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jsahlmann/jwst/code/gitlab/tel/jwst_siaf_prototype/pysiaf/pysiaf/prd_data/JWST/PRDOPSSOC-H-014/SIAFXML/Excel/"/>
    </mc:Choice>
  </mc:AlternateContent>
  <bookViews>
    <workbookView xWindow="80" yWindow="480" windowWidth="28720" windowHeight="14400" tabRatio="500"/>
  </bookViews>
  <sheets>
    <sheet name="SIAF" sheetId="1" r:id="rId1"/>
    <sheet name="Plot" sheetId="3" r:id="rId2"/>
    <sheet name="Calc" sheetId="2" r:id="rId3"/>
    <sheet name="XML" sheetId="5" r:id="rId4"/>
    <sheet name="DDC" sheetId="6" r:id="rId5"/>
    <sheet name="IFU" sheetId="7" r:id="rId6"/>
  </sheets>
  <definedNames>
    <definedName name="DataSheetName">XML!$B$7</definedName>
    <definedName name="HeaderRow">XML!$B$8</definedName>
    <definedName name="LastRow">XML!$B$6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70" i="1" l="1"/>
  <c r="N70" i="1"/>
  <c r="DH68" i="1"/>
  <c r="DG68" i="1"/>
  <c r="DF68" i="1"/>
  <c r="DE68" i="1"/>
  <c r="DD68" i="1"/>
  <c r="DC68" i="1"/>
  <c r="DB68" i="1"/>
  <c r="DA68" i="1"/>
  <c r="CZ68" i="1"/>
  <c r="CY68" i="1"/>
  <c r="CX68" i="1"/>
  <c r="CW68" i="1"/>
  <c r="CV68" i="1"/>
  <c r="CU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DH67" i="1"/>
  <c r="DG67" i="1"/>
  <c r="DF67" i="1"/>
  <c r="DE67" i="1"/>
  <c r="DD67" i="1"/>
  <c r="DC67" i="1"/>
  <c r="DB67" i="1"/>
  <c r="DA67" i="1"/>
  <c r="CZ67" i="1"/>
  <c r="CY67" i="1"/>
  <c r="CX67" i="1"/>
  <c r="CW67" i="1"/>
  <c r="CV67" i="1"/>
  <c r="CU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DH66" i="1"/>
  <c r="DG66" i="1"/>
  <c r="DF66" i="1"/>
  <c r="DE66" i="1"/>
  <c r="DD66" i="1"/>
  <c r="DC66" i="1"/>
  <c r="DB66" i="1"/>
  <c r="DA66" i="1"/>
  <c r="CZ66" i="1"/>
  <c r="CY66" i="1"/>
  <c r="CX66" i="1"/>
  <c r="CW66" i="1"/>
  <c r="CV66" i="1"/>
  <c r="CU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DH65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DH64" i="1"/>
  <c r="DG64" i="1"/>
  <c r="DF64" i="1"/>
  <c r="DE64" i="1"/>
  <c r="DD64" i="1"/>
  <c r="DC64" i="1"/>
  <c r="DB64" i="1"/>
  <c r="DA64" i="1"/>
  <c r="CZ64" i="1"/>
  <c r="CY64" i="1"/>
  <c r="CX64" i="1"/>
  <c r="CW64" i="1"/>
  <c r="CV64" i="1"/>
  <c r="CU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DH63" i="1"/>
  <c r="DG63" i="1"/>
  <c r="DF63" i="1"/>
  <c r="DE63" i="1"/>
  <c r="DD63" i="1"/>
  <c r="B64" i="2"/>
  <c r="C64" i="2"/>
  <c r="B135" i="2"/>
  <c r="C135" i="2"/>
  <c r="Z135" i="2"/>
  <c r="DC63" i="1"/>
  <c r="Y135" i="2"/>
  <c r="DB63" i="1"/>
  <c r="X135" i="2"/>
  <c r="DA63" i="1"/>
  <c r="W135" i="2"/>
  <c r="CZ63" i="1"/>
  <c r="V135" i="2"/>
  <c r="CY63" i="1"/>
  <c r="U135" i="2"/>
  <c r="CX63" i="1"/>
  <c r="T135" i="2"/>
  <c r="CW63" i="1"/>
  <c r="S135" i="2"/>
  <c r="CV63" i="1"/>
  <c r="R135" i="2"/>
  <c r="CU63" i="1"/>
  <c r="CM63" i="1"/>
  <c r="CL63" i="1"/>
  <c r="CK63" i="1"/>
  <c r="CJ63" i="1"/>
  <c r="CI63" i="1"/>
  <c r="L135" i="2"/>
  <c r="CH63" i="1"/>
  <c r="K135" i="2"/>
  <c r="CG63" i="1"/>
  <c r="J135" i="2"/>
  <c r="CF63" i="1"/>
  <c r="I135" i="2"/>
  <c r="CE63" i="1"/>
  <c r="H135" i="2"/>
  <c r="CD63" i="1"/>
  <c r="G135" i="2"/>
  <c r="CC63" i="1"/>
  <c r="F135" i="2"/>
  <c r="CB63" i="1"/>
  <c r="E135" i="2"/>
  <c r="CA63" i="1"/>
  <c r="D135" i="2"/>
  <c r="BZ63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DH61" i="1"/>
  <c r="DG61" i="1"/>
  <c r="DF61" i="1"/>
  <c r="DE61" i="1"/>
  <c r="DD61" i="1"/>
  <c r="DC61" i="1"/>
  <c r="DB61" i="1"/>
  <c r="DA61" i="1"/>
  <c r="CZ61" i="1"/>
  <c r="CY61" i="1"/>
  <c r="CX61" i="1"/>
  <c r="CW61" i="1"/>
  <c r="CV61" i="1"/>
  <c r="CU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DH60" i="1"/>
  <c r="DG60" i="1"/>
  <c r="DF60" i="1"/>
  <c r="DE60" i="1"/>
  <c r="DD60" i="1"/>
  <c r="DC60" i="1"/>
  <c r="DB60" i="1"/>
  <c r="DA60" i="1"/>
  <c r="CZ60" i="1"/>
  <c r="CY60" i="1"/>
  <c r="CX60" i="1"/>
  <c r="CW60" i="1"/>
  <c r="CV60" i="1"/>
  <c r="CU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DH59" i="1"/>
  <c r="DG59" i="1"/>
  <c r="DF59" i="1"/>
  <c r="DE59" i="1"/>
  <c r="DD59" i="1"/>
  <c r="DC59" i="1"/>
  <c r="DB59" i="1"/>
  <c r="DA59" i="1"/>
  <c r="CZ59" i="1"/>
  <c r="CY59" i="1"/>
  <c r="CX59" i="1"/>
  <c r="CW59" i="1"/>
  <c r="CV59" i="1"/>
  <c r="CU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DH57" i="1"/>
  <c r="DG57" i="1"/>
  <c r="DF57" i="1"/>
  <c r="DE57" i="1"/>
  <c r="DD57" i="1"/>
  <c r="B58" i="2"/>
  <c r="C58" i="2"/>
  <c r="B129" i="2"/>
  <c r="C129" i="2"/>
  <c r="Z129" i="2"/>
  <c r="DC57" i="1"/>
  <c r="Y129" i="2"/>
  <c r="DB57" i="1"/>
  <c r="X129" i="2"/>
  <c r="DA57" i="1"/>
  <c r="W129" i="2"/>
  <c r="CZ57" i="1"/>
  <c r="V129" i="2"/>
  <c r="CY57" i="1"/>
  <c r="U129" i="2"/>
  <c r="CX57" i="1"/>
  <c r="T129" i="2"/>
  <c r="CW57" i="1"/>
  <c r="S129" i="2"/>
  <c r="CV57" i="1"/>
  <c r="R129" i="2"/>
  <c r="CU57" i="1"/>
  <c r="CM57" i="1"/>
  <c r="CL57" i="1"/>
  <c r="CK57" i="1"/>
  <c r="CJ57" i="1"/>
  <c r="CI57" i="1"/>
  <c r="L129" i="2"/>
  <c r="CH57" i="1"/>
  <c r="K129" i="2"/>
  <c r="CG57" i="1"/>
  <c r="J129" i="2"/>
  <c r="CF57" i="1"/>
  <c r="I129" i="2"/>
  <c r="CE57" i="1"/>
  <c r="H129" i="2"/>
  <c r="CD57" i="1"/>
  <c r="G129" i="2"/>
  <c r="CC57" i="1"/>
  <c r="F129" i="2"/>
  <c r="CB57" i="1"/>
  <c r="E129" i="2"/>
  <c r="CA57" i="1"/>
  <c r="D129" i="2"/>
  <c r="BZ57" i="1"/>
  <c r="DH56" i="1"/>
  <c r="DG56" i="1"/>
  <c r="DF56" i="1"/>
  <c r="DE56" i="1"/>
  <c r="DD56" i="1"/>
  <c r="B57" i="2"/>
  <c r="C57" i="2"/>
  <c r="B128" i="2"/>
  <c r="C128" i="2"/>
  <c r="Z128" i="2"/>
  <c r="DC56" i="1"/>
  <c r="Y128" i="2"/>
  <c r="DB56" i="1"/>
  <c r="X128" i="2"/>
  <c r="DA56" i="1"/>
  <c r="W128" i="2"/>
  <c r="CZ56" i="1"/>
  <c r="V128" i="2"/>
  <c r="CY56" i="1"/>
  <c r="U128" i="2"/>
  <c r="CX56" i="1"/>
  <c r="T128" i="2"/>
  <c r="CW56" i="1"/>
  <c r="S128" i="2"/>
  <c r="CV56" i="1"/>
  <c r="R128" i="2"/>
  <c r="CU56" i="1"/>
  <c r="CM56" i="1"/>
  <c r="CL56" i="1"/>
  <c r="CK56" i="1"/>
  <c r="CJ56" i="1"/>
  <c r="CI56" i="1"/>
  <c r="L128" i="2"/>
  <c r="CH56" i="1"/>
  <c r="K128" i="2"/>
  <c r="CG56" i="1"/>
  <c r="J128" i="2"/>
  <c r="CF56" i="1"/>
  <c r="I128" i="2"/>
  <c r="CE56" i="1"/>
  <c r="H128" i="2"/>
  <c r="CD56" i="1"/>
  <c r="G128" i="2"/>
  <c r="CC56" i="1"/>
  <c r="F128" i="2"/>
  <c r="CB56" i="1"/>
  <c r="E128" i="2"/>
  <c r="CA56" i="1"/>
  <c r="D128" i="2"/>
  <c r="BZ56" i="1"/>
  <c r="DH55" i="1"/>
  <c r="DG55" i="1"/>
  <c r="DF55" i="1"/>
  <c r="DE55" i="1"/>
  <c r="DD55" i="1"/>
  <c r="B56" i="2"/>
  <c r="C56" i="2"/>
  <c r="B127" i="2"/>
  <c r="C127" i="2"/>
  <c r="Z127" i="2"/>
  <c r="DC55" i="1"/>
  <c r="Y127" i="2"/>
  <c r="DB55" i="1"/>
  <c r="X127" i="2"/>
  <c r="DA55" i="1"/>
  <c r="W127" i="2"/>
  <c r="CZ55" i="1"/>
  <c r="V127" i="2"/>
  <c r="CY55" i="1"/>
  <c r="U127" i="2"/>
  <c r="CX55" i="1"/>
  <c r="T127" i="2"/>
  <c r="CW55" i="1"/>
  <c r="S127" i="2"/>
  <c r="CV55" i="1"/>
  <c r="R127" i="2"/>
  <c r="CU55" i="1"/>
  <c r="CM55" i="1"/>
  <c r="CL55" i="1"/>
  <c r="CK55" i="1"/>
  <c r="CJ55" i="1"/>
  <c r="CI55" i="1"/>
  <c r="L127" i="2"/>
  <c r="CH55" i="1"/>
  <c r="K127" i="2"/>
  <c r="CG55" i="1"/>
  <c r="J127" i="2"/>
  <c r="CF55" i="1"/>
  <c r="I127" i="2"/>
  <c r="CE55" i="1"/>
  <c r="H127" i="2"/>
  <c r="CD55" i="1"/>
  <c r="G127" i="2"/>
  <c r="CC55" i="1"/>
  <c r="F127" i="2"/>
  <c r="CB55" i="1"/>
  <c r="E127" i="2"/>
  <c r="CA55" i="1"/>
  <c r="D127" i="2"/>
  <c r="BZ55" i="1"/>
  <c r="DH54" i="1"/>
  <c r="DG54" i="1"/>
  <c r="DF54" i="1"/>
  <c r="DE54" i="1"/>
  <c r="DD54" i="1"/>
  <c r="B55" i="2"/>
  <c r="C55" i="2"/>
  <c r="B126" i="2"/>
  <c r="C126" i="2"/>
  <c r="Z126" i="2"/>
  <c r="DC54" i="1"/>
  <c r="Y126" i="2"/>
  <c r="DB54" i="1"/>
  <c r="X126" i="2"/>
  <c r="DA54" i="1"/>
  <c r="W126" i="2"/>
  <c r="CZ54" i="1"/>
  <c r="V126" i="2"/>
  <c r="CY54" i="1"/>
  <c r="U126" i="2"/>
  <c r="CX54" i="1"/>
  <c r="T126" i="2"/>
  <c r="CW54" i="1"/>
  <c r="S126" i="2"/>
  <c r="CV54" i="1"/>
  <c r="R126" i="2"/>
  <c r="CU54" i="1"/>
  <c r="CM54" i="1"/>
  <c r="CL54" i="1"/>
  <c r="CK54" i="1"/>
  <c r="CJ54" i="1"/>
  <c r="CI54" i="1"/>
  <c r="L126" i="2"/>
  <c r="CH54" i="1"/>
  <c r="K126" i="2"/>
  <c r="CG54" i="1"/>
  <c r="J126" i="2"/>
  <c r="CF54" i="1"/>
  <c r="I126" i="2"/>
  <c r="CE54" i="1"/>
  <c r="H126" i="2"/>
  <c r="CD54" i="1"/>
  <c r="G126" i="2"/>
  <c r="CC54" i="1"/>
  <c r="F126" i="2"/>
  <c r="CB54" i="1"/>
  <c r="E126" i="2"/>
  <c r="CA54" i="1"/>
  <c r="D126" i="2"/>
  <c r="BZ54" i="1"/>
  <c r="DH53" i="1"/>
  <c r="DG53" i="1"/>
  <c r="DF53" i="1"/>
  <c r="DE53" i="1"/>
  <c r="DD53" i="1"/>
  <c r="B54" i="2"/>
  <c r="C54" i="2"/>
  <c r="B125" i="2"/>
  <c r="C125" i="2"/>
  <c r="Z125" i="2"/>
  <c r="DC53" i="1"/>
  <c r="Y125" i="2"/>
  <c r="DB53" i="1"/>
  <c r="X125" i="2"/>
  <c r="DA53" i="1"/>
  <c r="W125" i="2"/>
  <c r="CZ53" i="1"/>
  <c r="V125" i="2"/>
  <c r="CY53" i="1"/>
  <c r="U125" i="2"/>
  <c r="CX53" i="1"/>
  <c r="T125" i="2"/>
  <c r="CW53" i="1"/>
  <c r="S125" i="2"/>
  <c r="CV53" i="1"/>
  <c r="R125" i="2"/>
  <c r="CU53" i="1"/>
  <c r="CM53" i="1"/>
  <c r="CL53" i="1"/>
  <c r="CK53" i="1"/>
  <c r="CJ53" i="1"/>
  <c r="CI53" i="1"/>
  <c r="L125" i="2"/>
  <c r="CH53" i="1"/>
  <c r="K125" i="2"/>
  <c r="CG53" i="1"/>
  <c r="J125" i="2"/>
  <c r="CF53" i="1"/>
  <c r="I125" i="2"/>
  <c r="CE53" i="1"/>
  <c r="H125" i="2"/>
  <c r="CD53" i="1"/>
  <c r="G125" i="2"/>
  <c r="CC53" i="1"/>
  <c r="F125" i="2"/>
  <c r="CB53" i="1"/>
  <c r="E125" i="2"/>
  <c r="CA53" i="1"/>
  <c r="D125" i="2"/>
  <c r="BZ53" i="1"/>
  <c r="DH52" i="1"/>
  <c r="DG52" i="1"/>
  <c r="DF52" i="1"/>
  <c r="DE52" i="1"/>
  <c r="DD52" i="1"/>
  <c r="B53" i="2"/>
  <c r="C53" i="2"/>
  <c r="B124" i="2"/>
  <c r="C124" i="2"/>
  <c r="Z124" i="2"/>
  <c r="DC52" i="1"/>
  <c r="Y124" i="2"/>
  <c r="DB52" i="1"/>
  <c r="X124" i="2"/>
  <c r="DA52" i="1"/>
  <c r="W124" i="2"/>
  <c r="CZ52" i="1"/>
  <c r="V124" i="2"/>
  <c r="CY52" i="1"/>
  <c r="U124" i="2"/>
  <c r="CX52" i="1"/>
  <c r="T124" i="2"/>
  <c r="CW52" i="1"/>
  <c r="S124" i="2"/>
  <c r="CV52" i="1"/>
  <c r="R124" i="2"/>
  <c r="CU52" i="1"/>
  <c r="CM52" i="1"/>
  <c r="CL52" i="1"/>
  <c r="CK52" i="1"/>
  <c r="CJ52" i="1"/>
  <c r="CI52" i="1"/>
  <c r="L124" i="2"/>
  <c r="CH52" i="1"/>
  <c r="K124" i="2"/>
  <c r="CG52" i="1"/>
  <c r="J124" i="2"/>
  <c r="CF52" i="1"/>
  <c r="I124" i="2"/>
  <c r="CE52" i="1"/>
  <c r="H124" i="2"/>
  <c r="CD52" i="1"/>
  <c r="G124" i="2"/>
  <c r="CC52" i="1"/>
  <c r="F124" i="2"/>
  <c r="CB52" i="1"/>
  <c r="E124" i="2"/>
  <c r="CA52" i="1"/>
  <c r="D124" i="2"/>
  <c r="BZ52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DH50" i="1"/>
  <c r="DG50" i="1"/>
  <c r="DF50" i="1"/>
  <c r="DE50" i="1"/>
  <c r="DD50" i="1"/>
  <c r="DC50" i="1"/>
  <c r="DB50" i="1"/>
  <c r="DA50" i="1"/>
  <c r="CZ50" i="1"/>
  <c r="CY50" i="1"/>
  <c r="CX50" i="1"/>
  <c r="CW50" i="1"/>
  <c r="CV50" i="1"/>
  <c r="CU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DH47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DH46" i="1"/>
  <c r="DG46" i="1"/>
  <c r="DF46" i="1"/>
  <c r="DE46" i="1"/>
  <c r="DD46" i="1"/>
  <c r="DC46" i="1"/>
  <c r="DB46" i="1"/>
  <c r="DA46" i="1"/>
  <c r="CZ46" i="1"/>
  <c r="CY46" i="1"/>
  <c r="CX46" i="1"/>
  <c r="CW46" i="1"/>
  <c r="CV46" i="1"/>
  <c r="CU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AE52" i="2"/>
  <c r="AD52" i="2"/>
  <c r="AC52" i="2"/>
  <c r="AB52" i="2"/>
  <c r="AA52" i="2"/>
  <c r="B52" i="2"/>
  <c r="C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4" i="6"/>
  <c r="E2" i="6"/>
  <c r="D4" i="6"/>
  <c r="E3" i="6"/>
  <c r="E4" i="6"/>
  <c r="F2" i="6"/>
  <c r="F3" i="6"/>
  <c r="F4" i="6"/>
  <c r="G2" i="6"/>
  <c r="G3" i="6"/>
  <c r="G4" i="6"/>
  <c r="H2" i="6"/>
  <c r="H3" i="6"/>
  <c r="H4" i="6"/>
  <c r="I2" i="6"/>
  <c r="I3" i="6"/>
  <c r="I4" i="6"/>
  <c r="J2" i="6"/>
  <c r="J3" i="6"/>
  <c r="J4" i="6"/>
  <c r="K4" i="6"/>
  <c r="L4" i="6"/>
  <c r="B4" i="6"/>
  <c r="C3" i="1"/>
  <c r="BR63" i="1"/>
  <c r="BQ63" i="1"/>
  <c r="BP63" i="1"/>
  <c r="BO63" i="1"/>
  <c r="BN63" i="1"/>
  <c r="Z64" i="2"/>
  <c r="BM63" i="1"/>
  <c r="Y64" i="2"/>
  <c r="BL63" i="1"/>
  <c r="X64" i="2"/>
  <c r="BK63" i="1"/>
  <c r="W64" i="2"/>
  <c r="BJ63" i="1"/>
  <c r="V64" i="2"/>
  <c r="BI63" i="1"/>
  <c r="U64" i="2"/>
  <c r="BH63" i="1"/>
  <c r="T64" i="2"/>
  <c r="BG63" i="1"/>
  <c r="S64" i="2"/>
  <c r="BF63" i="1"/>
  <c r="R64" i="2"/>
  <c r="BE63" i="1"/>
  <c r="AW63" i="1"/>
  <c r="AV63" i="1"/>
  <c r="AU63" i="1"/>
  <c r="AT63" i="1"/>
  <c r="AS63" i="1"/>
  <c r="L64" i="2"/>
  <c r="AR63" i="1"/>
  <c r="K64" i="2"/>
  <c r="AQ63" i="1"/>
  <c r="J64" i="2"/>
  <c r="AP63" i="1"/>
  <c r="I64" i="2"/>
  <c r="AO63" i="1"/>
  <c r="H64" i="2"/>
  <c r="AN63" i="1"/>
  <c r="G64" i="2"/>
  <c r="AM63" i="1"/>
  <c r="F64" i="2"/>
  <c r="AL63" i="1"/>
  <c r="E64" i="2"/>
  <c r="AK63" i="1"/>
  <c r="D64" i="2"/>
  <c r="AJ63" i="1"/>
  <c r="B204" i="2"/>
  <c r="E204" i="2"/>
  <c r="H204" i="2"/>
  <c r="I204" i="2"/>
  <c r="S204" i="2"/>
  <c r="AE63" i="1"/>
  <c r="C204" i="2"/>
  <c r="D204" i="2"/>
  <c r="R204" i="2"/>
  <c r="AD63" i="1"/>
  <c r="F204" i="2"/>
  <c r="G204" i="2"/>
  <c r="Q204" i="2"/>
  <c r="AC63" i="1"/>
  <c r="P204" i="2"/>
  <c r="AB63" i="1"/>
  <c r="O204" i="2"/>
  <c r="AA63" i="1"/>
  <c r="N204" i="2"/>
  <c r="Z63" i="1"/>
  <c r="M204" i="2"/>
  <c r="Y63" i="1"/>
  <c r="L204" i="2"/>
  <c r="X63" i="1"/>
  <c r="W63" i="1"/>
  <c r="V63" i="1"/>
  <c r="R63" i="1"/>
  <c r="Q63" i="1"/>
  <c r="P63" i="1"/>
  <c r="O63" i="1"/>
  <c r="N63" i="1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C113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C114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C117" i="6"/>
  <c r="D117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C118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C119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C120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C124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C125" i="6"/>
  <c r="D125" i="6"/>
  <c r="E125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C126" i="6"/>
  <c r="D126" i="6"/>
  <c r="E126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C127" i="6"/>
  <c r="D127" i="6"/>
  <c r="E127" i="6"/>
  <c r="F127" i="6"/>
  <c r="G127" i="6"/>
  <c r="H127" i="6"/>
  <c r="I127" i="6"/>
  <c r="J127" i="6"/>
  <c r="K127" i="6"/>
  <c r="L127" i="6"/>
  <c r="M127" i="6"/>
  <c r="N127" i="6"/>
  <c r="O127" i="6"/>
  <c r="P127" i="6"/>
  <c r="Q127" i="6"/>
  <c r="C128" i="6"/>
  <c r="D128" i="6"/>
  <c r="E128" i="6"/>
  <c r="F128" i="6"/>
  <c r="G128" i="6"/>
  <c r="H128" i="6"/>
  <c r="I128" i="6"/>
  <c r="J128" i="6"/>
  <c r="K128" i="6"/>
  <c r="L128" i="6"/>
  <c r="M128" i="6"/>
  <c r="N128" i="6"/>
  <c r="O128" i="6"/>
  <c r="P128" i="6"/>
  <c r="Q128" i="6"/>
  <c r="C129" i="6"/>
  <c r="D129" i="6"/>
  <c r="E129" i="6"/>
  <c r="F129" i="6"/>
  <c r="G129" i="6"/>
  <c r="H129" i="6"/>
  <c r="I129" i="6"/>
  <c r="J129" i="6"/>
  <c r="K129" i="6"/>
  <c r="L129" i="6"/>
  <c r="M129" i="6"/>
  <c r="N129" i="6"/>
  <c r="O129" i="6"/>
  <c r="P129" i="6"/>
  <c r="Q129" i="6"/>
  <c r="C130" i="6"/>
  <c r="D130" i="6"/>
  <c r="E130" i="6"/>
  <c r="F130" i="6"/>
  <c r="G130" i="6"/>
  <c r="H130" i="6"/>
  <c r="I130" i="6"/>
  <c r="J130" i="6"/>
  <c r="K130" i="6"/>
  <c r="L130" i="6"/>
  <c r="M130" i="6"/>
  <c r="N130" i="6"/>
  <c r="O130" i="6"/>
  <c r="P130" i="6"/>
  <c r="Q130" i="6"/>
  <c r="C131" i="6"/>
  <c r="D131" i="6"/>
  <c r="E131" i="6"/>
  <c r="F131" i="6"/>
  <c r="G131" i="6"/>
  <c r="H131" i="6"/>
  <c r="I131" i="6"/>
  <c r="J131" i="6"/>
  <c r="K131" i="6"/>
  <c r="L131" i="6"/>
  <c r="M131" i="6"/>
  <c r="N131" i="6"/>
  <c r="O131" i="6"/>
  <c r="P131" i="6"/>
  <c r="Q131" i="6"/>
  <c r="C132" i="6"/>
  <c r="D132" i="6"/>
  <c r="E132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C133" i="6"/>
  <c r="D133" i="6"/>
  <c r="E133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C134" i="6"/>
  <c r="D134" i="6"/>
  <c r="E134" i="6"/>
  <c r="F134" i="6"/>
  <c r="G134" i="6"/>
  <c r="H134" i="6"/>
  <c r="I134" i="6"/>
  <c r="J134" i="6"/>
  <c r="K134" i="6"/>
  <c r="L134" i="6"/>
  <c r="M134" i="6"/>
  <c r="N134" i="6"/>
  <c r="O134" i="6"/>
  <c r="P134" i="6"/>
  <c r="Q134" i="6"/>
  <c r="C135" i="6"/>
  <c r="D135" i="6"/>
  <c r="E135" i="6"/>
  <c r="F135" i="6"/>
  <c r="G135" i="6"/>
  <c r="H135" i="6"/>
  <c r="I135" i="6"/>
  <c r="J135" i="6"/>
  <c r="K135" i="6"/>
  <c r="L135" i="6"/>
  <c r="M135" i="6"/>
  <c r="N135" i="6"/>
  <c r="O135" i="6"/>
  <c r="P135" i="6"/>
  <c r="Q135" i="6"/>
  <c r="C136" i="6"/>
  <c r="D136" i="6"/>
  <c r="E136" i="6"/>
  <c r="F136" i="6"/>
  <c r="G136" i="6"/>
  <c r="H136" i="6"/>
  <c r="I136" i="6"/>
  <c r="J136" i="6"/>
  <c r="K136" i="6"/>
  <c r="L136" i="6"/>
  <c r="M136" i="6"/>
  <c r="N136" i="6"/>
  <c r="O136" i="6"/>
  <c r="P136" i="6"/>
  <c r="Q136" i="6"/>
  <c r="C137" i="6"/>
  <c r="D137" i="6"/>
  <c r="E137" i="6"/>
  <c r="F137" i="6"/>
  <c r="G137" i="6"/>
  <c r="H137" i="6"/>
  <c r="I137" i="6"/>
  <c r="J137" i="6"/>
  <c r="K137" i="6"/>
  <c r="L137" i="6"/>
  <c r="M137" i="6"/>
  <c r="N137" i="6"/>
  <c r="O137" i="6"/>
  <c r="P137" i="6"/>
  <c r="Q137" i="6"/>
  <c r="C138" i="6"/>
  <c r="D138" i="6"/>
  <c r="E138" i="6"/>
  <c r="F138" i="6"/>
  <c r="G138" i="6"/>
  <c r="H138" i="6"/>
  <c r="I138" i="6"/>
  <c r="J138" i="6"/>
  <c r="K138" i="6"/>
  <c r="L138" i="6"/>
  <c r="M138" i="6"/>
  <c r="N138" i="6"/>
  <c r="O138" i="6"/>
  <c r="P138" i="6"/>
  <c r="Q138" i="6"/>
  <c r="C139" i="6"/>
  <c r="D139" i="6"/>
  <c r="E139" i="6"/>
  <c r="F139" i="6"/>
  <c r="G139" i="6"/>
  <c r="H139" i="6"/>
  <c r="I139" i="6"/>
  <c r="J139" i="6"/>
  <c r="K139" i="6"/>
  <c r="L139" i="6"/>
  <c r="M139" i="6"/>
  <c r="N139" i="6"/>
  <c r="O139" i="6"/>
  <c r="P139" i="6"/>
  <c r="Q139" i="6"/>
  <c r="C140" i="6"/>
  <c r="D140" i="6"/>
  <c r="E140" i="6"/>
  <c r="F140" i="6"/>
  <c r="G140" i="6"/>
  <c r="H140" i="6"/>
  <c r="I140" i="6"/>
  <c r="J140" i="6"/>
  <c r="K140" i="6"/>
  <c r="L140" i="6"/>
  <c r="M140" i="6"/>
  <c r="N140" i="6"/>
  <c r="O140" i="6"/>
  <c r="P140" i="6"/>
  <c r="Q140" i="6"/>
  <c r="C141" i="6"/>
  <c r="D141" i="6"/>
  <c r="E141" i="6"/>
  <c r="F141" i="6"/>
  <c r="G141" i="6"/>
  <c r="H141" i="6"/>
  <c r="I141" i="6"/>
  <c r="J141" i="6"/>
  <c r="K141" i="6"/>
  <c r="L141" i="6"/>
  <c r="M141" i="6"/>
  <c r="N141" i="6"/>
  <c r="O141" i="6"/>
  <c r="P141" i="6"/>
  <c r="Q141" i="6"/>
  <c r="C142" i="6"/>
  <c r="D142" i="6"/>
  <c r="E142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C143" i="6"/>
  <c r="D143" i="6"/>
  <c r="E143" i="6"/>
  <c r="F143" i="6"/>
  <c r="G143" i="6"/>
  <c r="H143" i="6"/>
  <c r="I143" i="6"/>
  <c r="J143" i="6"/>
  <c r="K143" i="6"/>
  <c r="L143" i="6"/>
  <c r="M143" i="6"/>
  <c r="N143" i="6"/>
  <c r="O143" i="6"/>
  <c r="P143" i="6"/>
  <c r="Q143" i="6"/>
  <c r="C144" i="6"/>
  <c r="D144" i="6"/>
  <c r="E144" i="6"/>
  <c r="F144" i="6"/>
  <c r="G144" i="6"/>
  <c r="H144" i="6"/>
  <c r="I144" i="6"/>
  <c r="J144" i="6"/>
  <c r="K144" i="6"/>
  <c r="L144" i="6"/>
  <c r="M144" i="6"/>
  <c r="N144" i="6"/>
  <c r="O144" i="6"/>
  <c r="P144" i="6"/>
  <c r="Q144" i="6"/>
  <c r="C145" i="6"/>
  <c r="D145" i="6"/>
  <c r="E145" i="6"/>
  <c r="F145" i="6"/>
  <c r="G145" i="6"/>
  <c r="H145" i="6"/>
  <c r="I145" i="6"/>
  <c r="J145" i="6"/>
  <c r="K145" i="6"/>
  <c r="L145" i="6"/>
  <c r="M145" i="6"/>
  <c r="N145" i="6"/>
  <c r="O145" i="6"/>
  <c r="P145" i="6"/>
  <c r="Q145" i="6"/>
  <c r="C146" i="6"/>
  <c r="D146" i="6"/>
  <c r="E146" i="6"/>
  <c r="F146" i="6"/>
  <c r="G146" i="6"/>
  <c r="H146" i="6"/>
  <c r="I146" i="6"/>
  <c r="J146" i="6"/>
  <c r="K146" i="6"/>
  <c r="L146" i="6"/>
  <c r="M146" i="6"/>
  <c r="N146" i="6"/>
  <c r="O146" i="6"/>
  <c r="P146" i="6"/>
  <c r="Q146" i="6"/>
  <c r="C147" i="6"/>
  <c r="D147" i="6"/>
  <c r="E147" i="6"/>
  <c r="F147" i="6"/>
  <c r="G147" i="6"/>
  <c r="H147" i="6"/>
  <c r="I147" i="6"/>
  <c r="J147" i="6"/>
  <c r="K147" i="6"/>
  <c r="L147" i="6"/>
  <c r="M147" i="6"/>
  <c r="N147" i="6"/>
  <c r="O147" i="6"/>
  <c r="P147" i="6"/>
  <c r="Q147" i="6"/>
  <c r="C148" i="6"/>
  <c r="D148" i="6"/>
  <c r="E148" i="6"/>
  <c r="F148" i="6"/>
  <c r="G148" i="6"/>
  <c r="H148" i="6"/>
  <c r="I148" i="6"/>
  <c r="J148" i="6"/>
  <c r="K148" i="6"/>
  <c r="L148" i="6"/>
  <c r="M148" i="6"/>
  <c r="N148" i="6"/>
  <c r="O148" i="6"/>
  <c r="P148" i="6"/>
  <c r="Q148" i="6"/>
  <c r="C149" i="6"/>
  <c r="D149" i="6"/>
  <c r="E149" i="6"/>
  <c r="F149" i="6"/>
  <c r="G149" i="6"/>
  <c r="H149" i="6"/>
  <c r="I149" i="6"/>
  <c r="J149" i="6"/>
  <c r="K149" i="6"/>
  <c r="L149" i="6"/>
  <c r="M149" i="6"/>
  <c r="N149" i="6"/>
  <c r="O149" i="6"/>
  <c r="P149" i="6"/>
  <c r="Q149" i="6"/>
  <c r="C150" i="6"/>
  <c r="D150" i="6"/>
  <c r="E150" i="6"/>
  <c r="F150" i="6"/>
  <c r="G150" i="6"/>
  <c r="H150" i="6"/>
  <c r="I150" i="6"/>
  <c r="J150" i="6"/>
  <c r="K150" i="6"/>
  <c r="L150" i="6"/>
  <c r="M150" i="6"/>
  <c r="N150" i="6"/>
  <c r="O150" i="6"/>
  <c r="P150" i="6"/>
  <c r="Q150" i="6"/>
  <c r="C151" i="6"/>
  <c r="D151" i="6"/>
  <c r="E151" i="6"/>
  <c r="F151" i="6"/>
  <c r="G151" i="6"/>
  <c r="H151" i="6"/>
  <c r="I151" i="6"/>
  <c r="J151" i="6"/>
  <c r="K151" i="6"/>
  <c r="L151" i="6"/>
  <c r="M151" i="6"/>
  <c r="N151" i="6"/>
  <c r="O151" i="6"/>
  <c r="P151" i="6"/>
  <c r="Q151" i="6"/>
  <c r="C152" i="6"/>
  <c r="D152" i="6"/>
  <c r="E152" i="6"/>
  <c r="F152" i="6"/>
  <c r="G152" i="6"/>
  <c r="H152" i="6"/>
  <c r="I152" i="6"/>
  <c r="J152" i="6"/>
  <c r="K152" i="6"/>
  <c r="L152" i="6"/>
  <c r="M152" i="6"/>
  <c r="N152" i="6"/>
  <c r="O152" i="6"/>
  <c r="P152" i="6"/>
  <c r="Q152" i="6"/>
  <c r="C153" i="6"/>
  <c r="D153" i="6"/>
  <c r="E153" i="6"/>
  <c r="F153" i="6"/>
  <c r="G153" i="6"/>
  <c r="H153" i="6"/>
  <c r="I153" i="6"/>
  <c r="J153" i="6"/>
  <c r="K153" i="6"/>
  <c r="L153" i="6"/>
  <c r="M153" i="6"/>
  <c r="N153" i="6"/>
  <c r="O153" i="6"/>
  <c r="P153" i="6"/>
  <c r="Q153" i="6"/>
  <c r="C154" i="6"/>
  <c r="D154" i="6"/>
  <c r="E154" i="6"/>
  <c r="F154" i="6"/>
  <c r="G154" i="6"/>
  <c r="H154" i="6"/>
  <c r="I154" i="6"/>
  <c r="J154" i="6"/>
  <c r="K154" i="6"/>
  <c r="L154" i="6"/>
  <c r="M154" i="6"/>
  <c r="N154" i="6"/>
  <c r="O154" i="6"/>
  <c r="P154" i="6"/>
  <c r="Q154" i="6"/>
  <c r="C155" i="6"/>
  <c r="D155" i="6"/>
  <c r="E155" i="6"/>
  <c r="F155" i="6"/>
  <c r="G155" i="6"/>
  <c r="H155" i="6"/>
  <c r="I155" i="6"/>
  <c r="J155" i="6"/>
  <c r="K155" i="6"/>
  <c r="L155" i="6"/>
  <c r="M155" i="6"/>
  <c r="N155" i="6"/>
  <c r="O155" i="6"/>
  <c r="P155" i="6"/>
  <c r="Q155" i="6"/>
  <c r="C156" i="6"/>
  <c r="D156" i="6"/>
  <c r="E156" i="6"/>
  <c r="F156" i="6"/>
  <c r="G156" i="6"/>
  <c r="H156" i="6"/>
  <c r="I156" i="6"/>
  <c r="J156" i="6"/>
  <c r="K156" i="6"/>
  <c r="L156" i="6"/>
  <c r="M156" i="6"/>
  <c r="N156" i="6"/>
  <c r="O156" i="6"/>
  <c r="P156" i="6"/>
  <c r="Q156" i="6"/>
  <c r="C157" i="6"/>
  <c r="D157" i="6"/>
  <c r="E157" i="6"/>
  <c r="F157" i="6"/>
  <c r="G157" i="6"/>
  <c r="H157" i="6"/>
  <c r="I157" i="6"/>
  <c r="J157" i="6"/>
  <c r="K157" i="6"/>
  <c r="L157" i="6"/>
  <c r="M157" i="6"/>
  <c r="N157" i="6"/>
  <c r="O157" i="6"/>
  <c r="P157" i="6"/>
  <c r="Q157" i="6"/>
  <c r="C158" i="6"/>
  <c r="D158" i="6"/>
  <c r="E158" i="6"/>
  <c r="F158" i="6"/>
  <c r="G158" i="6"/>
  <c r="H158" i="6"/>
  <c r="I158" i="6"/>
  <c r="J158" i="6"/>
  <c r="K158" i="6"/>
  <c r="L158" i="6"/>
  <c r="M158" i="6"/>
  <c r="N158" i="6"/>
  <c r="O158" i="6"/>
  <c r="P158" i="6"/>
  <c r="Q158" i="6"/>
  <c r="C159" i="6"/>
  <c r="D159" i="6"/>
  <c r="E159" i="6"/>
  <c r="F159" i="6"/>
  <c r="G159" i="6"/>
  <c r="H159" i="6"/>
  <c r="I159" i="6"/>
  <c r="J159" i="6"/>
  <c r="K159" i="6"/>
  <c r="L159" i="6"/>
  <c r="M159" i="6"/>
  <c r="N159" i="6"/>
  <c r="O159" i="6"/>
  <c r="P159" i="6"/>
  <c r="Q159" i="6"/>
  <c r="C160" i="6"/>
  <c r="D160" i="6"/>
  <c r="E160" i="6"/>
  <c r="F160" i="6"/>
  <c r="G160" i="6"/>
  <c r="H160" i="6"/>
  <c r="I160" i="6"/>
  <c r="J160" i="6"/>
  <c r="K160" i="6"/>
  <c r="L160" i="6"/>
  <c r="M160" i="6"/>
  <c r="N160" i="6"/>
  <c r="O160" i="6"/>
  <c r="P160" i="6"/>
  <c r="Q160" i="6"/>
  <c r="C161" i="6"/>
  <c r="D161" i="6"/>
  <c r="E161" i="6"/>
  <c r="F161" i="6"/>
  <c r="G161" i="6"/>
  <c r="H161" i="6"/>
  <c r="I161" i="6"/>
  <c r="J161" i="6"/>
  <c r="K161" i="6"/>
  <c r="L161" i="6"/>
  <c r="M161" i="6"/>
  <c r="N161" i="6"/>
  <c r="O161" i="6"/>
  <c r="P161" i="6"/>
  <c r="Q161" i="6"/>
  <c r="C162" i="6"/>
  <c r="D162" i="6"/>
  <c r="E162" i="6"/>
  <c r="F162" i="6"/>
  <c r="G162" i="6"/>
  <c r="H162" i="6"/>
  <c r="I162" i="6"/>
  <c r="J162" i="6"/>
  <c r="K162" i="6"/>
  <c r="L162" i="6"/>
  <c r="M162" i="6"/>
  <c r="N162" i="6"/>
  <c r="O162" i="6"/>
  <c r="P162" i="6"/>
  <c r="Q162" i="6"/>
  <c r="C163" i="6"/>
  <c r="D163" i="6"/>
  <c r="E163" i="6"/>
  <c r="F163" i="6"/>
  <c r="G163" i="6"/>
  <c r="H163" i="6"/>
  <c r="I163" i="6"/>
  <c r="J163" i="6"/>
  <c r="K163" i="6"/>
  <c r="L163" i="6"/>
  <c r="M163" i="6"/>
  <c r="N163" i="6"/>
  <c r="O163" i="6"/>
  <c r="P163" i="6"/>
  <c r="Q163" i="6"/>
  <c r="C164" i="6"/>
  <c r="D164" i="6"/>
  <c r="E164" i="6"/>
  <c r="F164" i="6"/>
  <c r="G164" i="6"/>
  <c r="H164" i="6"/>
  <c r="I164" i="6"/>
  <c r="J164" i="6"/>
  <c r="K164" i="6"/>
  <c r="L164" i="6"/>
  <c r="M164" i="6"/>
  <c r="N164" i="6"/>
  <c r="O164" i="6"/>
  <c r="P164" i="6"/>
  <c r="Q164" i="6"/>
  <c r="C165" i="6"/>
  <c r="D165" i="6"/>
  <c r="E165" i="6"/>
  <c r="F165" i="6"/>
  <c r="G165" i="6"/>
  <c r="H165" i="6"/>
  <c r="I165" i="6"/>
  <c r="J165" i="6"/>
  <c r="K165" i="6"/>
  <c r="L165" i="6"/>
  <c r="M165" i="6"/>
  <c r="N165" i="6"/>
  <c r="O165" i="6"/>
  <c r="P165" i="6"/>
  <c r="Q165" i="6"/>
  <c r="C166" i="6"/>
  <c r="D166" i="6"/>
  <c r="E166" i="6"/>
  <c r="F166" i="6"/>
  <c r="G166" i="6"/>
  <c r="H166" i="6"/>
  <c r="I166" i="6"/>
  <c r="J166" i="6"/>
  <c r="K166" i="6"/>
  <c r="L166" i="6"/>
  <c r="M166" i="6"/>
  <c r="N166" i="6"/>
  <c r="O166" i="6"/>
  <c r="P166" i="6"/>
  <c r="Q166" i="6"/>
  <c r="C167" i="6"/>
  <c r="D167" i="6"/>
  <c r="E167" i="6"/>
  <c r="F167" i="6"/>
  <c r="G167" i="6"/>
  <c r="H167" i="6"/>
  <c r="I167" i="6"/>
  <c r="J167" i="6"/>
  <c r="K167" i="6"/>
  <c r="L167" i="6"/>
  <c r="M167" i="6"/>
  <c r="N167" i="6"/>
  <c r="O167" i="6"/>
  <c r="P167" i="6"/>
  <c r="Q167" i="6"/>
  <c r="C168" i="6"/>
  <c r="D168" i="6"/>
  <c r="E168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C169" i="6"/>
  <c r="D169" i="6"/>
  <c r="E169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C170" i="6"/>
  <c r="D170" i="6"/>
  <c r="E170" i="6"/>
  <c r="F170" i="6"/>
  <c r="G170" i="6"/>
  <c r="H170" i="6"/>
  <c r="I170" i="6"/>
  <c r="J170" i="6"/>
  <c r="K170" i="6"/>
  <c r="L170" i="6"/>
  <c r="M170" i="6"/>
  <c r="N170" i="6"/>
  <c r="O170" i="6"/>
  <c r="P170" i="6"/>
  <c r="Q170" i="6"/>
  <c r="C171" i="6"/>
  <c r="D171" i="6"/>
  <c r="E171" i="6"/>
  <c r="F171" i="6"/>
  <c r="G171" i="6"/>
  <c r="H171" i="6"/>
  <c r="I171" i="6"/>
  <c r="J171" i="6"/>
  <c r="K171" i="6"/>
  <c r="L171" i="6"/>
  <c r="M171" i="6"/>
  <c r="N171" i="6"/>
  <c r="O171" i="6"/>
  <c r="P171" i="6"/>
  <c r="Q171" i="6"/>
  <c r="C172" i="6"/>
  <c r="D172" i="6"/>
  <c r="E172" i="6"/>
  <c r="F172" i="6"/>
  <c r="G172" i="6"/>
  <c r="H172" i="6"/>
  <c r="I172" i="6"/>
  <c r="J172" i="6"/>
  <c r="K172" i="6"/>
  <c r="L172" i="6"/>
  <c r="M172" i="6"/>
  <c r="N172" i="6"/>
  <c r="O172" i="6"/>
  <c r="P172" i="6"/>
  <c r="Q172" i="6"/>
  <c r="C173" i="6"/>
  <c r="D173" i="6"/>
  <c r="E173" i="6"/>
  <c r="F173" i="6"/>
  <c r="G173" i="6"/>
  <c r="H173" i="6"/>
  <c r="I173" i="6"/>
  <c r="J173" i="6"/>
  <c r="K173" i="6"/>
  <c r="L173" i="6"/>
  <c r="M173" i="6"/>
  <c r="N173" i="6"/>
  <c r="O173" i="6"/>
  <c r="P173" i="6"/>
  <c r="Q173" i="6"/>
  <c r="C174" i="6"/>
  <c r="D174" i="6"/>
  <c r="E174" i="6"/>
  <c r="F174" i="6"/>
  <c r="G174" i="6"/>
  <c r="H174" i="6"/>
  <c r="I174" i="6"/>
  <c r="J174" i="6"/>
  <c r="K174" i="6"/>
  <c r="L174" i="6"/>
  <c r="M174" i="6"/>
  <c r="N174" i="6"/>
  <c r="O174" i="6"/>
  <c r="P174" i="6"/>
  <c r="Q174" i="6"/>
  <c r="C175" i="6"/>
  <c r="D175" i="6"/>
  <c r="E175" i="6"/>
  <c r="F175" i="6"/>
  <c r="G175" i="6"/>
  <c r="H175" i="6"/>
  <c r="I175" i="6"/>
  <c r="J175" i="6"/>
  <c r="K175" i="6"/>
  <c r="L175" i="6"/>
  <c r="M175" i="6"/>
  <c r="N175" i="6"/>
  <c r="O175" i="6"/>
  <c r="P175" i="6"/>
  <c r="Q175" i="6"/>
  <c r="C176" i="6"/>
  <c r="D176" i="6"/>
  <c r="E176" i="6"/>
  <c r="F176" i="6"/>
  <c r="G176" i="6"/>
  <c r="H176" i="6"/>
  <c r="I176" i="6"/>
  <c r="J176" i="6"/>
  <c r="K176" i="6"/>
  <c r="L176" i="6"/>
  <c r="M176" i="6"/>
  <c r="N176" i="6"/>
  <c r="O176" i="6"/>
  <c r="P176" i="6"/>
  <c r="Q176" i="6"/>
  <c r="C177" i="6"/>
  <c r="D177" i="6"/>
  <c r="E177" i="6"/>
  <c r="F177" i="6"/>
  <c r="G177" i="6"/>
  <c r="H177" i="6"/>
  <c r="I177" i="6"/>
  <c r="J177" i="6"/>
  <c r="K177" i="6"/>
  <c r="L177" i="6"/>
  <c r="M177" i="6"/>
  <c r="N177" i="6"/>
  <c r="O177" i="6"/>
  <c r="P177" i="6"/>
  <c r="Q177" i="6"/>
  <c r="C178" i="6"/>
  <c r="D178" i="6"/>
  <c r="E178" i="6"/>
  <c r="F178" i="6"/>
  <c r="G178" i="6"/>
  <c r="H178" i="6"/>
  <c r="I178" i="6"/>
  <c r="J178" i="6"/>
  <c r="K178" i="6"/>
  <c r="L178" i="6"/>
  <c r="M178" i="6"/>
  <c r="N178" i="6"/>
  <c r="O178" i="6"/>
  <c r="P178" i="6"/>
  <c r="Q178" i="6"/>
  <c r="C179" i="6"/>
  <c r="D179" i="6"/>
  <c r="E179" i="6"/>
  <c r="F179" i="6"/>
  <c r="G179" i="6"/>
  <c r="H179" i="6"/>
  <c r="I179" i="6"/>
  <c r="J179" i="6"/>
  <c r="K179" i="6"/>
  <c r="L179" i="6"/>
  <c r="M179" i="6"/>
  <c r="N179" i="6"/>
  <c r="O179" i="6"/>
  <c r="P179" i="6"/>
  <c r="Q179" i="6"/>
  <c r="C180" i="6"/>
  <c r="D180" i="6"/>
  <c r="E180" i="6"/>
  <c r="F180" i="6"/>
  <c r="G180" i="6"/>
  <c r="H180" i="6"/>
  <c r="I180" i="6"/>
  <c r="J180" i="6"/>
  <c r="K180" i="6"/>
  <c r="L180" i="6"/>
  <c r="M180" i="6"/>
  <c r="N180" i="6"/>
  <c r="O180" i="6"/>
  <c r="P180" i="6"/>
  <c r="Q180" i="6"/>
  <c r="C181" i="6"/>
  <c r="D181" i="6"/>
  <c r="E181" i="6"/>
  <c r="F181" i="6"/>
  <c r="G181" i="6"/>
  <c r="H181" i="6"/>
  <c r="I181" i="6"/>
  <c r="J181" i="6"/>
  <c r="K181" i="6"/>
  <c r="L181" i="6"/>
  <c r="M181" i="6"/>
  <c r="N181" i="6"/>
  <c r="O181" i="6"/>
  <c r="P181" i="6"/>
  <c r="Q181" i="6"/>
  <c r="C182" i="6"/>
  <c r="D182" i="6"/>
  <c r="E182" i="6"/>
  <c r="F182" i="6"/>
  <c r="G182" i="6"/>
  <c r="H182" i="6"/>
  <c r="I182" i="6"/>
  <c r="J182" i="6"/>
  <c r="K182" i="6"/>
  <c r="L182" i="6"/>
  <c r="M182" i="6"/>
  <c r="N182" i="6"/>
  <c r="O182" i="6"/>
  <c r="P182" i="6"/>
  <c r="Q182" i="6"/>
  <c r="C183" i="6"/>
  <c r="D183" i="6"/>
  <c r="E183" i="6"/>
  <c r="F183" i="6"/>
  <c r="G183" i="6"/>
  <c r="H183" i="6"/>
  <c r="I183" i="6"/>
  <c r="J183" i="6"/>
  <c r="K183" i="6"/>
  <c r="L183" i="6"/>
  <c r="M183" i="6"/>
  <c r="N183" i="6"/>
  <c r="O183" i="6"/>
  <c r="P183" i="6"/>
  <c r="Q183" i="6"/>
  <c r="C184" i="6"/>
  <c r="D184" i="6"/>
  <c r="E184" i="6"/>
  <c r="F184" i="6"/>
  <c r="G184" i="6"/>
  <c r="H184" i="6"/>
  <c r="I184" i="6"/>
  <c r="J184" i="6"/>
  <c r="K184" i="6"/>
  <c r="L184" i="6"/>
  <c r="M184" i="6"/>
  <c r="N184" i="6"/>
  <c r="O184" i="6"/>
  <c r="P184" i="6"/>
  <c r="Q184" i="6"/>
  <c r="C185" i="6"/>
  <c r="D185" i="6"/>
  <c r="E185" i="6"/>
  <c r="F185" i="6"/>
  <c r="G185" i="6"/>
  <c r="H185" i="6"/>
  <c r="I185" i="6"/>
  <c r="J185" i="6"/>
  <c r="K185" i="6"/>
  <c r="L185" i="6"/>
  <c r="M185" i="6"/>
  <c r="N185" i="6"/>
  <c r="O185" i="6"/>
  <c r="P185" i="6"/>
  <c r="Q185" i="6"/>
  <c r="C186" i="6"/>
  <c r="D186" i="6"/>
  <c r="E186" i="6"/>
  <c r="F186" i="6"/>
  <c r="G186" i="6"/>
  <c r="H186" i="6"/>
  <c r="I186" i="6"/>
  <c r="J186" i="6"/>
  <c r="K186" i="6"/>
  <c r="L186" i="6"/>
  <c r="M186" i="6"/>
  <c r="N186" i="6"/>
  <c r="O186" i="6"/>
  <c r="P186" i="6"/>
  <c r="Q186" i="6"/>
  <c r="C187" i="6"/>
  <c r="D187" i="6"/>
  <c r="E187" i="6"/>
  <c r="F187" i="6"/>
  <c r="G187" i="6"/>
  <c r="H187" i="6"/>
  <c r="I187" i="6"/>
  <c r="J187" i="6"/>
  <c r="K187" i="6"/>
  <c r="L187" i="6"/>
  <c r="M187" i="6"/>
  <c r="N187" i="6"/>
  <c r="O187" i="6"/>
  <c r="P187" i="6"/>
  <c r="Q187" i="6"/>
  <c r="C188" i="6"/>
  <c r="D188" i="6"/>
  <c r="E188" i="6"/>
  <c r="F188" i="6"/>
  <c r="G188" i="6"/>
  <c r="H188" i="6"/>
  <c r="I188" i="6"/>
  <c r="J188" i="6"/>
  <c r="K188" i="6"/>
  <c r="L188" i="6"/>
  <c r="M188" i="6"/>
  <c r="N188" i="6"/>
  <c r="O188" i="6"/>
  <c r="P188" i="6"/>
  <c r="Q188" i="6"/>
  <c r="C189" i="6"/>
  <c r="D189" i="6"/>
  <c r="E189" i="6"/>
  <c r="F189" i="6"/>
  <c r="G189" i="6"/>
  <c r="H189" i="6"/>
  <c r="I189" i="6"/>
  <c r="J189" i="6"/>
  <c r="K189" i="6"/>
  <c r="L189" i="6"/>
  <c r="M189" i="6"/>
  <c r="N189" i="6"/>
  <c r="O189" i="6"/>
  <c r="P189" i="6"/>
  <c r="Q189" i="6"/>
  <c r="C190" i="6"/>
  <c r="D190" i="6"/>
  <c r="E190" i="6"/>
  <c r="F190" i="6"/>
  <c r="G190" i="6"/>
  <c r="H190" i="6"/>
  <c r="I190" i="6"/>
  <c r="J190" i="6"/>
  <c r="K190" i="6"/>
  <c r="L190" i="6"/>
  <c r="M190" i="6"/>
  <c r="N190" i="6"/>
  <c r="O190" i="6"/>
  <c r="P190" i="6"/>
  <c r="Q190" i="6"/>
  <c r="C191" i="6"/>
  <c r="D191" i="6"/>
  <c r="E191" i="6"/>
  <c r="F191" i="6"/>
  <c r="G191" i="6"/>
  <c r="H191" i="6"/>
  <c r="I191" i="6"/>
  <c r="J191" i="6"/>
  <c r="K191" i="6"/>
  <c r="L191" i="6"/>
  <c r="M191" i="6"/>
  <c r="N191" i="6"/>
  <c r="O191" i="6"/>
  <c r="P191" i="6"/>
  <c r="Q191" i="6"/>
  <c r="C192" i="6"/>
  <c r="D192" i="6"/>
  <c r="E192" i="6"/>
  <c r="F192" i="6"/>
  <c r="G192" i="6"/>
  <c r="H192" i="6"/>
  <c r="I192" i="6"/>
  <c r="J192" i="6"/>
  <c r="K192" i="6"/>
  <c r="L192" i="6"/>
  <c r="M192" i="6"/>
  <c r="N192" i="6"/>
  <c r="O192" i="6"/>
  <c r="P192" i="6"/>
  <c r="Q192" i="6"/>
  <c r="C193" i="6"/>
  <c r="D193" i="6"/>
  <c r="E193" i="6"/>
  <c r="F193" i="6"/>
  <c r="G193" i="6"/>
  <c r="H193" i="6"/>
  <c r="I193" i="6"/>
  <c r="J193" i="6"/>
  <c r="K193" i="6"/>
  <c r="L193" i="6"/>
  <c r="M193" i="6"/>
  <c r="N193" i="6"/>
  <c r="O193" i="6"/>
  <c r="P193" i="6"/>
  <c r="Q193" i="6"/>
  <c r="C194" i="6"/>
  <c r="D194" i="6"/>
  <c r="E194" i="6"/>
  <c r="F194" i="6"/>
  <c r="G194" i="6"/>
  <c r="H194" i="6"/>
  <c r="I194" i="6"/>
  <c r="J194" i="6"/>
  <c r="K194" i="6"/>
  <c r="L194" i="6"/>
  <c r="M194" i="6"/>
  <c r="N194" i="6"/>
  <c r="O194" i="6"/>
  <c r="P194" i="6"/>
  <c r="Q194" i="6"/>
  <c r="C195" i="6"/>
  <c r="D195" i="6"/>
  <c r="E195" i="6"/>
  <c r="F195" i="6"/>
  <c r="G195" i="6"/>
  <c r="H195" i="6"/>
  <c r="I195" i="6"/>
  <c r="J195" i="6"/>
  <c r="K195" i="6"/>
  <c r="L195" i="6"/>
  <c r="M195" i="6"/>
  <c r="N195" i="6"/>
  <c r="O195" i="6"/>
  <c r="P195" i="6"/>
  <c r="Q195" i="6"/>
  <c r="C196" i="6"/>
  <c r="D196" i="6"/>
  <c r="E196" i="6"/>
  <c r="F196" i="6"/>
  <c r="G196" i="6"/>
  <c r="H196" i="6"/>
  <c r="I196" i="6"/>
  <c r="J196" i="6"/>
  <c r="K196" i="6"/>
  <c r="L196" i="6"/>
  <c r="M196" i="6"/>
  <c r="N196" i="6"/>
  <c r="O196" i="6"/>
  <c r="P196" i="6"/>
  <c r="Q196" i="6"/>
  <c r="C197" i="6"/>
  <c r="D197" i="6"/>
  <c r="E197" i="6"/>
  <c r="F197" i="6"/>
  <c r="G197" i="6"/>
  <c r="H197" i="6"/>
  <c r="I197" i="6"/>
  <c r="J197" i="6"/>
  <c r="K197" i="6"/>
  <c r="L197" i="6"/>
  <c r="M197" i="6"/>
  <c r="N197" i="6"/>
  <c r="O197" i="6"/>
  <c r="P197" i="6"/>
  <c r="Q197" i="6"/>
  <c r="C198" i="6"/>
  <c r="D198" i="6"/>
  <c r="E198" i="6"/>
  <c r="F198" i="6"/>
  <c r="G198" i="6"/>
  <c r="H198" i="6"/>
  <c r="I198" i="6"/>
  <c r="J198" i="6"/>
  <c r="K198" i="6"/>
  <c r="L198" i="6"/>
  <c r="M198" i="6"/>
  <c r="N198" i="6"/>
  <c r="O198" i="6"/>
  <c r="P198" i="6"/>
  <c r="Q198" i="6"/>
  <c r="C199" i="6"/>
  <c r="D199" i="6"/>
  <c r="E199" i="6"/>
  <c r="F199" i="6"/>
  <c r="G199" i="6"/>
  <c r="H199" i="6"/>
  <c r="I199" i="6"/>
  <c r="J199" i="6"/>
  <c r="K199" i="6"/>
  <c r="L199" i="6"/>
  <c r="M199" i="6"/>
  <c r="N199" i="6"/>
  <c r="O199" i="6"/>
  <c r="P199" i="6"/>
  <c r="Q199" i="6"/>
  <c r="C200" i="6"/>
  <c r="D200" i="6"/>
  <c r="E200" i="6"/>
  <c r="F200" i="6"/>
  <c r="G200" i="6"/>
  <c r="H200" i="6"/>
  <c r="I200" i="6"/>
  <c r="J200" i="6"/>
  <c r="K200" i="6"/>
  <c r="L200" i="6"/>
  <c r="M200" i="6"/>
  <c r="N200" i="6"/>
  <c r="O200" i="6"/>
  <c r="P200" i="6"/>
  <c r="Q200" i="6"/>
  <c r="C201" i="6"/>
  <c r="D201" i="6"/>
  <c r="E201" i="6"/>
  <c r="F201" i="6"/>
  <c r="G201" i="6"/>
  <c r="H201" i="6"/>
  <c r="I201" i="6"/>
  <c r="J201" i="6"/>
  <c r="K201" i="6"/>
  <c r="L201" i="6"/>
  <c r="M201" i="6"/>
  <c r="N201" i="6"/>
  <c r="O201" i="6"/>
  <c r="P201" i="6"/>
  <c r="Q201" i="6"/>
  <c r="C202" i="6"/>
  <c r="D202" i="6"/>
  <c r="E202" i="6"/>
  <c r="F202" i="6"/>
  <c r="G202" i="6"/>
  <c r="H202" i="6"/>
  <c r="I202" i="6"/>
  <c r="J202" i="6"/>
  <c r="K202" i="6"/>
  <c r="L202" i="6"/>
  <c r="M202" i="6"/>
  <c r="N202" i="6"/>
  <c r="O202" i="6"/>
  <c r="P202" i="6"/>
  <c r="Q202" i="6"/>
  <c r="C203" i="6"/>
  <c r="D203" i="6"/>
  <c r="E203" i="6"/>
  <c r="F203" i="6"/>
  <c r="G203" i="6"/>
  <c r="H203" i="6"/>
  <c r="I203" i="6"/>
  <c r="J203" i="6"/>
  <c r="K203" i="6"/>
  <c r="L203" i="6"/>
  <c r="M203" i="6"/>
  <c r="N203" i="6"/>
  <c r="O203" i="6"/>
  <c r="P203" i="6"/>
  <c r="Q203" i="6"/>
  <c r="C204" i="6"/>
  <c r="D204" i="6"/>
  <c r="E204" i="6"/>
  <c r="F204" i="6"/>
  <c r="G204" i="6"/>
  <c r="H204" i="6"/>
  <c r="I204" i="6"/>
  <c r="J204" i="6"/>
  <c r="K204" i="6"/>
  <c r="L204" i="6"/>
  <c r="M204" i="6"/>
  <c r="N204" i="6"/>
  <c r="O204" i="6"/>
  <c r="P204" i="6"/>
  <c r="Q204" i="6"/>
  <c r="C205" i="6"/>
  <c r="D205" i="6"/>
  <c r="E205" i="6"/>
  <c r="F205" i="6"/>
  <c r="G205" i="6"/>
  <c r="H205" i="6"/>
  <c r="I205" i="6"/>
  <c r="J205" i="6"/>
  <c r="K205" i="6"/>
  <c r="L205" i="6"/>
  <c r="M205" i="6"/>
  <c r="N205" i="6"/>
  <c r="O205" i="6"/>
  <c r="P205" i="6"/>
  <c r="Q205" i="6"/>
  <c r="C206" i="6"/>
  <c r="D206" i="6"/>
  <c r="E206" i="6"/>
  <c r="F206" i="6"/>
  <c r="G206" i="6"/>
  <c r="H206" i="6"/>
  <c r="I206" i="6"/>
  <c r="J206" i="6"/>
  <c r="K206" i="6"/>
  <c r="L206" i="6"/>
  <c r="M206" i="6"/>
  <c r="N206" i="6"/>
  <c r="O206" i="6"/>
  <c r="P206" i="6"/>
  <c r="Q206" i="6"/>
  <c r="C207" i="6"/>
  <c r="D207" i="6"/>
  <c r="E207" i="6"/>
  <c r="F207" i="6"/>
  <c r="G207" i="6"/>
  <c r="H207" i="6"/>
  <c r="I207" i="6"/>
  <c r="J207" i="6"/>
  <c r="K207" i="6"/>
  <c r="L207" i="6"/>
  <c r="M207" i="6"/>
  <c r="N207" i="6"/>
  <c r="O207" i="6"/>
  <c r="P207" i="6"/>
  <c r="Q207" i="6"/>
  <c r="C208" i="6"/>
  <c r="D208" i="6"/>
  <c r="E208" i="6"/>
  <c r="F208" i="6"/>
  <c r="G208" i="6"/>
  <c r="H208" i="6"/>
  <c r="I208" i="6"/>
  <c r="J208" i="6"/>
  <c r="K208" i="6"/>
  <c r="L208" i="6"/>
  <c r="M208" i="6"/>
  <c r="N208" i="6"/>
  <c r="O208" i="6"/>
  <c r="P208" i="6"/>
  <c r="Q208" i="6"/>
  <c r="C209" i="6"/>
  <c r="D209" i="6"/>
  <c r="E209" i="6"/>
  <c r="F209" i="6"/>
  <c r="G209" i="6"/>
  <c r="H209" i="6"/>
  <c r="I209" i="6"/>
  <c r="J209" i="6"/>
  <c r="K209" i="6"/>
  <c r="L209" i="6"/>
  <c r="M209" i="6"/>
  <c r="N209" i="6"/>
  <c r="O209" i="6"/>
  <c r="P209" i="6"/>
  <c r="Q209" i="6"/>
  <c r="C210" i="6"/>
  <c r="D210" i="6"/>
  <c r="E210" i="6"/>
  <c r="F210" i="6"/>
  <c r="G210" i="6"/>
  <c r="H210" i="6"/>
  <c r="I210" i="6"/>
  <c r="J210" i="6"/>
  <c r="K210" i="6"/>
  <c r="L210" i="6"/>
  <c r="M210" i="6"/>
  <c r="N210" i="6"/>
  <c r="O210" i="6"/>
  <c r="P210" i="6"/>
  <c r="Q210" i="6"/>
  <c r="C211" i="6"/>
  <c r="D211" i="6"/>
  <c r="E211" i="6"/>
  <c r="F211" i="6"/>
  <c r="G211" i="6"/>
  <c r="H211" i="6"/>
  <c r="I211" i="6"/>
  <c r="J211" i="6"/>
  <c r="K211" i="6"/>
  <c r="L211" i="6"/>
  <c r="M211" i="6"/>
  <c r="N211" i="6"/>
  <c r="O211" i="6"/>
  <c r="P211" i="6"/>
  <c r="Q211" i="6"/>
  <c r="C212" i="6"/>
  <c r="D212" i="6"/>
  <c r="E212" i="6"/>
  <c r="F212" i="6"/>
  <c r="G212" i="6"/>
  <c r="H212" i="6"/>
  <c r="I212" i="6"/>
  <c r="J212" i="6"/>
  <c r="K212" i="6"/>
  <c r="L212" i="6"/>
  <c r="M212" i="6"/>
  <c r="N212" i="6"/>
  <c r="O212" i="6"/>
  <c r="P212" i="6"/>
  <c r="Q212" i="6"/>
  <c r="C213" i="6"/>
  <c r="D213" i="6"/>
  <c r="E213" i="6"/>
  <c r="F213" i="6"/>
  <c r="G213" i="6"/>
  <c r="H213" i="6"/>
  <c r="I213" i="6"/>
  <c r="J213" i="6"/>
  <c r="K213" i="6"/>
  <c r="L213" i="6"/>
  <c r="M213" i="6"/>
  <c r="N213" i="6"/>
  <c r="O213" i="6"/>
  <c r="P213" i="6"/>
  <c r="Q213" i="6"/>
  <c r="C214" i="6"/>
  <c r="D214" i="6"/>
  <c r="E214" i="6"/>
  <c r="F214" i="6"/>
  <c r="G214" i="6"/>
  <c r="H214" i="6"/>
  <c r="I214" i="6"/>
  <c r="J214" i="6"/>
  <c r="K214" i="6"/>
  <c r="L214" i="6"/>
  <c r="M214" i="6"/>
  <c r="N214" i="6"/>
  <c r="O214" i="6"/>
  <c r="P214" i="6"/>
  <c r="Q214" i="6"/>
  <c r="C215" i="6"/>
  <c r="D215" i="6"/>
  <c r="E215" i="6"/>
  <c r="F215" i="6"/>
  <c r="G215" i="6"/>
  <c r="H215" i="6"/>
  <c r="I215" i="6"/>
  <c r="J215" i="6"/>
  <c r="K215" i="6"/>
  <c r="L215" i="6"/>
  <c r="M215" i="6"/>
  <c r="N215" i="6"/>
  <c r="O215" i="6"/>
  <c r="P215" i="6"/>
  <c r="Q215" i="6"/>
  <c r="C216" i="6"/>
  <c r="D216" i="6"/>
  <c r="E216" i="6"/>
  <c r="F216" i="6"/>
  <c r="G216" i="6"/>
  <c r="H216" i="6"/>
  <c r="I216" i="6"/>
  <c r="J216" i="6"/>
  <c r="K216" i="6"/>
  <c r="L216" i="6"/>
  <c r="M216" i="6"/>
  <c r="N216" i="6"/>
  <c r="O216" i="6"/>
  <c r="P216" i="6"/>
  <c r="Q216" i="6"/>
  <c r="C217" i="6"/>
  <c r="D217" i="6"/>
  <c r="E217" i="6"/>
  <c r="F217" i="6"/>
  <c r="G217" i="6"/>
  <c r="H217" i="6"/>
  <c r="I217" i="6"/>
  <c r="J217" i="6"/>
  <c r="K217" i="6"/>
  <c r="L217" i="6"/>
  <c r="M217" i="6"/>
  <c r="N217" i="6"/>
  <c r="O217" i="6"/>
  <c r="P217" i="6"/>
  <c r="Q217" i="6"/>
  <c r="C218" i="6"/>
  <c r="D218" i="6"/>
  <c r="E218" i="6"/>
  <c r="F218" i="6"/>
  <c r="G218" i="6"/>
  <c r="H218" i="6"/>
  <c r="I218" i="6"/>
  <c r="J218" i="6"/>
  <c r="K218" i="6"/>
  <c r="L218" i="6"/>
  <c r="M218" i="6"/>
  <c r="N218" i="6"/>
  <c r="O218" i="6"/>
  <c r="P218" i="6"/>
  <c r="Q218" i="6"/>
  <c r="C219" i="6"/>
  <c r="D219" i="6"/>
  <c r="E219" i="6"/>
  <c r="F219" i="6"/>
  <c r="G219" i="6"/>
  <c r="H219" i="6"/>
  <c r="I219" i="6"/>
  <c r="J219" i="6"/>
  <c r="K219" i="6"/>
  <c r="L219" i="6"/>
  <c r="M219" i="6"/>
  <c r="N219" i="6"/>
  <c r="O219" i="6"/>
  <c r="P219" i="6"/>
  <c r="Q219" i="6"/>
  <c r="C220" i="6"/>
  <c r="D220" i="6"/>
  <c r="E220" i="6"/>
  <c r="F220" i="6"/>
  <c r="G220" i="6"/>
  <c r="H220" i="6"/>
  <c r="I220" i="6"/>
  <c r="J220" i="6"/>
  <c r="K220" i="6"/>
  <c r="L220" i="6"/>
  <c r="M220" i="6"/>
  <c r="N220" i="6"/>
  <c r="O220" i="6"/>
  <c r="P220" i="6"/>
  <c r="Q220" i="6"/>
  <c r="C221" i="6"/>
  <c r="D221" i="6"/>
  <c r="E221" i="6"/>
  <c r="F221" i="6"/>
  <c r="G221" i="6"/>
  <c r="H221" i="6"/>
  <c r="I221" i="6"/>
  <c r="J221" i="6"/>
  <c r="K221" i="6"/>
  <c r="L221" i="6"/>
  <c r="M221" i="6"/>
  <c r="N221" i="6"/>
  <c r="O221" i="6"/>
  <c r="P221" i="6"/>
  <c r="Q221" i="6"/>
  <c r="C222" i="6"/>
  <c r="D222" i="6"/>
  <c r="E222" i="6"/>
  <c r="F222" i="6"/>
  <c r="G222" i="6"/>
  <c r="H222" i="6"/>
  <c r="I222" i="6"/>
  <c r="J222" i="6"/>
  <c r="K222" i="6"/>
  <c r="L222" i="6"/>
  <c r="M222" i="6"/>
  <c r="N222" i="6"/>
  <c r="O222" i="6"/>
  <c r="P222" i="6"/>
  <c r="Q222" i="6"/>
  <c r="C223" i="6"/>
  <c r="D223" i="6"/>
  <c r="E223" i="6"/>
  <c r="F223" i="6"/>
  <c r="G223" i="6"/>
  <c r="H223" i="6"/>
  <c r="I223" i="6"/>
  <c r="J223" i="6"/>
  <c r="K223" i="6"/>
  <c r="L223" i="6"/>
  <c r="M223" i="6"/>
  <c r="N223" i="6"/>
  <c r="O223" i="6"/>
  <c r="P223" i="6"/>
  <c r="Q223" i="6"/>
  <c r="C224" i="6"/>
  <c r="D224" i="6"/>
  <c r="E224" i="6"/>
  <c r="F224" i="6"/>
  <c r="G224" i="6"/>
  <c r="H224" i="6"/>
  <c r="I224" i="6"/>
  <c r="J224" i="6"/>
  <c r="K224" i="6"/>
  <c r="L224" i="6"/>
  <c r="M224" i="6"/>
  <c r="N224" i="6"/>
  <c r="O224" i="6"/>
  <c r="P224" i="6"/>
  <c r="Q224" i="6"/>
  <c r="C225" i="6"/>
  <c r="D225" i="6"/>
  <c r="E225" i="6"/>
  <c r="F225" i="6"/>
  <c r="G225" i="6"/>
  <c r="H225" i="6"/>
  <c r="I225" i="6"/>
  <c r="J225" i="6"/>
  <c r="K225" i="6"/>
  <c r="L225" i="6"/>
  <c r="M225" i="6"/>
  <c r="N225" i="6"/>
  <c r="O225" i="6"/>
  <c r="P225" i="6"/>
  <c r="Q225" i="6"/>
  <c r="C226" i="6"/>
  <c r="D226" i="6"/>
  <c r="E226" i="6"/>
  <c r="F226" i="6"/>
  <c r="G226" i="6"/>
  <c r="H226" i="6"/>
  <c r="I226" i="6"/>
  <c r="J226" i="6"/>
  <c r="K226" i="6"/>
  <c r="L226" i="6"/>
  <c r="M226" i="6"/>
  <c r="N226" i="6"/>
  <c r="O226" i="6"/>
  <c r="P226" i="6"/>
  <c r="Q226" i="6"/>
  <c r="C227" i="6"/>
  <c r="D227" i="6"/>
  <c r="E227" i="6"/>
  <c r="F227" i="6"/>
  <c r="G227" i="6"/>
  <c r="H227" i="6"/>
  <c r="I227" i="6"/>
  <c r="J227" i="6"/>
  <c r="K227" i="6"/>
  <c r="L227" i="6"/>
  <c r="M227" i="6"/>
  <c r="N227" i="6"/>
  <c r="O227" i="6"/>
  <c r="P227" i="6"/>
  <c r="Q227" i="6"/>
  <c r="C228" i="6"/>
  <c r="D228" i="6"/>
  <c r="E228" i="6"/>
  <c r="F228" i="6"/>
  <c r="G228" i="6"/>
  <c r="H228" i="6"/>
  <c r="I228" i="6"/>
  <c r="J228" i="6"/>
  <c r="K228" i="6"/>
  <c r="L228" i="6"/>
  <c r="M228" i="6"/>
  <c r="N228" i="6"/>
  <c r="O228" i="6"/>
  <c r="P228" i="6"/>
  <c r="Q228" i="6"/>
  <c r="C229" i="6"/>
  <c r="D229" i="6"/>
  <c r="E229" i="6"/>
  <c r="F229" i="6"/>
  <c r="G229" i="6"/>
  <c r="H229" i="6"/>
  <c r="I229" i="6"/>
  <c r="J229" i="6"/>
  <c r="K229" i="6"/>
  <c r="L229" i="6"/>
  <c r="M229" i="6"/>
  <c r="N229" i="6"/>
  <c r="O229" i="6"/>
  <c r="P229" i="6"/>
  <c r="Q229" i="6"/>
  <c r="C230" i="6"/>
  <c r="D230" i="6"/>
  <c r="E230" i="6"/>
  <c r="F230" i="6"/>
  <c r="G230" i="6"/>
  <c r="H230" i="6"/>
  <c r="I230" i="6"/>
  <c r="J230" i="6"/>
  <c r="K230" i="6"/>
  <c r="L230" i="6"/>
  <c r="M230" i="6"/>
  <c r="N230" i="6"/>
  <c r="O230" i="6"/>
  <c r="P230" i="6"/>
  <c r="Q230" i="6"/>
  <c r="C231" i="6"/>
  <c r="D231" i="6"/>
  <c r="E231" i="6"/>
  <c r="F231" i="6"/>
  <c r="G231" i="6"/>
  <c r="H231" i="6"/>
  <c r="I231" i="6"/>
  <c r="J231" i="6"/>
  <c r="K231" i="6"/>
  <c r="L231" i="6"/>
  <c r="M231" i="6"/>
  <c r="N231" i="6"/>
  <c r="O231" i="6"/>
  <c r="P231" i="6"/>
  <c r="Q231" i="6"/>
  <c r="C232" i="6"/>
  <c r="D232" i="6"/>
  <c r="E232" i="6"/>
  <c r="F232" i="6"/>
  <c r="G232" i="6"/>
  <c r="H232" i="6"/>
  <c r="I232" i="6"/>
  <c r="J232" i="6"/>
  <c r="K232" i="6"/>
  <c r="L232" i="6"/>
  <c r="M232" i="6"/>
  <c r="N232" i="6"/>
  <c r="O232" i="6"/>
  <c r="P232" i="6"/>
  <c r="Q232" i="6"/>
  <c r="C233" i="6"/>
  <c r="D233" i="6"/>
  <c r="E233" i="6"/>
  <c r="F233" i="6"/>
  <c r="G233" i="6"/>
  <c r="H233" i="6"/>
  <c r="I233" i="6"/>
  <c r="J233" i="6"/>
  <c r="K233" i="6"/>
  <c r="L233" i="6"/>
  <c r="M233" i="6"/>
  <c r="N233" i="6"/>
  <c r="O233" i="6"/>
  <c r="P233" i="6"/>
  <c r="Q233" i="6"/>
  <c r="C234" i="6"/>
  <c r="D234" i="6"/>
  <c r="E234" i="6"/>
  <c r="F234" i="6"/>
  <c r="G234" i="6"/>
  <c r="H234" i="6"/>
  <c r="I234" i="6"/>
  <c r="J234" i="6"/>
  <c r="K234" i="6"/>
  <c r="L234" i="6"/>
  <c r="M234" i="6"/>
  <c r="N234" i="6"/>
  <c r="O234" i="6"/>
  <c r="P234" i="6"/>
  <c r="Q234" i="6"/>
  <c r="C235" i="6"/>
  <c r="D235" i="6"/>
  <c r="E235" i="6"/>
  <c r="F235" i="6"/>
  <c r="G235" i="6"/>
  <c r="H235" i="6"/>
  <c r="I235" i="6"/>
  <c r="J235" i="6"/>
  <c r="K235" i="6"/>
  <c r="L235" i="6"/>
  <c r="M235" i="6"/>
  <c r="N235" i="6"/>
  <c r="O235" i="6"/>
  <c r="P235" i="6"/>
  <c r="Q235" i="6"/>
  <c r="C236" i="6"/>
  <c r="D236" i="6"/>
  <c r="E236" i="6"/>
  <c r="F236" i="6"/>
  <c r="G236" i="6"/>
  <c r="H236" i="6"/>
  <c r="I236" i="6"/>
  <c r="J236" i="6"/>
  <c r="K236" i="6"/>
  <c r="L236" i="6"/>
  <c r="M236" i="6"/>
  <c r="N236" i="6"/>
  <c r="O236" i="6"/>
  <c r="P236" i="6"/>
  <c r="Q236" i="6"/>
  <c r="C237" i="6"/>
  <c r="D237" i="6"/>
  <c r="E237" i="6"/>
  <c r="F237" i="6"/>
  <c r="G237" i="6"/>
  <c r="H237" i="6"/>
  <c r="I237" i="6"/>
  <c r="J237" i="6"/>
  <c r="K237" i="6"/>
  <c r="L237" i="6"/>
  <c r="M237" i="6"/>
  <c r="N237" i="6"/>
  <c r="O237" i="6"/>
  <c r="P237" i="6"/>
  <c r="Q237" i="6"/>
  <c r="C238" i="6"/>
  <c r="D238" i="6"/>
  <c r="E238" i="6"/>
  <c r="F238" i="6"/>
  <c r="G238" i="6"/>
  <c r="H238" i="6"/>
  <c r="I238" i="6"/>
  <c r="J238" i="6"/>
  <c r="K238" i="6"/>
  <c r="L238" i="6"/>
  <c r="M238" i="6"/>
  <c r="N238" i="6"/>
  <c r="O238" i="6"/>
  <c r="P238" i="6"/>
  <c r="Q238" i="6"/>
  <c r="C239" i="6"/>
  <c r="D239" i="6"/>
  <c r="E239" i="6"/>
  <c r="F239" i="6"/>
  <c r="G239" i="6"/>
  <c r="H239" i="6"/>
  <c r="I239" i="6"/>
  <c r="J239" i="6"/>
  <c r="K239" i="6"/>
  <c r="L239" i="6"/>
  <c r="M239" i="6"/>
  <c r="N239" i="6"/>
  <c r="O239" i="6"/>
  <c r="P239" i="6"/>
  <c r="Q239" i="6"/>
  <c r="C240" i="6"/>
  <c r="D240" i="6"/>
  <c r="E240" i="6"/>
  <c r="F240" i="6"/>
  <c r="G240" i="6"/>
  <c r="H240" i="6"/>
  <c r="I240" i="6"/>
  <c r="J240" i="6"/>
  <c r="K240" i="6"/>
  <c r="L240" i="6"/>
  <c r="M240" i="6"/>
  <c r="N240" i="6"/>
  <c r="O240" i="6"/>
  <c r="P240" i="6"/>
  <c r="Q240" i="6"/>
  <c r="C241" i="6"/>
  <c r="D241" i="6"/>
  <c r="E241" i="6"/>
  <c r="F241" i="6"/>
  <c r="G241" i="6"/>
  <c r="H241" i="6"/>
  <c r="I241" i="6"/>
  <c r="J241" i="6"/>
  <c r="K241" i="6"/>
  <c r="L241" i="6"/>
  <c r="M241" i="6"/>
  <c r="N241" i="6"/>
  <c r="O241" i="6"/>
  <c r="P241" i="6"/>
  <c r="Q241" i="6"/>
  <c r="C242" i="6"/>
  <c r="D242" i="6"/>
  <c r="E242" i="6"/>
  <c r="F242" i="6"/>
  <c r="G242" i="6"/>
  <c r="H242" i="6"/>
  <c r="I242" i="6"/>
  <c r="J242" i="6"/>
  <c r="K242" i="6"/>
  <c r="L242" i="6"/>
  <c r="M242" i="6"/>
  <c r="N242" i="6"/>
  <c r="O242" i="6"/>
  <c r="P242" i="6"/>
  <c r="Q242" i="6"/>
  <c r="C243" i="6"/>
  <c r="D243" i="6"/>
  <c r="E243" i="6"/>
  <c r="F243" i="6"/>
  <c r="G243" i="6"/>
  <c r="H243" i="6"/>
  <c r="I243" i="6"/>
  <c r="J243" i="6"/>
  <c r="K243" i="6"/>
  <c r="L243" i="6"/>
  <c r="M243" i="6"/>
  <c r="N243" i="6"/>
  <c r="O243" i="6"/>
  <c r="P243" i="6"/>
  <c r="Q243" i="6"/>
  <c r="C244" i="6"/>
  <c r="D244" i="6"/>
  <c r="E244" i="6"/>
  <c r="F244" i="6"/>
  <c r="G244" i="6"/>
  <c r="H244" i="6"/>
  <c r="I244" i="6"/>
  <c r="J244" i="6"/>
  <c r="K244" i="6"/>
  <c r="L244" i="6"/>
  <c r="M244" i="6"/>
  <c r="N244" i="6"/>
  <c r="O244" i="6"/>
  <c r="P244" i="6"/>
  <c r="Q244" i="6"/>
  <c r="C245" i="6"/>
  <c r="D245" i="6"/>
  <c r="E245" i="6"/>
  <c r="F245" i="6"/>
  <c r="G245" i="6"/>
  <c r="H245" i="6"/>
  <c r="I245" i="6"/>
  <c r="J245" i="6"/>
  <c r="K245" i="6"/>
  <c r="L245" i="6"/>
  <c r="M245" i="6"/>
  <c r="N245" i="6"/>
  <c r="O245" i="6"/>
  <c r="P245" i="6"/>
  <c r="Q245" i="6"/>
  <c r="C246" i="6"/>
  <c r="D246" i="6"/>
  <c r="E246" i="6"/>
  <c r="F246" i="6"/>
  <c r="G246" i="6"/>
  <c r="H246" i="6"/>
  <c r="I246" i="6"/>
  <c r="J246" i="6"/>
  <c r="K246" i="6"/>
  <c r="L246" i="6"/>
  <c r="M246" i="6"/>
  <c r="N246" i="6"/>
  <c r="O246" i="6"/>
  <c r="P246" i="6"/>
  <c r="Q246" i="6"/>
  <c r="C247" i="6"/>
  <c r="D247" i="6"/>
  <c r="E247" i="6"/>
  <c r="F247" i="6"/>
  <c r="G247" i="6"/>
  <c r="H247" i="6"/>
  <c r="I247" i="6"/>
  <c r="J247" i="6"/>
  <c r="K247" i="6"/>
  <c r="L247" i="6"/>
  <c r="M247" i="6"/>
  <c r="N247" i="6"/>
  <c r="O247" i="6"/>
  <c r="P247" i="6"/>
  <c r="Q247" i="6"/>
  <c r="C248" i="6"/>
  <c r="D248" i="6"/>
  <c r="E248" i="6"/>
  <c r="F248" i="6"/>
  <c r="G248" i="6"/>
  <c r="H248" i="6"/>
  <c r="I248" i="6"/>
  <c r="J248" i="6"/>
  <c r="K248" i="6"/>
  <c r="L248" i="6"/>
  <c r="M248" i="6"/>
  <c r="N248" i="6"/>
  <c r="O248" i="6"/>
  <c r="P248" i="6"/>
  <c r="Q248" i="6"/>
  <c r="C249" i="6"/>
  <c r="D249" i="6"/>
  <c r="E249" i="6"/>
  <c r="F249" i="6"/>
  <c r="G249" i="6"/>
  <c r="H249" i="6"/>
  <c r="I249" i="6"/>
  <c r="J249" i="6"/>
  <c r="K249" i="6"/>
  <c r="L249" i="6"/>
  <c r="M249" i="6"/>
  <c r="N249" i="6"/>
  <c r="O249" i="6"/>
  <c r="P249" i="6"/>
  <c r="Q249" i="6"/>
  <c r="C250" i="6"/>
  <c r="D250" i="6"/>
  <c r="E250" i="6"/>
  <c r="F250" i="6"/>
  <c r="G250" i="6"/>
  <c r="H250" i="6"/>
  <c r="I250" i="6"/>
  <c r="J250" i="6"/>
  <c r="K250" i="6"/>
  <c r="L250" i="6"/>
  <c r="M250" i="6"/>
  <c r="N250" i="6"/>
  <c r="O250" i="6"/>
  <c r="P250" i="6"/>
  <c r="Q250" i="6"/>
  <c r="C251" i="6"/>
  <c r="D251" i="6"/>
  <c r="E251" i="6"/>
  <c r="F251" i="6"/>
  <c r="G251" i="6"/>
  <c r="H251" i="6"/>
  <c r="I251" i="6"/>
  <c r="J251" i="6"/>
  <c r="K251" i="6"/>
  <c r="L251" i="6"/>
  <c r="M251" i="6"/>
  <c r="N251" i="6"/>
  <c r="O251" i="6"/>
  <c r="P251" i="6"/>
  <c r="Q251" i="6"/>
  <c r="C252" i="6"/>
  <c r="D252" i="6"/>
  <c r="E252" i="6"/>
  <c r="F252" i="6"/>
  <c r="G252" i="6"/>
  <c r="H252" i="6"/>
  <c r="I252" i="6"/>
  <c r="J252" i="6"/>
  <c r="K252" i="6"/>
  <c r="L252" i="6"/>
  <c r="M252" i="6"/>
  <c r="N252" i="6"/>
  <c r="O252" i="6"/>
  <c r="P252" i="6"/>
  <c r="Q252" i="6"/>
  <c r="C253" i="6"/>
  <c r="D253" i="6"/>
  <c r="E253" i="6"/>
  <c r="F253" i="6"/>
  <c r="G253" i="6"/>
  <c r="H253" i="6"/>
  <c r="I253" i="6"/>
  <c r="J253" i="6"/>
  <c r="K253" i="6"/>
  <c r="L253" i="6"/>
  <c r="M253" i="6"/>
  <c r="N253" i="6"/>
  <c r="O253" i="6"/>
  <c r="P253" i="6"/>
  <c r="Q253" i="6"/>
  <c r="C254" i="6"/>
  <c r="D254" i="6"/>
  <c r="E254" i="6"/>
  <c r="F254" i="6"/>
  <c r="G254" i="6"/>
  <c r="H254" i="6"/>
  <c r="I254" i="6"/>
  <c r="J254" i="6"/>
  <c r="K254" i="6"/>
  <c r="L254" i="6"/>
  <c r="M254" i="6"/>
  <c r="N254" i="6"/>
  <c r="O254" i="6"/>
  <c r="P254" i="6"/>
  <c r="Q254" i="6"/>
  <c r="C255" i="6"/>
  <c r="D255" i="6"/>
  <c r="E255" i="6"/>
  <c r="F255" i="6"/>
  <c r="G255" i="6"/>
  <c r="H255" i="6"/>
  <c r="I255" i="6"/>
  <c r="J255" i="6"/>
  <c r="K255" i="6"/>
  <c r="L255" i="6"/>
  <c r="M255" i="6"/>
  <c r="N255" i="6"/>
  <c r="O255" i="6"/>
  <c r="P255" i="6"/>
  <c r="Q255" i="6"/>
  <c r="C256" i="6"/>
  <c r="D256" i="6"/>
  <c r="E256" i="6"/>
  <c r="F256" i="6"/>
  <c r="G256" i="6"/>
  <c r="H256" i="6"/>
  <c r="I256" i="6"/>
  <c r="J256" i="6"/>
  <c r="K256" i="6"/>
  <c r="L256" i="6"/>
  <c r="M256" i="6"/>
  <c r="N256" i="6"/>
  <c r="O256" i="6"/>
  <c r="P256" i="6"/>
  <c r="Q256" i="6"/>
  <c r="C257" i="6"/>
  <c r="D257" i="6"/>
  <c r="E257" i="6"/>
  <c r="F257" i="6"/>
  <c r="G257" i="6"/>
  <c r="H257" i="6"/>
  <c r="I257" i="6"/>
  <c r="J257" i="6"/>
  <c r="K257" i="6"/>
  <c r="L257" i="6"/>
  <c r="M257" i="6"/>
  <c r="N257" i="6"/>
  <c r="O257" i="6"/>
  <c r="P257" i="6"/>
  <c r="Q257" i="6"/>
  <c r="C258" i="6"/>
  <c r="D258" i="6"/>
  <c r="E258" i="6"/>
  <c r="F258" i="6"/>
  <c r="G258" i="6"/>
  <c r="H258" i="6"/>
  <c r="I258" i="6"/>
  <c r="J258" i="6"/>
  <c r="K258" i="6"/>
  <c r="L258" i="6"/>
  <c r="M258" i="6"/>
  <c r="N258" i="6"/>
  <c r="O258" i="6"/>
  <c r="P258" i="6"/>
  <c r="Q258" i="6"/>
  <c r="C259" i="6"/>
  <c r="D259" i="6"/>
  <c r="E259" i="6"/>
  <c r="F259" i="6"/>
  <c r="G259" i="6"/>
  <c r="H259" i="6"/>
  <c r="I259" i="6"/>
  <c r="J259" i="6"/>
  <c r="K259" i="6"/>
  <c r="L259" i="6"/>
  <c r="M259" i="6"/>
  <c r="N259" i="6"/>
  <c r="O259" i="6"/>
  <c r="P259" i="6"/>
  <c r="Q259" i="6"/>
  <c r="C260" i="6"/>
  <c r="D260" i="6"/>
  <c r="E260" i="6"/>
  <c r="F260" i="6"/>
  <c r="G260" i="6"/>
  <c r="H260" i="6"/>
  <c r="I260" i="6"/>
  <c r="J260" i="6"/>
  <c r="K260" i="6"/>
  <c r="L260" i="6"/>
  <c r="M260" i="6"/>
  <c r="N260" i="6"/>
  <c r="O260" i="6"/>
  <c r="P260" i="6"/>
  <c r="Q260" i="6"/>
  <c r="C261" i="6"/>
  <c r="D261" i="6"/>
  <c r="E261" i="6"/>
  <c r="F261" i="6"/>
  <c r="G261" i="6"/>
  <c r="H261" i="6"/>
  <c r="I261" i="6"/>
  <c r="J261" i="6"/>
  <c r="K261" i="6"/>
  <c r="L261" i="6"/>
  <c r="M261" i="6"/>
  <c r="N261" i="6"/>
  <c r="O261" i="6"/>
  <c r="P261" i="6"/>
  <c r="Q261" i="6"/>
  <c r="C262" i="6"/>
  <c r="D262" i="6"/>
  <c r="E262" i="6"/>
  <c r="F262" i="6"/>
  <c r="G262" i="6"/>
  <c r="H262" i="6"/>
  <c r="I262" i="6"/>
  <c r="J262" i="6"/>
  <c r="K262" i="6"/>
  <c r="L262" i="6"/>
  <c r="M262" i="6"/>
  <c r="N262" i="6"/>
  <c r="O262" i="6"/>
  <c r="P262" i="6"/>
  <c r="Q262" i="6"/>
  <c r="C263" i="6"/>
  <c r="D263" i="6"/>
  <c r="E263" i="6"/>
  <c r="F263" i="6"/>
  <c r="G263" i="6"/>
  <c r="H263" i="6"/>
  <c r="I263" i="6"/>
  <c r="J263" i="6"/>
  <c r="K263" i="6"/>
  <c r="L263" i="6"/>
  <c r="M263" i="6"/>
  <c r="N263" i="6"/>
  <c r="O263" i="6"/>
  <c r="P263" i="6"/>
  <c r="Q263" i="6"/>
  <c r="C264" i="6"/>
  <c r="D264" i="6"/>
  <c r="E264" i="6"/>
  <c r="F264" i="6"/>
  <c r="G264" i="6"/>
  <c r="H264" i="6"/>
  <c r="I264" i="6"/>
  <c r="J264" i="6"/>
  <c r="K264" i="6"/>
  <c r="L264" i="6"/>
  <c r="M264" i="6"/>
  <c r="N264" i="6"/>
  <c r="O264" i="6"/>
  <c r="P264" i="6"/>
  <c r="Q264" i="6"/>
  <c r="C265" i="6"/>
  <c r="D265" i="6"/>
  <c r="E265" i="6"/>
  <c r="F265" i="6"/>
  <c r="G265" i="6"/>
  <c r="H265" i="6"/>
  <c r="I265" i="6"/>
  <c r="J265" i="6"/>
  <c r="K265" i="6"/>
  <c r="L265" i="6"/>
  <c r="M265" i="6"/>
  <c r="N265" i="6"/>
  <c r="O265" i="6"/>
  <c r="P265" i="6"/>
  <c r="Q265" i="6"/>
  <c r="C266" i="6"/>
  <c r="D266" i="6"/>
  <c r="E266" i="6"/>
  <c r="F266" i="6"/>
  <c r="G266" i="6"/>
  <c r="H266" i="6"/>
  <c r="I266" i="6"/>
  <c r="J266" i="6"/>
  <c r="K266" i="6"/>
  <c r="L266" i="6"/>
  <c r="M266" i="6"/>
  <c r="N266" i="6"/>
  <c r="O266" i="6"/>
  <c r="P266" i="6"/>
  <c r="Q266" i="6"/>
  <c r="C267" i="6"/>
  <c r="D267" i="6"/>
  <c r="E267" i="6"/>
  <c r="F267" i="6"/>
  <c r="G267" i="6"/>
  <c r="H267" i="6"/>
  <c r="I267" i="6"/>
  <c r="J267" i="6"/>
  <c r="K267" i="6"/>
  <c r="L267" i="6"/>
  <c r="M267" i="6"/>
  <c r="N267" i="6"/>
  <c r="O267" i="6"/>
  <c r="P267" i="6"/>
  <c r="Q267" i="6"/>
  <c r="C268" i="6"/>
  <c r="D268" i="6"/>
  <c r="E268" i="6"/>
  <c r="F268" i="6"/>
  <c r="G268" i="6"/>
  <c r="H268" i="6"/>
  <c r="I268" i="6"/>
  <c r="J268" i="6"/>
  <c r="K268" i="6"/>
  <c r="L268" i="6"/>
  <c r="M268" i="6"/>
  <c r="N268" i="6"/>
  <c r="O268" i="6"/>
  <c r="P268" i="6"/>
  <c r="Q268" i="6"/>
  <c r="C269" i="6"/>
  <c r="D269" i="6"/>
  <c r="E269" i="6"/>
  <c r="F269" i="6"/>
  <c r="G269" i="6"/>
  <c r="H269" i="6"/>
  <c r="I269" i="6"/>
  <c r="J269" i="6"/>
  <c r="K269" i="6"/>
  <c r="L269" i="6"/>
  <c r="M269" i="6"/>
  <c r="N269" i="6"/>
  <c r="O269" i="6"/>
  <c r="P269" i="6"/>
  <c r="Q269" i="6"/>
  <c r="C270" i="6"/>
  <c r="D270" i="6"/>
  <c r="E270" i="6"/>
  <c r="F270" i="6"/>
  <c r="G270" i="6"/>
  <c r="H270" i="6"/>
  <c r="I270" i="6"/>
  <c r="J270" i="6"/>
  <c r="K270" i="6"/>
  <c r="L270" i="6"/>
  <c r="M270" i="6"/>
  <c r="N270" i="6"/>
  <c r="O270" i="6"/>
  <c r="P270" i="6"/>
  <c r="Q270" i="6"/>
  <c r="C271" i="6"/>
  <c r="D271" i="6"/>
  <c r="E271" i="6"/>
  <c r="F271" i="6"/>
  <c r="G271" i="6"/>
  <c r="H271" i="6"/>
  <c r="I271" i="6"/>
  <c r="J271" i="6"/>
  <c r="K271" i="6"/>
  <c r="L271" i="6"/>
  <c r="M271" i="6"/>
  <c r="N271" i="6"/>
  <c r="O271" i="6"/>
  <c r="P271" i="6"/>
  <c r="Q271" i="6"/>
  <c r="C272" i="6"/>
  <c r="D272" i="6"/>
  <c r="E272" i="6"/>
  <c r="F272" i="6"/>
  <c r="G272" i="6"/>
  <c r="H272" i="6"/>
  <c r="I272" i="6"/>
  <c r="J272" i="6"/>
  <c r="K272" i="6"/>
  <c r="L272" i="6"/>
  <c r="M272" i="6"/>
  <c r="N272" i="6"/>
  <c r="O272" i="6"/>
  <c r="P272" i="6"/>
  <c r="Q272" i="6"/>
  <c r="C273" i="6"/>
  <c r="D273" i="6"/>
  <c r="E273" i="6"/>
  <c r="F273" i="6"/>
  <c r="G273" i="6"/>
  <c r="H273" i="6"/>
  <c r="I273" i="6"/>
  <c r="J273" i="6"/>
  <c r="K273" i="6"/>
  <c r="L273" i="6"/>
  <c r="M273" i="6"/>
  <c r="N273" i="6"/>
  <c r="O273" i="6"/>
  <c r="P273" i="6"/>
  <c r="Q273" i="6"/>
  <c r="C274" i="6"/>
  <c r="D274" i="6"/>
  <c r="E274" i="6"/>
  <c r="F274" i="6"/>
  <c r="G274" i="6"/>
  <c r="H274" i="6"/>
  <c r="I274" i="6"/>
  <c r="J274" i="6"/>
  <c r="K274" i="6"/>
  <c r="L274" i="6"/>
  <c r="M274" i="6"/>
  <c r="N274" i="6"/>
  <c r="O274" i="6"/>
  <c r="P274" i="6"/>
  <c r="Q274" i="6"/>
  <c r="C275" i="6"/>
  <c r="D275" i="6"/>
  <c r="E275" i="6"/>
  <c r="F275" i="6"/>
  <c r="G275" i="6"/>
  <c r="H275" i="6"/>
  <c r="I275" i="6"/>
  <c r="J275" i="6"/>
  <c r="K275" i="6"/>
  <c r="L275" i="6"/>
  <c r="M275" i="6"/>
  <c r="N275" i="6"/>
  <c r="O275" i="6"/>
  <c r="P275" i="6"/>
  <c r="Q275" i="6"/>
  <c r="C276" i="6"/>
  <c r="D276" i="6"/>
  <c r="E276" i="6"/>
  <c r="F276" i="6"/>
  <c r="G276" i="6"/>
  <c r="H276" i="6"/>
  <c r="I276" i="6"/>
  <c r="J276" i="6"/>
  <c r="K276" i="6"/>
  <c r="L276" i="6"/>
  <c r="M276" i="6"/>
  <c r="N276" i="6"/>
  <c r="O276" i="6"/>
  <c r="P276" i="6"/>
  <c r="Q276" i="6"/>
  <c r="C277" i="6"/>
  <c r="D277" i="6"/>
  <c r="E277" i="6"/>
  <c r="F277" i="6"/>
  <c r="G277" i="6"/>
  <c r="H277" i="6"/>
  <c r="I277" i="6"/>
  <c r="J277" i="6"/>
  <c r="K277" i="6"/>
  <c r="L277" i="6"/>
  <c r="M277" i="6"/>
  <c r="N277" i="6"/>
  <c r="O277" i="6"/>
  <c r="P277" i="6"/>
  <c r="Q277" i="6"/>
  <c r="C278" i="6"/>
  <c r="D278" i="6"/>
  <c r="E278" i="6"/>
  <c r="F278" i="6"/>
  <c r="G278" i="6"/>
  <c r="H278" i="6"/>
  <c r="I278" i="6"/>
  <c r="J278" i="6"/>
  <c r="K278" i="6"/>
  <c r="L278" i="6"/>
  <c r="M278" i="6"/>
  <c r="N278" i="6"/>
  <c r="O278" i="6"/>
  <c r="P278" i="6"/>
  <c r="Q278" i="6"/>
  <c r="C279" i="6"/>
  <c r="D279" i="6"/>
  <c r="E279" i="6"/>
  <c r="F279" i="6"/>
  <c r="G279" i="6"/>
  <c r="H279" i="6"/>
  <c r="I279" i="6"/>
  <c r="J279" i="6"/>
  <c r="K279" i="6"/>
  <c r="L279" i="6"/>
  <c r="M279" i="6"/>
  <c r="N279" i="6"/>
  <c r="O279" i="6"/>
  <c r="P279" i="6"/>
  <c r="Q279" i="6"/>
  <c r="C280" i="6"/>
  <c r="D280" i="6"/>
  <c r="E280" i="6"/>
  <c r="F280" i="6"/>
  <c r="G280" i="6"/>
  <c r="H280" i="6"/>
  <c r="I280" i="6"/>
  <c r="J280" i="6"/>
  <c r="K280" i="6"/>
  <c r="L280" i="6"/>
  <c r="M280" i="6"/>
  <c r="N280" i="6"/>
  <c r="O280" i="6"/>
  <c r="P280" i="6"/>
  <c r="Q280" i="6"/>
  <c r="B64" i="6"/>
  <c r="C63" i="1"/>
  <c r="A64" i="6"/>
  <c r="U204" i="2"/>
  <c r="V204" i="2"/>
  <c r="W204" i="2"/>
  <c r="AC204" i="2"/>
  <c r="AG204" i="2"/>
  <c r="AF204" i="2"/>
  <c r="AE204" i="2"/>
  <c r="AD204" i="2"/>
  <c r="T204" i="2"/>
  <c r="X204" i="2"/>
  <c r="AB204" i="2"/>
  <c r="AA204" i="2"/>
  <c r="Z204" i="2"/>
  <c r="Y204" i="2"/>
  <c r="K204" i="2"/>
  <c r="J204" i="2"/>
  <c r="A204" i="2"/>
  <c r="AE64" i="2"/>
  <c r="AD64" i="2"/>
  <c r="AC64" i="2"/>
  <c r="AB64" i="2"/>
  <c r="AA64" i="2"/>
  <c r="Q64" i="2"/>
  <c r="P64" i="2"/>
  <c r="O64" i="2"/>
  <c r="N64" i="2"/>
  <c r="M64" i="2"/>
  <c r="AE135" i="2"/>
  <c r="AD135" i="2"/>
  <c r="AC135" i="2"/>
  <c r="AB135" i="2"/>
  <c r="AA135" i="2"/>
  <c r="Q135" i="2"/>
  <c r="P135" i="2"/>
  <c r="O135" i="2"/>
  <c r="N135" i="2"/>
  <c r="M135" i="2"/>
  <c r="A135" i="2"/>
  <c r="A64" i="2"/>
  <c r="R69" i="1"/>
  <c r="AE69" i="1"/>
  <c r="AD69" i="1"/>
  <c r="AC69" i="1"/>
  <c r="AB69" i="1"/>
  <c r="AA69" i="1"/>
  <c r="Z69" i="1"/>
  <c r="Y69" i="1"/>
  <c r="X69" i="1"/>
  <c r="AE84" i="2"/>
  <c r="DH12" i="1"/>
  <c r="AD84" i="2"/>
  <c r="DG12" i="1"/>
  <c r="AC84" i="2"/>
  <c r="DF12" i="1"/>
  <c r="AB84" i="2"/>
  <c r="DE12" i="1"/>
  <c r="AA84" i="2"/>
  <c r="DD12" i="1"/>
  <c r="B13" i="2"/>
  <c r="C13" i="2"/>
  <c r="B84" i="2"/>
  <c r="C84" i="2"/>
  <c r="Z84" i="2"/>
  <c r="DC12" i="1"/>
  <c r="Y84" i="2"/>
  <c r="DB12" i="1"/>
  <c r="X84" i="2"/>
  <c r="DA12" i="1"/>
  <c r="W84" i="2"/>
  <c r="CZ12" i="1"/>
  <c r="V84" i="2"/>
  <c r="CY12" i="1"/>
  <c r="U84" i="2"/>
  <c r="CX12" i="1"/>
  <c r="T84" i="2"/>
  <c r="CW12" i="1"/>
  <c r="S84" i="2"/>
  <c r="CV12" i="1"/>
  <c r="R84" i="2"/>
  <c r="CU12" i="1"/>
  <c r="Q84" i="2"/>
  <c r="CM12" i="1"/>
  <c r="P84" i="2"/>
  <c r="CL12" i="1"/>
  <c r="O84" i="2"/>
  <c r="CK12" i="1"/>
  <c r="N84" i="2"/>
  <c r="CJ12" i="1"/>
  <c r="M84" i="2"/>
  <c r="CI12" i="1"/>
  <c r="L84" i="2"/>
  <c r="CH12" i="1"/>
  <c r="K84" i="2"/>
  <c r="CG12" i="1"/>
  <c r="J84" i="2"/>
  <c r="CF12" i="1"/>
  <c r="I84" i="2"/>
  <c r="CE12" i="1"/>
  <c r="H84" i="2"/>
  <c r="CD12" i="1"/>
  <c r="G84" i="2"/>
  <c r="CC12" i="1"/>
  <c r="F84" i="2"/>
  <c r="CB12" i="1"/>
  <c r="E84" i="2"/>
  <c r="CA12" i="1"/>
  <c r="AE83" i="2"/>
  <c r="DH11" i="1"/>
  <c r="AD83" i="2"/>
  <c r="DG11" i="1"/>
  <c r="AC83" i="2"/>
  <c r="DF11" i="1"/>
  <c r="AB83" i="2"/>
  <c r="DE11" i="1"/>
  <c r="AA83" i="2"/>
  <c r="DD11" i="1"/>
  <c r="B12" i="2"/>
  <c r="C12" i="2"/>
  <c r="B83" i="2"/>
  <c r="C83" i="2"/>
  <c r="Z83" i="2"/>
  <c r="DC11" i="1"/>
  <c r="Y83" i="2"/>
  <c r="DB11" i="1"/>
  <c r="X83" i="2"/>
  <c r="DA11" i="1"/>
  <c r="W83" i="2"/>
  <c r="CZ11" i="1"/>
  <c r="V83" i="2"/>
  <c r="CY11" i="1"/>
  <c r="U83" i="2"/>
  <c r="CX11" i="1"/>
  <c r="T83" i="2"/>
  <c r="CW11" i="1"/>
  <c r="S83" i="2"/>
  <c r="CV11" i="1"/>
  <c r="R83" i="2"/>
  <c r="CU11" i="1"/>
  <c r="Q83" i="2"/>
  <c r="CM11" i="1"/>
  <c r="P83" i="2"/>
  <c r="CL11" i="1"/>
  <c r="O83" i="2"/>
  <c r="CK11" i="1"/>
  <c r="N83" i="2"/>
  <c r="CJ11" i="1"/>
  <c r="M83" i="2"/>
  <c r="CI11" i="1"/>
  <c r="L83" i="2"/>
  <c r="CH11" i="1"/>
  <c r="K83" i="2"/>
  <c r="CG11" i="1"/>
  <c r="J83" i="2"/>
  <c r="CF11" i="1"/>
  <c r="I83" i="2"/>
  <c r="CE11" i="1"/>
  <c r="H83" i="2"/>
  <c r="CD11" i="1"/>
  <c r="G83" i="2"/>
  <c r="CC11" i="1"/>
  <c r="F83" i="2"/>
  <c r="CB11" i="1"/>
  <c r="E83" i="2"/>
  <c r="CA11" i="1"/>
  <c r="B14" i="2"/>
  <c r="C14" i="2"/>
  <c r="B85" i="2"/>
  <c r="C85" i="2"/>
  <c r="D85" i="2"/>
  <c r="BZ13" i="1"/>
  <c r="D84" i="2"/>
  <c r="BZ12" i="1"/>
  <c r="D83" i="2"/>
  <c r="BZ11" i="1"/>
  <c r="A70" i="6"/>
  <c r="P69" i="1"/>
  <c r="B6" i="2"/>
  <c r="C6" i="2"/>
  <c r="B77" i="2"/>
  <c r="C77" i="2"/>
  <c r="W5" i="1"/>
  <c r="R5" i="1"/>
  <c r="P5" i="1"/>
  <c r="Q69" i="1"/>
  <c r="Q5" i="1"/>
  <c r="B16" i="2"/>
  <c r="C16" i="2"/>
  <c r="B87" i="2"/>
  <c r="C87" i="2"/>
  <c r="W15" i="1"/>
  <c r="R15" i="1"/>
  <c r="P15" i="1"/>
  <c r="Q15" i="1"/>
  <c r="B15" i="2"/>
  <c r="C15" i="2"/>
  <c r="B86" i="2"/>
  <c r="C86" i="2"/>
  <c r="W14" i="1"/>
  <c r="R14" i="1"/>
  <c r="P14" i="1"/>
  <c r="Q14" i="1"/>
  <c r="W13" i="1"/>
  <c r="R13" i="1"/>
  <c r="P13" i="1"/>
  <c r="Q13" i="1"/>
  <c r="B17" i="2"/>
  <c r="C17" i="2"/>
  <c r="B88" i="2"/>
  <c r="C88" i="2"/>
  <c r="W16" i="1"/>
  <c r="R16" i="1"/>
  <c r="P16" i="1"/>
  <c r="Q16" i="1"/>
  <c r="P154" i="1"/>
  <c r="Q154" i="1"/>
  <c r="B70" i="6"/>
  <c r="A71" i="6"/>
  <c r="P70" i="1"/>
  <c r="Q70" i="1"/>
  <c r="A72" i="6"/>
  <c r="P71" i="1"/>
  <c r="Q71" i="1"/>
  <c r="A73" i="6"/>
  <c r="P72" i="1"/>
  <c r="Q72" i="1"/>
  <c r="A74" i="6"/>
  <c r="P73" i="1"/>
  <c r="Q73" i="1"/>
  <c r="A75" i="6"/>
  <c r="P74" i="1"/>
  <c r="Q74" i="1"/>
  <c r="A76" i="6"/>
  <c r="P75" i="1"/>
  <c r="Q75" i="1"/>
  <c r="A77" i="6"/>
  <c r="P76" i="1"/>
  <c r="Q76" i="1"/>
  <c r="A78" i="6"/>
  <c r="P77" i="1"/>
  <c r="Q77" i="1"/>
  <c r="A79" i="6"/>
  <c r="P78" i="1"/>
  <c r="Q78" i="1"/>
  <c r="A80" i="6"/>
  <c r="P79" i="1"/>
  <c r="Q79" i="1"/>
  <c r="A81" i="6"/>
  <c r="P80" i="1"/>
  <c r="Q80" i="1"/>
  <c r="A82" i="6"/>
  <c r="P81" i="1"/>
  <c r="Q81" i="1"/>
  <c r="A83" i="6"/>
  <c r="P82" i="1"/>
  <c r="Q82" i="1"/>
  <c r="A84" i="6"/>
  <c r="P83" i="1"/>
  <c r="Q83" i="1"/>
  <c r="A85" i="6"/>
  <c r="P84" i="1"/>
  <c r="Q84" i="1"/>
  <c r="A86" i="6"/>
  <c r="P85" i="1"/>
  <c r="Q85" i="1"/>
  <c r="A87" i="6"/>
  <c r="P86" i="1"/>
  <c r="Q86" i="1"/>
  <c r="A88" i="6"/>
  <c r="P87" i="1"/>
  <c r="Q87" i="1"/>
  <c r="A89" i="6"/>
  <c r="P88" i="1"/>
  <c r="Q88" i="1"/>
  <c r="A90" i="6"/>
  <c r="P89" i="1"/>
  <c r="Q89" i="1"/>
  <c r="A91" i="6"/>
  <c r="P90" i="1"/>
  <c r="Q90" i="1"/>
  <c r="A92" i="6"/>
  <c r="P91" i="1"/>
  <c r="Q91" i="1"/>
  <c r="A93" i="6"/>
  <c r="P92" i="1"/>
  <c r="Q92" i="1"/>
  <c r="A94" i="6"/>
  <c r="P93" i="1"/>
  <c r="Q93" i="1"/>
  <c r="A95" i="6"/>
  <c r="P94" i="1"/>
  <c r="Q94" i="1"/>
  <c r="A96" i="6"/>
  <c r="P95" i="1"/>
  <c r="Q95" i="1"/>
  <c r="A97" i="6"/>
  <c r="P96" i="1"/>
  <c r="Q96" i="1"/>
  <c r="A98" i="6"/>
  <c r="P97" i="1"/>
  <c r="Q97" i="1"/>
  <c r="A99" i="6"/>
  <c r="P98" i="1"/>
  <c r="Q98" i="1"/>
  <c r="A100" i="6"/>
  <c r="P99" i="1"/>
  <c r="Q99" i="1"/>
  <c r="A101" i="6"/>
  <c r="P100" i="1"/>
  <c r="Q100" i="1"/>
  <c r="A102" i="6"/>
  <c r="P101" i="1"/>
  <c r="Q101" i="1"/>
  <c r="A103" i="6"/>
  <c r="P102" i="1"/>
  <c r="Q102" i="1"/>
  <c r="A104" i="6"/>
  <c r="P103" i="1"/>
  <c r="Q103" i="1"/>
  <c r="A105" i="6"/>
  <c r="P104" i="1"/>
  <c r="Q104" i="1"/>
  <c r="A106" i="6"/>
  <c r="P105" i="1"/>
  <c r="Q105" i="1"/>
  <c r="A107" i="6"/>
  <c r="P106" i="1"/>
  <c r="Q106" i="1"/>
  <c r="A108" i="6"/>
  <c r="P107" i="1"/>
  <c r="Q107" i="1"/>
  <c r="A109" i="6"/>
  <c r="P108" i="1"/>
  <c r="Q108" i="1"/>
  <c r="A110" i="6"/>
  <c r="P109" i="1"/>
  <c r="Q109" i="1"/>
  <c r="A111" i="6"/>
  <c r="P110" i="1"/>
  <c r="Q110" i="1"/>
  <c r="A112" i="6"/>
  <c r="P111" i="1"/>
  <c r="Q111" i="1"/>
  <c r="A113" i="6"/>
  <c r="P112" i="1"/>
  <c r="Q112" i="1"/>
  <c r="A114" i="6"/>
  <c r="P113" i="1"/>
  <c r="Q113" i="1"/>
  <c r="A115" i="6"/>
  <c r="P114" i="1"/>
  <c r="Q114" i="1"/>
  <c r="A116" i="6"/>
  <c r="P115" i="1"/>
  <c r="Q115" i="1"/>
  <c r="A117" i="6"/>
  <c r="P116" i="1"/>
  <c r="Q116" i="1"/>
  <c r="A118" i="6"/>
  <c r="P117" i="1"/>
  <c r="Q117" i="1"/>
  <c r="A119" i="6"/>
  <c r="P118" i="1"/>
  <c r="Q118" i="1"/>
  <c r="A120" i="6"/>
  <c r="P119" i="1"/>
  <c r="Q119" i="1"/>
  <c r="A121" i="6"/>
  <c r="P120" i="1"/>
  <c r="Q120" i="1"/>
  <c r="A122" i="6"/>
  <c r="P121" i="1"/>
  <c r="Q121" i="1"/>
  <c r="A123" i="6"/>
  <c r="P122" i="1"/>
  <c r="Q122" i="1"/>
  <c r="A124" i="6"/>
  <c r="P123" i="1"/>
  <c r="Q123" i="1"/>
  <c r="A125" i="6"/>
  <c r="P124" i="1"/>
  <c r="Q124" i="1"/>
  <c r="A126" i="6"/>
  <c r="P125" i="1"/>
  <c r="Q125" i="1"/>
  <c r="A127" i="6"/>
  <c r="P126" i="1"/>
  <c r="Q126" i="1"/>
  <c r="A128" i="6"/>
  <c r="P127" i="1"/>
  <c r="Q127" i="1"/>
  <c r="A129" i="6"/>
  <c r="P128" i="1"/>
  <c r="Q128" i="1"/>
  <c r="A130" i="6"/>
  <c r="P129" i="1"/>
  <c r="Q129" i="1"/>
  <c r="A131" i="6"/>
  <c r="P130" i="1"/>
  <c r="Q130" i="1"/>
  <c r="A132" i="6"/>
  <c r="P131" i="1"/>
  <c r="Q131" i="1"/>
  <c r="A133" i="6"/>
  <c r="P132" i="1"/>
  <c r="Q132" i="1"/>
  <c r="A134" i="6"/>
  <c r="P133" i="1"/>
  <c r="Q133" i="1"/>
  <c r="A135" i="6"/>
  <c r="P134" i="1"/>
  <c r="Q134" i="1"/>
  <c r="A136" i="6"/>
  <c r="P135" i="1"/>
  <c r="Q135" i="1"/>
  <c r="A137" i="6"/>
  <c r="P136" i="1"/>
  <c r="Q136" i="1"/>
  <c r="A138" i="6"/>
  <c r="P137" i="1"/>
  <c r="Q137" i="1"/>
  <c r="A139" i="6"/>
  <c r="P138" i="1"/>
  <c r="Q138" i="1"/>
  <c r="A140" i="6"/>
  <c r="P139" i="1"/>
  <c r="Q139" i="1"/>
  <c r="A141" i="6"/>
  <c r="P140" i="1"/>
  <c r="Q140" i="1"/>
  <c r="A142" i="6"/>
  <c r="P141" i="1"/>
  <c r="Q141" i="1"/>
  <c r="A143" i="6"/>
  <c r="P142" i="1"/>
  <c r="Q142" i="1"/>
  <c r="A144" i="6"/>
  <c r="P143" i="1"/>
  <c r="Q143" i="1"/>
  <c r="A145" i="6"/>
  <c r="P144" i="1"/>
  <c r="Q144" i="1"/>
  <c r="A146" i="6"/>
  <c r="P145" i="1"/>
  <c r="Q145" i="1"/>
  <c r="A147" i="6"/>
  <c r="P146" i="1"/>
  <c r="Q146" i="1"/>
  <c r="A148" i="6"/>
  <c r="P147" i="1"/>
  <c r="Q147" i="1"/>
  <c r="A149" i="6"/>
  <c r="P148" i="1"/>
  <c r="Q148" i="1"/>
  <c r="A150" i="6"/>
  <c r="P149" i="1"/>
  <c r="Q149" i="1"/>
  <c r="A151" i="6"/>
  <c r="P150" i="1"/>
  <c r="Q150" i="1"/>
  <c r="A152" i="6"/>
  <c r="P151" i="1"/>
  <c r="Q151" i="1"/>
  <c r="A153" i="6"/>
  <c r="P152" i="1"/>
  <c r="Q152" i="1"/>
  <c r="A154" i="6"/>
  <c r="P153" i="1"/>
  <c r="Q153" i="1"/>
  <c r="A155" i="6"/>
  <c r="A156" i="6"/>
  <c r="P155" i="1"/>
  <c r="Q155" i="1"/>
  <c r="A157" i="6"/>
  <c r="P156" i="1"/>
  <c r="Q156" i="1"/>
  <c r="A158" i="6"/>
  <c r="P157" i="1"/>
  <c r="Q157" i="1"/>
  <c r="A159" i="6"/>
  <c r="P158" i="1"/>
  <c r="Q158" i="1"/>
  <c r="A160" i="6"/>
  <c r="P159" i="1"/>
  <c r="Q159" i="1"/>
  <c r="A161" i="6"/>
  <c r="P160" i="1"/>
  <c r="Q160" i="1"/>
  <c r="A162" i="6"/>
  <c r="P161" i="1"/>
  <c r="Q161" i="1"/>
  <c r="A163" i="6"/>
  <c r="P162" i="1"/>
  <c r="Q162" i="1"/>
  <c r="A164" i="6"/>
  <c r="P163" i="1"/>
  <c r="Q163" i="1"/>
  <c r="A165" i="6"/>
  <c r="P164" i="1"/>
  <c r="Q164" i="1"/>
  <c r="A166" i="6"/>
  <c r="P165" i="1"/>
  <c r="Q165" i="1"/>
  <c r="A167" i="6"/>
  <c r="P166" i="1"/>
  <c r="Q166" i="1"/>
  <c r="A168" i="6"/>
  <c r="P167" i="1"/>
  <c r="Q167" i="1"/>
  <c r="A169" i="6"/>
  <c r="P168" i="1"/>
  <c r="Q168" i="1"/>
  <c r="A170" i="6"/>
  <c r="P169" i="1"/>
  <c r="Q169" i="1"/>
  <c r="A171" i="6"/>
  <c r="P170" i="1"/>
  <c r="Q170" i="1"/>
  <c r="A172" i="6"/>
  <c r="P171" i="1"/>
  <c r="Q171" i="1"/>
  <c r="A173" i="6"/>
  <c r="P172" i="1"/>
  <c r="Q172" i="1"/>
  <c r="A174" i="6"/>
  <c r="P173" i="1"/>
  <c r="Q173" i="1"/>
  <c r="A175" i="6"/>
  <c r="P174" i="1"/>
  <c r="Q174" i="1"/>
  <c r="A176" i="6"/>
  <c r="P175" i="1"/>
  <c r="Q175" i="1"/>
  <c r="A177" i="6"/>
  <c r="P176" i="1"/>
  <c r="Q176" i="1"/>
  <c r="A178" i="6"/>
  <c r="P177" i="1"/>
  <c r="Q177" i="1"/>
  <c r="A179" i="6"/>
  <c r="P178" i="1"/>
  <c r="Q178" i="1"/>
  <c r="A180" i="6"/>
  <c r="P179" i="1"/>
  <c r="Q179" i="1"/>
  <c r="A181" i="6"/>
  <c r="P180" i="1"/>
  <c r="Q180" i="1"/>
  <c r="A182" i="6"/>
  <c r="P181" i="1"/>
  <c r="Q181" i="1"/>
  <c r="A183" i="6"/>
  <c r="P182" i="1"/>
  <c r="Q182" i="1"/>
  <c r="A184" i="6"/>
  <c r="P183" i="1"/>
  <c r="Q183" i="1"/>
  <c r="A185" i="6"/>
  <c r="P184" i="1"/>
  <c r="Q184" i="1"/>
  <c r="A186" i="6"/>
  <c r="P185" i="1"/>
  <c r="Q185" i="1"/>
  <c r="A187" i="6"/>
  <c r="P186" i="1"/>
  <c r="Q186" i="1"/>
  <c r="A188" i="6"/>
  <c r="P187" i="1"/>
  <c r="Q187" i="1"/>
  <c r="A189" i="6"/>
  <c r="P188" i="1"/>
  <c r="Q188" i="1"/>
  <c r="A190" i="6"/>
  <c r="P189" i="1"/>
  <c r="Q189" i="1"/>
  <c r="A191" i="6"/>
  <c r="P190" i="1"/>
  <c r="Q190" i="1"/>
  <c r="A192" i="6"/>
  <c r="P191" i="1"/>
  <c r="Q191" i="1"/>
  <c r="A193" i="6"/>
  <c r="P192" i="1"/>
  <c r="Q192" i="1"/>
  <c r="A194" i="6"/>
  <c r="P193" i="1"/>
  <c r="Q193" i="1"/>
  <c r="A195" i="6"/>
  <c r="P194" i="1"/>
  <c r="Q194" i="1"/>
  <c r="A196" i="6"/>
  <c r="P195" i="1"/>
  <c r="Q195" i="1"/>
  <c r="A197" i="6"/>
  <c r="P196" i="1"/>
  <c r="Q196" i="1"/>
  <c r="A198" i="6"/>
  <c r="P197" i="1"/>
  <c r="Q197" i="1"/>
  <c r="A199" i="6"/>
  <c r="P198" i="1"/>
  <c r="Q198" i="1"/>
  <c r="A200" i="6"/>
  <c r="P199" i="1"/>
  <c r="Q199" i="1"/>
  <c r="A201" i="6"/>
  <c r="P200" i="1"/>
  <c r="Q200" i="1"/>
  <c r="A202" i="6"/>
  <c r="P201" i="1"/>
  <c r="Q201" i="1"/>
  <c r="A203" i="6"/>
  <c r="P202" i="1"/>
  <c r="Q202" i="1"/>
  <c r="A204" i="6"/>
  <c r="P203" i="1"/>
  <c r="Q203" i="1"/>
  <c r="A205" i="6"/>
  <c r="P204" i="1"/>
  <c r="Q204" i="1"/>
  <c r="A206" i="6"/>
  <c r="P205" i="1"/>
  <c r="Q205" i="1"/>
  <c r="A207" i="6"/>
  <c r="P206" i="1"/>
  <c r="Q206" i="1"/>
  <c r="A208" i="6"/>
  <c r="P207" i="1"/>
  <c r="Q207" i="1"/>
  <c r="A209" i="6"/>
  <c r="P208" i="1"/>
  <c r="Q208" i="1"/>
  <c r="A210" i="6"/>
  <c r="P209" i="1"/>
  <c r="Q209" i="1"/>
  <c r="A211" i="6"/>
  <c r="P210" i="1"/>
  <c r="Q210" i="1"/>
  <c r="A212" i="6"/>
  <c r="P211" i="1"/>
  <c r="Q211" i="1"/>
  <c r="A213" i="6"/>
  <c r="P212" i="1"/>
  <c r="Q212" i="1"/>
  <c r="A214" i="6"/>
  <c r="P213" i="1"/>
  <c r="Q213" i="1"/>
  <c r="A215" i="6"/>
  <c r="P214" i="1"/>
  <c r="Q214" i="1"/>
  <c r="A216" i="6"/>
  <c r="P215" i="1"/>
  <c r="Q215" i="1"/>
  <c r="A217" i="6"/>
  <c r="P216" i="1"/>
  <c r="Q216" i="1"/>
  <c r="A218" i="6"/>
  <c r="P217" i="1"/>
  <c r="Q217" i="1"/>
  <c r="A219" i="6"/>
  <c r="P218" i="1"/>
  <c r="Q218" i="1"/>
  <c r="A220" i="6"/>
  <c r="P219" i="1"/>
  <c r="Q219" i="1"/>
  <c r="A221" i="6"/>
  <c r="P220" i="1"/>
  <c r="Q220" i="1"/>
  <c r="A222" i="6"/>
  <c r="P221" i="1"/>
  <c r="Q221" i="1"/>
  <c r="A223" i="6"/>
  <c r="P222" i="1"/>
  <c r="Q222" i="1"/>
  <c r="A224" i="6"/>
  <c r="P223" i="1"/>
  <c r="Q223" i="1"/>
  <c r="A225" i="6"/>
  <c r="P224" i="1"/>
  <c r="Q224" i="1"/>
  <c r="A226" i="6"/>
  <c r="P225" i="1"/>
  <c r="Q225" i="1"/>
  <c r="A227" i="6"/>
  <c r="P226" i="1"/>
  <c r="Q226" i="1"/>
  <c r="A228" i="6"/>
  <c r="P227" i="1"/>
  <c r="Q227" i="1"/>
  <c r="A229" i="6"/>
  <c r="P228" i="1"/>
  <c r="Q228" i="1"/>
  <c r="A230" i="6"/>
  <c r="P229" i="1"/>
  <c r="Q229" i="1"/>
  <c r="A231" i="6"/>
  <c r="P230" i="1"/>
  <c r="Q230" i="1"/>
  <c r="A232" i="6"/>
  <c r="P231" i="1"/>
  <c r="Q231" i="1"/>
  <c r="A233" i="6"/>
  <c r="P232" i="1"/>
  <c r="Q232" i="1"/>
  <c r="A234" i="6"/>
  <c r="P233" i="1"/>
  <c r="Q233" i="1"/>
  <c r="A235" i="6"/>
  <c r="P234" i="1"/>
  <c r="Q234" i="1"/>
  <c r="A236" i="6"/>
  <c r="P235" i="1"/>
  <c r="Q235" i="1"/>
  <c r="A237" i="6"/>
  <c r="P236" i="1"/>
  <c r="Q236" i="1"/>
  <c r="A238" i="6"/>
  <c r="P237" i="1"/>
  <c r="Q237" i="1"/>
  <c r="A239" i="6"/>
  <c r="P238" i="1"/>
  <c r="Q238" i="1"/>
  <c r="A240" i="6"/>
  <c r="P239" i="1"/>
  <c r="Q239" i="1"/>
  <c r="A241" i="6"/>
  <c r="P240" i="1"/>
  <c r="Q240" i="1"/>
  <c r="A242" i="6"/>
  <c r="P241" i="1"/>
  <c r="Q241" i="1"/>
  <c r="A243" i="6"/>
  <c r="P242" i="1"/>
  <c r="Q242" i="1"/>
  <c r="A244" i="6"/>
  <c r="P243" i="1"/>
  <c r="Q243" i="1"/>
  <c r="A245" i="6"/>
  <c r="P244" i="1"/>
  <c r="Q244" i="1"/>
  <c r="A246" i="6"/>
  <c r="P245" i="1"/>
  <c r="Q245" i="1"/>
  <c r="A247" i="6"/>
  <c r="P246" i="1"/>
  <c r="Q246" i="1"/>
  <c r="A248" i="6"/>
  <c r="P247" i="1"/>
  <c r="Q247" i="1"/>
  <c r="A249" i="6"/>
  <c r="P248" i="1"/>
  <c r="Q248" i="1"/>
  <c r="A250" i="6"/>
  <c r="P249" i="1"/>
  <c r="Q249" i="1"/>
  <c r="A251" i="6"/>
  <c r="P250" i="1"/>
  <c r="Q250" i="1"/>
  <c r="A252" i="6"/>
  <c r="P251" i="1"/>
  <c r="Q251" i="1"/>
  <c r="A253" i="6"/>
  <c r="P252" i="1"/>
  <c r="Q252" i="1"/>
  <c r="A254" i="6"/>
  <c r="P253" i="1"/>
  <c r="Q253" i="1"/>
  <c r="A255" i="6"/>
  <c r="P254" i="1"/>
  <c r="Q254" i="1"/>
  <c r="A256" i="6"/>
  <c r="P255" i="1"/>
  <c r="Q255" i="1"/>
  <c r="A257" i="6"/>
  <c r="P256" i="1"/>
  <c r="Q256" i="1"/>
  <c r="A258" i="6"/>
  <c r="P257" i="1"/>
  <c r="Q257" i="1"/>
  <c r="A259" i="6"/>
  <c r="P258" i="1"/>
  <c r="Q258" i="1"/>
  <c r="A260" i="6"/>
  <c r="P259" i="1"/>
  <c r="Q259" i="1"/>
  <c r="A261" i="6"/>
  <c r="P260" i="1"/>
  <c r="Q260" i="1"/>
  <c r="A262" i="6"/>
  <c r="P261" i="1"/>
  <c r="Q261" i="1"/>
  <c r="A263" i="6"/>
  <c r="P262" i="1"/>
  <c r="Q262" i="1"/>
  <c r="A264" i="6"/>
  <c r="P263" i="1"/>
  <c r="Q263" i="1"/>
  <c r="A265" i="6"/>
  <c r="P264" i="1"/>
  <c r="Q264" i="1"/>
  <c r="A266" i="6"/>
  <c r="P265" i="1"/>
  <c r="Q265" i="1"/>
  <c r="A267" i="6"/>
  <c r="P266" i="1"/>
  <c r="Q266" i="1"/>
  <c r="A268" i="6"/>
  <c r="P267" i="1"/>
  <c r="Q267" i="1"/>
  <c r="A269" i="6"/>
  <c r="P268" i="1"/>
  <c r="Q268" i="1"/>
  <c r="A270" i="6"/>
  <c r="P269" i="1"/>
  <c r="Q269" i="1"/>
  <c r="A271" i="6"/>
  <c r="P270" i="1"/>
  <c r="Q270" i="1"/>
  <c r="A272" i="6"/>
  <c r="P271" i="1"/>
  <c r="Q271" i="1"/>
  <c r="A273" i="6"/>
  <c r="P272" i="1"/>
  <c r="Q272" i="1"/>
  <c r="A274" i="6"/>
  <c r="P273" i="1"/>
  <c r="Q273" i="1"/>
  <c r="A275" i="6"/>
  <c r="P274" i="1"/>
  <c r="Q274" i="1"/>
  <c r="A276" i="6"/>
  <c r="P275" i="1"/>
  <c r="Q275" i="1"/>
  <c r="A277" i="6"/>
  <c r="P276" i="1"/>
  <c r="Q276" i="1"/>
  <c r="A278" i="6"/>
  <c r="P277" i="1"/>
  <c r="Q277" i="1"/>
  <c r="A279" i="6"/>
  <c r="P278" i="1"/>
  <c r="Q278" i="1"/>
  <c r="A280" i="6"/>
  <c r="P279" i="1"/>
  <c r="Q279" i="1"/>
  <c r="B71" i="6"/>
  <c r="B69" i="2"/>
  <c r="C69" i="2"/>
  <c r="B140" i="2"/>
  <c r="C140" i="2"/>
  <c r="W68" i="1"/>
  <c r="R68" i="1"/>
  <c r="Q68" i="1"/>
  <c r="P68" i="1"/>
  <c r="B68" i="2"/>
  <c r="C68" i="2"/>
  <c r="B139" i="2"/>
  <c r="C139" i="2"/>
  <c r="W67" i="1"/>
  <c r="R67" i="1"/>
  <c r="Q67" i="1"/>
  <c r="P67" i="1"/>
  <c r="B67" i="2"/>
  <c r="C67" i="2"/>
  <c r="B138" i="2"/>
  <c r="C138" i="2"/>
  <c r="W66" i="1"/>
  <c r="R66" i="1"/>
  <c r="Q66" i="1"/>
  <c r="P66" i="1"/>
  <c r="B66" i="2"/>
  <c r="C66" i="2"/>
  <c r="B137" i="2"/>
  <c r="C137" i="2"/>
  <c r="W65" i="1"/>
  <c r="R65" i="1"/>
  <c r="Q65" i="1"/>
  <c r="P65" i="1"/>
  <c r="B65" i="2"/>
  <c r="C65" i="2"/>
  <c r="B136" i="2"/>
  <c r="C136" i="2"/>
  <c r="W64" i="1"/>
  <c r="R64" i="1"/>
  <c r="Q64" i="1"/>
  <c r="P64" i="1"/>
  <c r="B63" i="2"/>
  <c r="C63" i="2"/>
  <c r="B134" i="2"/>
  <c r="C134" i="2"/>
  <c r="W62" i="1"/>
  <c r="R62" i="1"/>
  <c r="Q62" i="1"/>
  <c r="P62" i="1"/>
  <c r="B62" i="2"/>
  <c r="C62" i="2"/>
  <c r="B133" i="2"/>
  <c r="C133" i="2"/>
  <c r="W61" i="1"/>
  <c r="R61" i="1"/>
  <c r="Q61" i="1"/>
  <c r="P61" i="1"/>
  <c r="B61" i="2"/>
  <c r="C61" i="2"/>
  <c r="B132" i="2"/>
  <c r="C132" i="2"/>
  <c r="W60" i="1"/>
  <c r="R60" i="1"/>
  <c r="Q60" i="1"/>
  <c r="P60" i="1"/>
  <c r="B60" i="2"/>
  <c r="C60" i="2"/>
  <c r="B131" i="2"/>
  <c r="C131" i="2"/>
  <c r="W59" i="1"/>
  <c r="R59" i="1"/>
  <c r="Q59" i="1"/>
  <c r="P59" i="1"/>
  <c r="B59" i="2"/>
  <c r="C59" i="2"/>
  <c r="B130" i="2"/>
  <c r="C130" i="2"/>
  <c r="W58" i="1"/>
  <c r="R58" i="1"/>
  <c r="Q58" i="1"/>
  <c r="P58" i="1"/>
  <c r="W57" i="1"/>
  <c r="R57" i="1"/>
  <c r="Q57" i="1"/>
  <c r="P57" i="1"/>
  <c r="W56" i="1"/>
  <c r="R56" i="1"/>
  <c r="Q56" i="1"/>
  <c r="P56" i="1"/>
  <c r="W55" i="1"/>
  <c r="R55" i="1"/>
  <c r="Q55" i="1"/>
  <c r="P55" i="1"/>
  <c r="W54" i="1"/>
  <c r="R54" i="1"/>
  <c r="Q54" i="1"/>
  <c r="P54" i="1"/>
  <c r="W53" i="1"/>
  <c r="R53" i="1"/>
  <c r="Q53" i="1"/>
  <c r="P53" i="1"/>
  <c r="W52" i="1"/>
  <c r="R52" i="1"/>
  <c r="Q52" i="1"/>
  <c r="P52" i="1"/>
  <c r="B123" i="2"/>
  <c r="C123" i="2"/>
  <c r="W51" i="1"/>
  <c r="R51" i="1"/>
  <c r="Q51" i="1"/>
  <c r="P51" i="1"/>
  <c r="B51" i="2"/>
  <c r="C51" i="2"/>
  <c r="B122" i="2"/>
  <c r="C122" i="2"/>
  <c r="W50" i="1"/>
  <c r="R50" i="1"/>
  <c r="Q50" i="1"/>
  <c r="P50" i="1"/>
  <c r="B50" i="2"/>
  <c r="C50" i="2"/>
  <c r="B121" i="2"/>
  <c r="C121" i="2"/>
  <c r="W49" i="1"/>
  <c r="R49" i="1"/>
  <c r="Q49" i="1"/>
  <c r="P49" i="1"/>
  <c r="B49" i="2"/>
  <c r="C49" i="2"/>
  <c r="B120" i="2"/>
  <c r="C120" i="2"/>
  <c r="W48" i="1"/>
  <c r="R48" i="1"/>
  <c r="Q48" i="1"/>
  <c r="P48" i="1"/>
  <c r="B48" i="2"/>
  <c r="C48" i="2"/>
  <c r="B119" i="2"/>
  <c r="C119" i="2"/>
  <c r="W47" i="1"/>
  <c r="R47" i="1"/>
  <c r="Q47" i="1"/>
  <c r="P47" i="1"/>
  <c r="B47" i="2"/>
  <c r="C47" i="2"/>
  <c r="B118" i="2"/>
  <c r="C118" i="2"/>
  <c r="W46" i="1"/>
  <c r="R46" i="1"/>
  <c r="Q46" i="1"/>
  <c r="P46" i="1"/>
  <c r="B46" i="2"/>
  <c r="C46" i="2"/>
  <c r="B117" i="2"/>
  <c r="C117" i="2"/>
  <c r="W45" i="1"/>
  <c r="R45" i="1"/>
  <c r="Q45" i="1"/>
  <c r="P45" i="1"/>
  <c r="B45" i="2"/>
  <c r="C45" i="2"/>
  <c r="B116" i="2"/>
  <c r="C116" i="2"/>
  <c r="W44" i="1"/>
  <c r="R44" i="1"/>
  <c r="Q44" i="1"/>
  <c r="P44" i="1"/>
  <c r="B44" i="2"/>
  <c r="C44" i="2"/>
  <c r="B115" i="2"/>
  <c r="C115" i="2"/>
  <c r="W43" i="1"/>
  <c r="R43" i="1"/>
  <c r="Q43" i="1"/>
  <c r="P43" i="1"/>
  <c r="B43" i="2"/>
  <c r="C43" i="2"/>
  <c r="B114" i="2"/>
  <c r="C114" i="2"/>
  <c r="W42" i="1"/>
  <c r="R42" i="1"/>
  <c r="Q42" i="1"/>
  <c r="P42" i="1"/>
  <c r="B42" i="2"/>
  <c r="C42" i="2"/>
  <c r="B113" i="2"/>
  <c r="C113" i="2"/>
  <c r="W41" i="1"/>
  <c r="R41" i="1"/>
  <c r="Q41" i="1"/>
  <c r="P41" i="1"/>
  <c r="B41" i="2"/>
  <c r="C41" i="2"/>
  <c r="B112" i="2"/>
  <c r="C112" i="2"/>
  <c r="W40" i="1"/>
  <c r="R40" i="1"/>
  <c r="Q40" i="1"/>
  <c r="P40" i="1"/>
  <c r="B40" i="2"/>
  <c r="C40" i="2"/>
  <c r="B111" i="2"/>
  <c r="C111" i="2"/>
  <c r="W39" i="1"/>
  <c r="R39" i="1"/>
  <c r="Q39" i="1"/>
  <c r="P39" i="1"/>
  <c r="B39" i="2"/>
  <c r="C39" i="2"/>
  <c r="B110" i="2"/>
  <c r="C110" i="2"/>
  <c r="W38" i="1"/>
  <c r="R38" i="1"/>
  <c r="Q38" i="1"/>
  <c r="P38" i="1"/>
  <c r="B38" i="2"/>
  <c r="C38" i="2"/>
  <c r="B109" i="2"/>
  <c r="C109" i="2"/>
  <c r="W37" i="1"/>
  <c r="R37" i="1"/>
  <c r="Q37" i="1"/>
  <c r="P37" i="1"/>
  <c r="B37" i="2"/>
  <c r="C37" i="2"/>
  <c r="B108" i="2"/>
  <c r="C108" i="2"/>
  <c r="W36" i="1"/>
  <c r="R36" i="1"/>
  <c r="Q36" i="1"/>
  <c r="P36" i="1"/>
  <c r="B36" i="2"/>
  <c r="C36" i="2"/>
  <c r="B107" i="2"/>
  <c r="C107" i="2"/>
  <c r="W35" i="1"/>
  <c r="R35" i="1"/>
  <c r="Q35" i="1"/>
  <c r="P35" i="1"/>
  <c r="B35" i="2"/>
  <c r="C35" i="2"/>
  <c r="B106" i="2"/>
  <c r="C106" i="2"/>
  <c r="W34" i="1"/>
  <c r="R34" i="1"/>
  <c r="Q34" i="1"/>
  <c r="P34" i="1"/>
  <c r="B34" i="2"/>
  <c r="C34" i="2"/>
  <c r="B105" i="2"/>
  <c r="C105" i="2"/>
  <c r="W33" i="1"/>
  <c r="R33" i="1"/>
  <c r="Q33" i="1"/>
  <c r="P33" i="1"/>
  <c r="B33" i="2"/>
  <c r="C33" i="2"/>
  <c r="B104" i="2"/>
  <c r="C104" i="2"/>
  <c r="W32" i="1"/>
  <c r="R32" i="1"/>
  <c r="Q32" i="1"/>
  <c r="P32" i="1"/>
  <c r="B32" i="2"/>
  <c r="C32" i="2"/>
  <c r="B103" i="2"/>
  <c r="C103" i="2"/>
  <c r="W31" i="1"/>
  <c r="R31" i="1"/>
  <c r="Q31" i="1"/>
  <c r="P31" i="1"/>
  <c r="B31" i="2"/>
  <c r="C31" i="2"/>
  <c r="B102" i="2"/>
  <c r="C102" i="2"/>
  <c r="W30" i="1"/>
  <c r="R30" i="1"/>
  <c r="Q30" i="1"/>
  <c r="P30" i="1"/>
  <c r="B30" i="2"/>
  <c r="C30" i="2"/>
  <c r="B101" i="2"/>
  <c r="C101" i="2"/>
  <c r="W29" i="1"/>
  <c r="R29" i="1"/>
  <c r="Q29" i="1"/>
  <c r="P29" i="1"/>
  <c r="B29" i="2"/>
  <c r="C29" i="2"/>
  <c r="B100" i="2"/>
  <c r="C100" i="2"/>
  <c r="W28" i="1"/>
  <c r="R28" i="1"/>
  <c r="Q28" i="1"/>
  <c r="P28" i="1"/>
  <c r="B28" i="2"/>
  <c r="C28" i="2"/>
  <c r="B99" i="2"/>
  <c r="C99" i="2"/>
  <c r="W27" i="1"/>
  <c r="R27" i="1"/>
  <c r="Q27" i="1"/>
  <c r="P27" i="1"/>
  <c r="B27" i="2"/>
  <c r="C27" i="2"/>
  <c r="B98" i="2"/>
  <c r="C98" i="2"/>
  <c r="W26" i="1"/>
  <c r="R26" i="1"/>
  <c r="Q26" i="1"/>
  <c r="P26" i="1"/>
  <c r="B26" i="2"/>
  <c r="C26" i="2"/>
  <c r="B97" i="2"/>
  <c r="C97" i="2"/>
  <c r="W25" i="1"/>
  <c r="R25" i="1"/>
  <c r="Q25" i="1"/>
  <c r="P25" i="1"/>
  <c r="B25" i="2"/>
  <c r="C25" i="2"/>
  <c r="B96" i="2"/>
  <c r="C96" i="2"/>
  <c r="W24" i="1"/>
  <c r="R24" i="1"/>
  <c r="Q24" i="1"/>
  <c r="P24" i="1"/>
  <c r="B24" i="2"/>
  <c r="C24" i="2"/>
  <c r="B95" i="2"/>
  <c r="C95" i="2"/>
  <c r="W23" i="1"/>
  <c r="R23" i="1"/>
  <c r="Q23" i="1"/>
  <c r="P23" i="1"/>
  <c r="B23" i="2"/>
  <c r="C23" i="2"/>
  <c r="B94" i="2"/>
  <c r="C94" i="2"/>
  <c r="W22" i="1"/>
  <c r="R22" i="1"/>
  <c r="Q22" i="1"/>
  <c r="P22" i="1"/>
  <c r="B22" i="2"/>
  <c r="C22" i="2"/>
  <c r="B93" i="2"/>
  <c r="C93" i="2"/>
  <c r="W21" i="1"/>
  <c r="R21" i="1"/>
  <c r="Q21" i="1"/>
  <c r="P21" i="1"/>
  <c r="B21" i="2"/>
  <c r="C21" i="2"/>
  <c r="B92" i="2"/>
  <c r="C92" i="2"/>
  <c r="W20" i="1"/>
  <c r="R20" i="1"/>
  <c r="Q20" i="1"/>
  <c r="P20" i="1"/>
  <c r="B20" i="2"/>
  <c r="C20" i="2"/>
  <c r="B91" i="2"/>
  <c r="C91" i="2"/>
  <c r="W19" i="1"/>
  <c r="R19" i="1"/>
  <c r="Q19" i="1"/>
  <c r="P19" i="1"/>
  <c r="B19" i="2"/>
  <c r="C19" i="2"/>
  <c r="B90" i="2"/>
  <c r="C90" i="2"/>
  <c r="W18" i="1"/>
  <c r="R18" i="1"/>
  <c r="Q18" i="1"/>
  <c r="P18" i="1"/>
  <c r="B18" i="2"/>
  <c r="C18" i="2"/>
  <c r="B89" i="2"/>
  <c r="C89" i="2"/>
  <c r="W17" i="1"/>
  <c r="R17" i="1"/>
  <c r="Q17" i="1"/>
  <c r="P17" i="1"/>
  <c r="W12" i="1"/>
  <c r="R12" i="1"/>
  <c r="Q12" i="1"/>
  <c r="P12" i="1"/>
  <c r="W11" i="1"/>
  <c r="R11" i="1"/>
  <c r="Q11" i="1"/>
  <c r="P11" i="1"/>
  <c r="B11" i="2"/>
  <c r="C11" i="2"/>
  <c r="B82" i="2"/>
  <c r="C82" i="2"/>
  <c r="W10" i="1"/>
  <c r="R10" i="1"/>
  <c r="Q10" i="1"/>
  <c r="P10" i="1"/>
  <c r="B10" i="2"/>
  <c r="C10" i="2"/>
  <c r="B81" i="2"/>
  <c r="C81" i="2"/>
  <c r="W9" i="1"/>
  <c r="R9" i="1"/>
  <c r="Q9" i="1"/>
  <c r="P9" i="1"/>
  <c r="B9" i="2"/>
  <c r="C9" i="2"/>
  <c r="B80" i="2"/>
  <c r="C80" i="2"/>
  <c r="W8" i="1"/>
  <c r="R8" i="1"/>
  <c r="Q8" i="1"/>
  <c r="P8" i="1"/>
  <c r="B8" i="2"/>
  <c r="C8" i="2"/>
  <c r="B79" i="2"/>
  <c r="C79" i="2"/>
  <c r="W7" i="1"/>
  <c r="R7" i="1"/>
  <c r="Q7" i="1"/>
  <c r="P7" i="1"/>
  <c r="B7" i="2"/>
  <c r="C7" i="2"/>
  <c r="B78" i="2"/>
  <c r="C78" i="2"/>
  <c r="W6" i="1"/>
  <c r="R6" i="1"/>
  <c r="Q6" i="1"/>
  <c r="P6" i="1"/>
  <c r="B5" i="2"/>
  <c r="C5" i="2"/>
  <c r="B76" i="2"/>
  <c r="C76" i="2"/>
  <c r="R4" i="1"/>
  <c r="Q4" i="1"/>
  <c r="P4" i="1"/>
  <c r="B4" i="2"/>
  <c r="C4" i="2"/>
  <c r="B75" i="2"/>
  <c r="C75" i="2"/>
  <c r="R3" i="1"/>
  <c r="Q3" i="1"/>
  <c r="P3" i="1"/>
  <c r="D4" i="2"/>
  <c r="B144" i="2"/>
  <c r="E4" i="2"/>
  <c r="F144" i="2"/>
  <c r="F4" i="2"/>
  <c r="G4" i="2"/>
  <c r="H4" i="2"/>
  <c r="I4" i="2"/>
  <c r="J4" i="2"/>
  <c r="K4" i="2"/>
  <c r="L4" i="2"/>
  <c r="M4" i="2"/>
  <c r="N4" i="2"/>
  <c r="O4" i="2"/>
  <c r="P4" i="2"/>
  <c r="Q4" i="2"/>
  <c r="L14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L68" i="1"/>
  <c r="B209" i="2"/>
  <c r="E209" i="2"/>
  <c r="M68" i="1"/>
  <c r="H209" i="2"/>
  <c r="I209" i="2"/>
  <c r="S209" i="2"/>
  <c r="C209" i="2"/>
  <c r="D209" i="2"/>
  <c r="R209" i="2"/>
  <c r="F209" i="2"/>
  <c r="G209" i="2"/>
  <c r="Q209" i="2"/>
  <c r="P20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O209" i="2"/>
  <c r="N209" i="2"/>
  <c r="M209" i="2"/>
  <c r="L209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L67" i="1"/>
  <c r="B208" i="2"/>
  <c r="E208" i="2"/>
  <c r="M67" i="1"/>
  <c r="H208" i="2"/>
  <c r="I208" i="2"/>
  <c r="S208" i="2"/>
  <c r="C208" i="2"/>
  <c r="D208" i="2"/>
  <c r="R208" i="2"/>
  <c r="F208" i="2"/>
  <c r="G208" i="2"/>
  <c r="Q208" i="2"/>
  <c r="P20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O208" i="2"/>
  <c r="N208" i="2"/>
  <c r="M208" i="2"/>
  <c r="L208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L66" i="1"/>
  <c r="B207" i="2"/>
  <c r="E207" i="2"/>
  <c r="M66" i="1"/>
  <c r="H207" i="2"/>
  <c r="I207" i="2"/>
  <c r="S207" i="2"/>
  <c r="C207" i="2"/>
  <c r="D207" i="2"/>
  <c r="R207" i="2"/>
  <c r="F207" i="2"/>
  <c r="G207" i="2"/>
  <c r="Q207" i="2"/>
  <c r="P20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O207" i="2"/>
  <c r="N207" i="2"/>
  <c r="M207" i="2"/>
  <c r="L207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L65" i="1"/>
  <c r="B206" i="2"/>
  <c r="E206" i="2"/>
  <c r="M65" i="1"/>
  <c r="H206" i="2"/>
  <c r="I206" i="2"/>
  <c r="S206" i="2"/>
  <c r="C206" i="2"/>
  <c r="D206" i="2"/>
  <c r="R206" i="2"/>
  <c r="F206" i="2"/>
  <c r="G206" i="2"/>
  <c r="Q206" i="2"/>
  <c r="P20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O206" i="2"/>
  <c r="N206" i="2"/>
  <c r="M206" i="2"/>
  <c r="L206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L64" i="1"/>
  <c r="B205" i="2"/>
  <c r="E205" i="2"/>
  <c r="M64" i="1"/>
  <c r="H205" i="2"/>
  <c r="I205" i="2"/>
  <c r="S205" i="2"/>
  <c r="C205" i="2"/>
  <c r="D205" i="2"/>
  <c r="R205" i="2"/>
  <c r="F205" i="2"/>
  <c r="G205" i="2"/>
  <c r="Q205" i="2"/>
  <c r="P20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O205" i="2"/>
  <c r="N205" i="2"/>
  <c r="M205" i="2"/>
  <c r="L205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B203" i="2"/>
  <c r="E203" i="2"/>
  <c r="H203" i="2"/>
  <c r="I203" i="2"/>
  <c r="S203" i="2"/>
  <c r="C203" i="2"/>
  <c r="D203" i="2"/>
  <c r="R203" i="2"/>
  <c r="F203" i="2"/>
  <c r="G203" i="2"/>
  <c r="Q203" i="2"/>
  <c r="P20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O203" i="2"/>
  <c r="N203" i="2"/>
  <c r="M203" i="2"/>
  <c r="L203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B202" i="2"/>
  <c r="E202" i="2"/>
  <c r="H202" i="2"/>
  <c r="I202" i="2"/>
  <c r="S202" i="2"/>
  <c r="C202" i="2"/>
  <c r="D202" i="2"/>
  <c r="R202" i="2"/>
  <c r="F202" i="2"/>
  <c r="G202" i="2"/>
  <c r="Q202" i="2"/>
  <c r="P20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O202" i="2"/>
  <c r="N202" i="2"/>
  <c r="M202" i="2"/>
  <c r="L202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B201" i="2"/>
  <c r="E201" i="2"/>
  <c r="H201" i="2"/>
  <c r="I201" i="2"/>
  <c r="S201" i="2"/>
  <c r="C201" i="2"/>
  <c r="D201" i="2"/>
  <c r="R201" i="2"/>
  <c r="F201" i="2"/>
  <c r="G201" i="2"/>
  <c r="Q201" i="2"/>
  <c r="P20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O201" i="2"/>
  <c r="N201" i="2"/>
  <c r="M201" i="2"/>
  <c r="L201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B200" i="2"/>
  <c r="E200" i="2"/>
  <c r="H200" i="2"/>
  <c r="I200" i="2"/>
  <c r="S200" i="2"/>
  <c r="C200" i="2"/>
  <c r="D200" i="2"/>
  <c r="R200" i="2"/>
  <c r="F200" i="2"/>
  <c r="G200" i="2"/>
  <c r="Q200" i="2"/>
  <c r="P20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O200" i="2"/>
  <c r="N200" i="2"/>
  <c r="M200" i="2"/>
  <c r="L200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B199" i="2"/>
  <c r="E199" i="2"/>
  <c r="H199" i="2"/>
  <c r="I199" i="2"/>
  <c r="S199" i="2"/>
  <c r="C199" i="2"/>
  <c r="D199" i="2"/>
  <c r="R199" i="2"/>
  <c r="F199" i="2"/>
  <c r="G199" i="2"/>
  <c r="Q199" i="2"/>
  <c r="P19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O199" i="2"/>
  <c r="N199" i="2"/>
  <c r="M199" i="2"/>
  <c r="L199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B198" i="2"/>
  <c r="E198" i="2"/>
  <c r="H198" i="2"/>
  <c r="I198" i="2"/>
  <c r="S198" i="2"/>
  <c r="C198" i="2"/>
  <c r="D198" i="2"/>
  <c r="R198" i="2"/>
  <c r="F198" i="2"/>
  <c r="G198" i="2"/>
  <c r="Q198" i="2"/>
  <c r="P19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O198" i="2"/>
  <c r="N198" i="2"/>
  <c r="M198" i="2"/>
  <c r="L198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B197" i="2"/>
  <c r="E197" i="2"/>
  <c r="H197" i="2"/>
  <c r="I197" i="2"/>
  <c r="S197" i="2"/>
  <c r="C197" i="2"/>
  <c r="D197" i="2"/>
  <c r="R197" i="2"/>
  <c r="F197" i="2"/>
  <c r="G197" i="2"/>
  <c r="Q197" i="2"/>
  <c r="P19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O197" i="2"/>
  <c r="N197" i="2"/>
  <c r="M197" i="2"/>
  <c r="L197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B196" i="2"/>
  <c r="E196" i="2"/>
  <c r="H196" i="2"/>
  <c r="I196" i="2"/>
  <c r="S196" i="2"/>
  <c r="C196" i="2"/>
  <c r="D196" i="2"/>
  <c r="R196" i="2"/>
  <c r="F196" i="2"/>
  <c r="G196" i="2"/>
  <c r="Q196" i="2"/>
  <c r="P19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O196" i="2"/>
  <c r="N196" i="2"/>
  <c r="M196" i="2"/>
  <c r="L196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B195" i="2"/>
  <c r="E195" i="2"/>
  <c r="H195" i="2"/>
  <c r="I195" i="2"/>
  <c r="S195" i="2"/>
  <c r="C195" i="2"/>
  <c r="D195" i="2"/>
  <c r="R195" i="2"/>
  <c r="F195" i="2"/>
  <c r="G195" i="2"/>
  <c r="Q195" i="2"/>
  <c r="P19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O195" i="2"/>
  <c r="N195" i="2"/>
  <c r="M195" i="2"/>
  <c r="L195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B194" i="2"/>
  <c r="E194" i="2"/>
  <c r="H194" i="2"/>
  <c r="I194" i="2"/>
  <c r="S194" i="2"/>
  <c r="C194" i="2"/>
  <c r="D194" i="2"/>
  <c r="R194" i="2"/>
  <c r="F194" i="2"/>
  <c r="G194" i="2"/>
  <c r="Q194" i="2"/>
  <c r="P19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O194" i="2"/>
  <c r="N194" i="2"/>
  <c r="M194" i="2"/>
  <c r="L194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B193" i="2"/>
  <c r="E193" i="2"/>
  <c r="H193" i="2"/>
  <c r="I193" i="2"/>
  <c r="S193" i="2"/>
  <c r="C193" i="2"/>
  <c r="D193" i="2"/>
  <c r="R193" i="2"/>
  <c r="F193" i="2"/>
  <c r="G193" i="2"/>
  <c r="Q193" i="2"/>
  <c r="P19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O193" i="2"/>
  <c r="N193" i="2"/>
  <c r="M193" i="2"/>
  <c r="L193" i="2"/>
  <c r="B192" i="2"/>
  <c r="E192" i="2"/>
  <c r="H192" i="2"/>
  <c r="I192" i="2"/>
  <c r="S192" i="2"/>
  <c r="C192" i="2"/>
  <c r="D192" i="2"/>
  <c r="R192" i="2"/>
  <c r="F192" i="2"/>
  <c r="G192" i="2"/>
  <c r="Q192" i="2"/>
  <c r="P192" i="2"/>
  <c r="O192" i="2"/>
  <c r="N192" i="2"/>
  <c r="M192" i="2"/>
  <c r="L192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B191" i="2"/>
  <c r="E191" i="2"/>
  <c r="H191" i="2"/>
  <c r="I191" i="2"/>
  <c r="S191" i="2"/>
  <c r="C191" i="2"/>
  <c r="D191" i="2"/>
  <c r="R191" i="2"/>
  <c r="F191" i="2"/>
  <c r="G191" i="2"/>
  <c r="Q191" i="2"/>
  <c r="P19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O191" i="2"/>
  <c r="N191" i="2"/>
  <c r="M191" i="2"/>
  <c r="L191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B190" i="2"/>
  <c r="E190" i="2"/>
  <c r="H190" i="2"/>
  <c r="I190" i="2"/>
  <c r="S190" i="2"/>
  <c r="C190" i="2"/>
  <c r="D190" i="2"/>
  <c r="R190" i="2"/>
  <c r="F190" i="2"/>
  <c r="G190" i="2"/>
  <c r="Q190" i="2"/>
  <c r="P19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O190" i="2"/>
  <c r="N190" i="2"/>
  <c r="M190" i="2"/>
  <c r="L190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B189" i="2"/>
  <c r="E189" i="2"/>
  <c r="H189" i="2"/>
  <c r="I189" i="2"/>
  <c r="S189" i="2"/>
  <c r="C189" i="2"/>
  <c r="D189" i="2"/>
  <c r="R189" i="2"/>
  <c r="F189" i="2"/>
  <c r="G189" i="2"/>
  <c r="Q189" i="2"/>
  <c r="P18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O189" i="2"/>
  <c r="N189" i="2"/>
  <c r="M189" i="2"/>
  <c r="L189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B188" i="2"/>
  <c r="E188" i="2"/>
  <c r="H188" i="2"/>
  <c r="I188" i="2"/>
  <c r="S188" i="2"/>
  <c r="C188" i="2"/>
  <c r="D188" i="2"/>
  <c r="R188" i="2"/>
  <c r="F188" i="2"/>
  <c r="G188" i="2"/>
  <c r="Q188" i="2"/>
  <c r="P18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O188" i="2"/>
  <c r="N188" i="2"/>
  <c r="M188" i="2"/>
  <c r="L188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B187" i="2"/>
  <c r="E187" i="2"/>
  <c r="H187" i="2"/>
  <c r="I187" i="2"/>
  <c r="S187" i="2"/>
  <c r="C187" i="2"/>
  <c r="D187" i="2"/>
  <c r="R187" i="2"/>
  <c r="F187" i="2"/>
  <c r="G187" i="2"/>
  <c r="Q187" i="2"/>
  <c r="P18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O187" i="2"/>
  <c r="N187" i="2"/>
  <c r="M187" i="2"/>
  <c r="L187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B186" i="2"/>
  <c r="E186" i="2"/>
  <c r="H186" i="2"/>
  <c r="I186" i="2"/>
  <c r="S186" i="2"/>
  <c r="C186" i="2"/>
  <c r="D186" i="2"/>
  <c r="R186" i="2"/>
  <c r="F186" i="2"/>
  <c r="G186" i="2"/>
  <c r="Q186" i="2"/>
  <c r="P18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O186" i="2"/>
  <c r="N186" i="2"/>
  <c r="M186" i="2"/>
  <c r="L186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B185" i="2"/>
  <c r="E185" i="2"/>
  <c r="H185" i="2"/>
  <c r="I185" i="2"/>
  <c r="S185" i="2"/>
  <c r="C185" i="2"/>
  <c r="D185" i="2"/>
  <c r="R185" i="2"/>
  <c r="F185" i="2"/>
  <c r="G185" i="2"/>
  <c r="Q185" i="2"/>
  <c r="P18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O185" i="2"/>
  <c r="N185" i="2"/>
  <c r="M185" i="2"/>
  <c r="L185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B184" i="2"/>
  <c r="E184" i="2"/>
  <c r="H184" i="2"/>
  <c r="I184" i="2"/>
  <c r="S184" i="2"/>
  <c r="C184" i="2"/>
  <c r="D184" i="2"/>
  <c r="R184" i="2"/>
  <c r="F184" i="2"/>
  <c r="G184" i="2"/>
  <c r="Q184" i="2"/>
  <c r="P18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O184" i="2"/>
  <c r="N184" i="2"/>
  <c r="M184" i="2"/>
  <c r="L184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B183" i="2"/>
  <c r="E183" i="2"/>
  <c r="H183" i="2"/>
  <c r="I183" i="2"/>
  <c r="S183" i="2"/>
  <c r="C183" i="2"/>
  <c r="D183" i="2"/>
  <c r="R183" i="2"/>
  <c r="F183" i="2"/>
  <c r="G183" i="2"/>
  <c r="Q183" i="2"/>
  <c r="P18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O183" i="2"/>
  <c r="N183" i="2"/>
  <c r="M183" i="2"/>
  <c r="L183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B182" i="2"/>
  <c r="E182" i="2"/>
  <c r="H182" i="2"/>
  <c r="I182" i="2"/>
  <c r="S182" i="2"/>
  <c r="C182" i="2"/>
  <c r="D182" i="2"/>
  <c r="R182" i="2"/>
  <c r="F182" i="2"/>
  <c r="G182" i="2"/>
  <c r="Q182" i="2"/>
  <c r="P18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O182" i="2"/>
  <c r="N182" i="2"/>
  <c r="M182" i="2"/>
  <c r="L182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B181" i="2"/>
  <c r="E181" i="2"/>
  <c r="H181" i="2"/>
  <c r="I181" i="2"/>
  <c r="S181" i="2"/>
  <c r="C181" i="2"/>
  <c r="D181" i="2"/>
  <c r="R181" i="2"/>
  <c r="F181" i="2"/>
  <c r="G181" i="2"/>
  <c r="Q181" i="2"/>
  <c r="P18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O181" i="2"/>
  <c r="N181" i="2"/>
  <c r="M181" i="2"/>
  <c r="L181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B180" i="2"/>
  <c r="E180" i="2"/>
  <c r="H180" i="2"/>
  <c r="I180" i="2"/>
  <c r="S180" i="2"/>
  <c r="C180" i="2"/>
  <c r="D180" i="2"/>
  <c r="R180" i="2"/>
  <c r="F180" i="2"/>
  <c r="G180" i="2"/>
  <c r="Q180" i="2"/>
  <c r="P18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O180" i="2"/>
  <c r="N180" i="2"/>
  <c r="M180" i="2"/>
  <c r="L180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B179" i="2"/>
  <c r="E179" i="2"/>
  <c r="H179" i="2"/>
  <c r="I179" i="2"/>
  <c r="S179" i="2"/>
  <c r="C179" i="2"/>
  <c r="D179" i="2"/>
  <c r="R179" i="2"/>
  <c r="F179" i="2"/>
  <c r="G179" i="2"/>
  <c r="Q179" i="2"/>
  <c r="P17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O179" i="2"/>
  <c r="N179" i="2"/>
  <c r="M179" i="2"/>
  <c r="L179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B178" i="2"/>
  <c r="E178" i="2"/>
  <c r="H178" i="2"/>
  <c r="I178" i="2"/>
  <c r="S178" i="2"/>
  <c r="C178" i="2"/>
  <c r="D178" i="2"/>
  <c r="R178" i="2"/>
  <c r="F178" i="2"/>
  <c r="G178" i="2"/>
  <c r="Q178" i="2"/>
  <c r="P17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O178" i="2"/>
  <c r="N178" i="2"/>
  <c r="M178" i="2"/>
  <c r="L178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B177" i="2"/>
  <c r="E177" i="2"/>
  <c r="H177" i="2"/>
  <c r="I177" i="2"/>
  <c r="S177" i="2"/>
  <c r="C177" i="2"/>
  <c r="D177" i="2"/>
  <c r="R177" i="2"/>
  <c r="F177" i="2"/>
  <c r="G177" i="2"/>
  <c r="Q177" i="2"/>
  <c r="P17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O177" i="2"/>
  <c r="N177" i="2"/>
  <c r="M177" i="2"/>
  <c r="L177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B176" i="2"/>
  <c r="E176" i="2"/>
  <c r="H176" i="2"/>
  <c r="I176" i="2"/>
  <c r="S176" i="2"/>
  <c r="C176" i="2"/>
  <c r="D176" i="2"/>
  <c r="R176" i="2"/>
  <c r="F176" i="2"/>
  <c r="G176" i="2"/>
  <c r="Q176" i="2"/>
  <c r="P17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O176" i="2"/>
  <c r="N176" i="2"/>
  <c r="M176" i="2"/>
  <c r="L176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B175" i="2"/>
  <c r="E175" i="2"/>
  <c r="H175" i="2"/>
  <c r="I175" i="2"/>
  <c r="S175" i="2"/>
  <c r="C175" i="2"/>
  <c r="D175" i="2"/>
  <c r="R175" i="2"/>
  <c r="F175" i="2"/>
  <c r="G175" i="2"/>
  <c r="Q175" i="2"/>
  <c r="P17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O175" i="2"/>
  <c r="N175" i="2"/>
  <c r="M175" i="2"/>
  <c r="L175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B174" i="2"/>
  <c r="E174" i="2"/>
  <c r="H174" i="2"/>
  <c r="I174" i="2"/>
  <c r="S174" i="2"/>
  <c r="C174" i="2"/>
  <c r="D174" i="2"/>
  <c r="R174" i="2"/>
  <c r="F174" i="2"/>
  <c r="G174" i="2"/>
  <c r="Q174" i="2"/>
  <c r="P17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O174" i="2"/>
  <c r="N174" i="2"/>
  <c r="M174" i="2"/>
  <c r="L174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B173" i="2"/>
  <c r="E173" i="2"/>
  <c r="H173" i="2"/>
  <c r="I173" i="2"/>
  <c r="S173" i="2"/>
  <c r="C173" i="2"/>
  <c r="D173" i="2"/>
  <c r="R173" i="2"/>
  <c r="F173" i="2"/>
  <c r="G173" i="2"/>
  <c r="Q173" i="2"/>
  <c r="P17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O173" i="2"/>
  <c r="N173" i="2"/>
  <c r="M173" i="2"/>
  <c r="L173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B172" i="2"/>
  <c r="E172" i="2"/>
  <c r="H172" i="2"/>
  <c r="I172" i="2"/>
  <c r="S172" i="2"/>
  <c r="C172" i="2"/>
  <c r="D172" i="2"/>
  <c r="R172" i="2"/>
  <c r="F172" i="2"/>
  <c r="G172" i="2"/>
  <c r="Q172" i="2"/>
  <c r="P17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O172" i="2"/>
  <c r="N172" i="2"/>
  <c r="M172" i="2"/>
  <c r="L172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B171" i="2"/>
  <c r="E171" i="2"/>
  <c r="H171" i="2"/>
  <c r="I171" i="2"/>
  <c r="S171" i="2"/>
  <c r="C171" i="2"/>
  <c r="D171" i="2"/>
  <c r="R171" i="2"/>
  <c r="F171" i="2"/>
  <c r="G171" i="2"/>
  <c r="Q171" i="2"/>
  <c r="P17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O171" i="2"/>
  <c r="N171" i="2"/>
  <c r="M171" i="2"/>
  <c r="L171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B170" i="2"/>
  <c r="E170" i="2"/>
  <c r="H170" i="2"/>
  <c r="I170" i="2"/>
  <c r="S170" i="2"/>
  <c r="C170" i="2"/>
  <c r="D170" i="2"/>
  <c r="R170" i="2"/>
  <c r="F170" i="2"/>
  <c r="G170" i="2"/>
  <c r="Q170" i="2"/>
  <c r="P17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O170" i="2"/>
  <c r="N170" i="2"/>
  <c r="M170" i="2"/>
  <c r="L170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B169" i="2"/>
  <c r="E169" i="2"/>
  <c r="H169" i="2"/>
  <c r="I169" i="2"/>
  <c r="S169" i="2"/>
  <c r="C169" i="2"/>
  <c r="D169" i="2"/>
  <c r="R169" i="2"/>
  <c r="F169" i="2"/>
  <c r="G169" i="2"/>
  <c r="Q169" i="2"/>
  <c r="P16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O169" i="2"/>
  <c r="N169" i="2"/>
  <c r="M169" i="2"/>
  <c r="L169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B168" i="2"/>
  <c r="E168" i="2"/>
  <c r="H168" i="2"/>
  <c r="I168" i="2"/>
  <c r="S168" i="2"/>
  <c r="C168" i="2"/>
  <c r="D168" i="2"/>
  <c r="R168" i="2"/>
  <c r="F168" i="2"/>
  <c r="G168" i="2"/>
  <c r="Q168" i="2"/>
  <c r="P16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O168" i="2"/>
  <c r="N168" i="2"/>
  <c r="M168" i="2"/>
  <c r="L168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B167" i="2"/>
  <c r="E167" i="2"/>
  <c r="H167" i="2"/>
  <c r="I167" i="2"/>
  <c r="S167" i="2"/>
  <c r="C167" i="2"/>
  <c r="D167" i="2"/>
  <c r="R167" i="2"/>
  <c r="F167" i="2"/>
  <c r="G167" i="2"/>
  <c r="Q167" i="2"/>
  <c r="P16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O167" i="2"/>
  <c r="N167" i="2"/>
  <c r="M167" i="2"/>
  <c r="L167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B166" i="2"/>
  <c r="E166" i="2"/>
  <c r="H166" i="2"/>
  <c r="I166" i="2"/>
  <c r="S166" i="2"/>
  <c r="C166" i="2"/>
  <c r="D166" i="2"/>
  <c r="R166" i="2"/>
  <c r="F166" i="2"/>
  <c r="G166" i="2"/>
  <c r="Q166" i="2"/>
  <c r="P16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O166" i="2"/>
  <c r="N166" i="2"/>
  <c r="M166" i="2"/>
  <c r="L166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B165" i="2"/>
  <c r="E165" i="2"/>
  <c r="H165" i="2"/>
  <c r="I165" i="2"/>
  <c r="S165" i="2"/>
  <c r="C165" i="2"/>
  <c r="D165" i="2"/>
  <c r="R165" i="2"/>
  <c r="F165" i="2"/>
  <c r="G165" i="2"/>
  <c r="Q165" i="2"/>
  <c r="P16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O165" i="2"/>
  <c r="N165" i="2"/>
  <c r="M165" i="2"/>
  <c r="L165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B164" i="2"/>
  <c r="E164" i="2"/>
  <c r="H164" i="2"/>
  <c r="I164" i="2"/>
  <c r="S164" i="2"/>
  <c r="C164" i="2"/>
  <c r="D164" i="2"/>
  <c r="R164" i="2"/>
  <c r="F164" i="2"/>
  <c r="G164" i="2"/>
  <c r="Q164" i="2"/>
  <c r="P16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O164" i="2"/>
  <c r="N164" i="2"/>
  <c r="M164" i="2"/>
  <c r="L164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B163" i="2"/>
  <c r="E163" i="2"/>
  <c r="H163" i="2"/>
  <c r="I163" i="2"/>
  <c r="S163" i="2"/>
  <c r="C163" i="2"/>
  <c r="D163" i="2"/>
  <c r="R163" i="2"/>
  <c r="F163" i="2"/>
  <c r="G163" i="2"/>
  <c r="Q163" i="2"/>
  <c r="P16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O163" i="2"/>
  <c r="N163" i="2"/>
  <c r="M163" i="2"/>
  <c r="L163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B162" i="2"/>
  <c r="E162" i="2"/>
  <c r="H162" i="2"/>
  <c r="I162" i="2"/>
  <c r="S162" i="2"/>
  <c r="C162" i="2"/>
  <c r="D162" i="2"/>
  <c r="R162" i="2"/>
  <c r="F162" i="2"/>
  <c r="G162" i="2"/>
  <c r="Q162" i="2"/>
  <c r="P16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O162" i="2"/>
  <c r="N162" i="2"/>
  <c r="M162" i="2"/>
  <c r="L162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B161" i="2"/>
  <c r="E161" i="2"/>
  <c r="H161" i="2"/>
  <c r="I161" i="2"/>
  <c r="S161" i="2"/>
  <c r="C161" i="2"/>
  <c r="D161" i="2"/>
  <c r="R161" i="2"/>
  <c r="F161" i="2"/>
  <c r="G161" i="2"/>
  <c r="Q161" i="2"/>
  <c r="P16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O161" i="2"/>
  <c r="N161" i="2"/>
  <c r="M161" i="2"/>
  <c r="L161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B160" i="2"/>
  <c r="E160" i="2"/>
  <c r="H160" i="2"/>
  <c r="I160" i="2"/>
  <c r="S160" i="2"/>
  <c r="C160" i="2"/>
  <c r="D160" i="2"/>
  <c r="R160" i="2"/>
  <c r="F160" i="2"/>
  <c r="G160" i="2"/>
  <c r="Q160" i="2"/>
  <c r="P16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O160" i="2"/>
  <c r="N160" i="2"/>
  <c r="M160" i="2"/>
  <c r="L160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B159" i="2"/>
  <c r="E159" i="2"/>
  <c r="H159" i="2"/>
  <c r="I159" i="2"/>
  <c r="S159" i="2"/>
  <c r="C159" i="2"/>
  <c r="D159" i="2"/>
  <c r="R159" i="2"/>
  <c r="F159" i="2"/>
  <c r="G159" i="2"/>
  <c r="Q159" i="2"/>
  <c r="P15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O159" i="2"/>
  <c r="N159" i="2"/>
  <c r="M159" i="2"/>
  <c r="L159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B158" i="2"/>
  <c r="E158" i="2"/>
  <c r="H158" i="2"/>
  <c r="I158" i="2"/>
  <c r="S158" i="2"/>
  <c r="C158" i="2"/>
  <c r="D158" i="2"/>
  <c r="R158" i="2"/>
  <c r="F158" i="2"/>
  <c r="G158" i="2"/>
  <c r="Q158" i="2"/>
  <c r="P15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O158" i="2"/>
  <c r="N158" i="2"/>
  <c r="M158" i="2"/>
  <c r="L158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B157" i="2"/>
  <c r="E157" i="2"/>
  <c r="H157" i="2"/>
  <c r="I157" i="2"/>
  <c r="S157" i="2"/>
  <c r="C157" i="2"/>
  <c r="D157" i="2"/>
  <c r="R157" i="2"/>
  <c r="F157" i="2"/>
  <c r="G157" i="2"/>
  <c r="Q157" i="2"/>
  <c r="P15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O157" i="2"/>
  <c r="N157" i="2"/>
  <c r="M157" i="2"/>
  <c r="L157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B156" i="2"/>
  <c r="E156" i="2"/>
  <c r="H156" i="2"/>
  <c r="I156" i="2"/>
  <c r="S156" i="2"/>
  <c r="C156" i="2"/>
  <c r="D156" i="2"/>
  <c r="R156" i="2"/>
  <c r="F156" i="2"/>
  <c r="G156" i="2"/>
  <c r="Q156" i="2"/>
  <c r="P15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O156" i="2"/>
  <c r="N156" i="2"/>
  <c r="M156" i="2"/>
  <c r="L156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B155" i="2"/>
  <c r="E155" i="2"/>
  <c r="H155" i="2"/>
  <c r="I155" i="2"/>
  <c r="S155" i="2"/>
  <c r="C155" i="2"/>
  <c r="D155" i="2"/>
  <c r="R155" i="2"/>
  <c r="F155" i="2"/>
  <c r="G155" i="2"/>
  <c r="Q155" i="2"/>
  <c r="P15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O155" i="2"/>
  <c r="N155" i="2"/>
  <c r="M155" i="2"/>
  <c r="L155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B154" i="2"/>
  <c r="E154" i="2"/>
  <c r="H154" i="2"/>
  <c r="I154" i="2"/>
  <c r="S154" i="2"/>
  <c r="C154" i="2"/>
  <c r="D154" i="2"/>
  <c r="R154" i="2"/>
  <c r="F154" i="2"/>
  <c r="G154" i="2"/>
  <c r="Q154" i="2"/>
  <c r="P15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O154" i="2"/>
  <c r="N154" i="2"/>
  <c r="M154" i="2"/>
  <c r="L154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B153" i="2"/>
  <c r="E153" i="2"/>
  <c r="H153" i="2"/>
  <c r="I153" i="2"/>
  <c r="S153" i="2"/>
  <c r="C153" i="2"/>
  <c r="D153" i="2"/>
  <c r="R153" i="2"/>
  <c r="F153" i="2"/>
  <c r="G153" i="2"/>
  <c r="Q153" i="2"/>
  <c r="P15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O153" i="2"/>
  <c r="N153" i="2"/>
  <c r="M153" i="2"/>
  <c r="L153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B152" i="2"/>
  <c r="E152" i="2"/>
  <c r="H152" i="2"/>
  <c r="I152" i="2"/>
  <c r="S152" i="2"/>
  <c r="C152" i="2"/>
  <c r="D152" i="2"/>
  <c r="R152" i="2"/>
  <c r="F152" i="2"/>
  <c r="G152" i="2"/>
  <c r="Q152" i="2"/>
  <c r="P15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O152" i="2"/>
  <c r="N152" i="2"/>
  <c r="M152" i="2"/>
  <c r="L152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B151" i="2"/>
  <c r="E151" i="2"/>
  <c r="H151" i="2"/>
  <c r="I151" i="2"/>
  <c r="S151" i="2"/>
  <c r="C151" i="2"/>
  <c r="D151" i="2"/>
  <c r="R151" i="2"/>
  <c r="F151" i="2"/>
  <c r="G151" i="2"/>
  <c r="Q151" i="2"/>
  <c r="P15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O151" i="2"/>
  <c r="N151" i="2"/>
  <c r="M151" i="2"/>
  <c r="L151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B150" i="2"/>
  <c r="E150" i="2"/>
  <c r="H150" i="2"/>
  <c r="I150" i="2"/>
  <c r="S150" i="2"/>
  <c r="C150" i="2"/>
  <c r="D150" i="2"/>
  <c r="R150" i="2"/>
  <c r="F150" i="2"/>
  <c r="G150" i="2"/>
  <c r="Q150" i="2"/>
  <c r="P15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O150" i="2"/>
  <c r="N150" i="2"/>
  <c r="M150" i="2"/>
  <c r="L150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B149" i="2"/>
  <c r="E149" i="2"/>
  <c r="H149" i="2"/>
  <c r="I149" i="2"/>
  <c r="S149" i="2"/>
  <c r="C149" i="2"/>
  <c r="D149" i="2"/>
  <c r="R149" i="2"/>
  <c r="F149" i="2"/>
  <c r="G149" i="2"/>
  <c r="Q149" i="2"/>
  <c r="P14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O149" i="2"/>
  <c r="N149" i="2"/>
  <c r="M149" i="2"/>
  <c r="L149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B148" i="2"/>
  <c r="E148" i="2"/>
  <c r="H148" i="2"/>
  <c r="I148" i="2"/>
  <c r="S148" i="2"/>
  <c r="C148" i="2"/>
  <c r="D148" i="2"/>
  <c r="R148" i="2"/>
  <c r="F148" i="2"/>
  <c r="G148" i="2"/>
  <c r="Q148" i="2"/>
  <c r="P14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O148" i="2"/>
  <c r="N148" i="2"/>
  <c r="M148" i="2"/>
  <c r="L148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B147" i="2"/>
  <c r="E147" i="2"/>
  <c r="H147" i="2"/>
  <c r="I147" i="2"/>
  <c r="S147" i="2"/>
  <c r="C147" i="2"/>
  <c r="D147" i="2"/>
  <c r="R147" i="2"/>
  <c r="F147" i="2"/>
  <c r="G147" i="2"/>
  <c r="Q147" i="2"/>
  <c r="P14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O147" i="2"/>
  <c r="N147" i="2"/>
  <c r="M147" i="2"/>
  <c r="L147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B146" i="2"/>
  <c r="E146" i="2"/>
  <c r="H146" i="2"/>
  <c r="I146" i="2"/>
  <c r="S146" i="2"/>
  <c r="C146" i="2"/>
  <c r="D146" i="2"/>
  <c r="R146" i="2"/>
  <c r="F146" i="2"/>
  <c r="G146" i="2"/>
  <c r="Q146" i="2"/>
  <c r="P14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O146" i="2"/>
  <c r="N146" i="2"/>
  <c r="M146" i="2"/>
  <c r="L146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B145" i="2"/>
  <c r="E145" i="2"/>
  <c r="H145" i="2"/>
  <c r="I145" i="2"/>
  <c r="S145" i="2"/>
  <c r="C145" i="2"/>
  <c r="D145" i="2"/>
  <c r="R145" i="2"/>
  <c r="F145" i="2"/>
  <c r="G145" i="2"/>
  <c r="Q145" i="2"/>
  <c r="P145" i="2"/>
  <c r="O145" i="2"/>
  <c r="N145" i="2"/>
  <c r="M145" i="2"/>
  <c r="L145" i="2"/>
  <c r="E144" i="2"/>
  <c r="H144" i="2"/>
  <c r="I144" i="2"/>
  <c r="S144" i="2"/>
  <c r="C144" i="2"/>
  <c r="D144" i="2"/>
  <c r="R144" i="2"/>
  <c r="G144" i="2"/>
  <c r="Q144" i="2"/>
  <c r="P144" i="2"/>
  <c r="O144" i="2"/>
  <c r="N144" i="2"/>
  <c r="M144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AE136" i="2"/>
  <c r="AD136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AE129" i="2"/>
  <c r="AD129" i="2"/>
  <c r="AC129" i="2"/>
  <c r="AB129" i="2"/>
  <c r="AA129" i="2"/>
  <c r="Q129" i="2"/>
  <c r="P129" i="2"/>
  <c r="O129" i="2"/>
  <c r="N129" i="2"/>
  <c r="M129" i="2"/>
  <c r="AE128" i="2"/>
  <c r="AD128" i="2"/>
  <c r="AC128" i="2"/>
  <c r="AB128" i="2"/>
  <c r="AA128" i="2"/>
  <c r="Q128" i="2"/>
  <c r="P128" i="2"/>
  <c r="O128" i="2"/>
  <c r="N128" i="2"/>
  <c r="M128" i="2"/>
  <c r="AE127" i="2"/>
  <c r="AD127" i="2"/>
  <c r="AC127" i="2"/>
  <c r="AB127" i="2"/>
  <c r="AA127" i="2"/>
  <c r="Q127" i="2"/>
  <c r="P127" i="2"/>
  <c r="O127" i="2"/>
  <c r="N127" i="2"/>
  <c r="M127" i="2"/>
  <c r="AE126" i="2"/>
  <c r="AD126" i="2"/>
  <c r="AC126" i="2"/>
  <c r="AB126" i="2"/>
  <c r="AA126" i="2"/>
  <c r="Q126" i="2"/>
  <c r="P126" i="2"/>
  <c r="O126" i="2"/>
  <c r="N126" i="2"/>
  <c r="M126" i="2"/>
  <c r="AE125" i="2"/>
  <c r="AD125" i="2"/>
  <c r="AC125" i="2"/>
  <c r="AB125" i="2"/>
  <c r="AA125" i="2"/>
  <c r="Q125" i="2"/>
  <c r="P125" i="2"/>
  <c r="O125" i="2"/>
  <c r="N125" i="2"/>
  <c r="M125" i="2"/>
  <c r="AE124" i="2"/>
  <c r="AD124" i="2"/>
  <c r="AC124" i="2"/>
  <c r="AB124" i="2"/>
  <c r="AA124" i="2"/>
  <c r="Q124" i="2"/>
  <c r="P124" i="2"/>
  <c r="O124" i="2"/>
  <c r="N124" i="2"/>
  <c r="M124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V68" i="1"/>
  <c r="V67" i="1"/>
  <c r="V66" i="1"/>
  <c r="V65" i="1"/>
  <c r="V64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A69" i="6"/>
  <c r="A68" i="6"/>
  <c r="A67" i="6"/>
  <c r="A66" i="6"/>
  <c r="A65" i="6"/>
  <c r="A63" i="6"/>
  <c r="D63" i="6"/>
  <c r="C63" i="6"/>
  <c r="A62" i="6"/>
  <c r="D62" i="6"/>
  <c r="C62" i="6"/>
  <c r="A61" i="6"/>
  <c r="D61" i="6"/>
  <c r="C61" i="6"/>
  <c r="A60" i="6"/>
  <c r="D60" i="6"/>
  <c r="C60" i="6"/>
  <c r="A59" i="6"/>
  <c r="D59" i="6"/>
  <c r="C59" i="6"/>
  <c r="A58" i="6"/>
  <c r="D58" i="6"/>
  <c r="C58" i="6"/>
  <c r="A57" i="6"/>
  <c r="D57" i="6"/>
  <c r="C57" i="6"/>
  <c r="A56" i="6"/>
  <c r="D56" i="6"/>
  <c r="C56" i="6"/>
  <c r="A55" i="6"/>
  <c r="D55" i="6"/>
  <c r="C55" i="6"/>
  <c r="A54" i="6"/>
  <c r="D54" i="6"/>
  <c r="C54" i="6"/>
  <c r="A53" i="6"/>
  <c r="D53" i="6"/>
  <c r="C53" i="6"/>
  <c r="A52" i="6"/>
  <c r="D52" i="6"/>
  <c r="C52" i="6"/>
  <c r="A51" i="6"/>
  <c r="D51" i="6"/>
  <c r="C51" i="6"/>
  <c r="A50" i="6"/>
  <c r="D50" i="6"/>
  <c r="C50" i="6"/>
  <c r="A49" i="6"/>
  <c r="D49" i="6"/>
  <c r="C49" i="6"/>
  <c r="A48" i="6"/>
  <c r="D48" i="6"/>
  <c r="C48" i="6"/>
  <c r="A47" i="6"/>
  <c r="D47" i="6"/>
  <c r="C47" i="6"/>
  <c r="A46" i="6"/>
  <c r="D46" i="6"/>
  <c r="C46" i="6"/>
  <c r="A45" i="6"/>
  <c r="D45" i="6"/>
  <c r="C45" i="6"/>
  <c r="A44" i="6"/>
  <c r="D44" i="6"/>
  <c r="C44" i="6"/>
  <c r="A43" i="6"/>
  <c r="D43" i="6"/>
  <c r="C43" i="6"/>
  <c r="A42" i="6"/>
  <c r="D42" i="6"/>
  <c r="C42" i="6"/>
  <c r="A41" i="6"/>
  <c r="D41" i="6"/>
  <c r="C41" i="6"/>
  <c r="A40" i="6"/>
  <c r="D40" i="6"/>
  <c r="C40" i="6"/>
  <c r="A39" i="6"/>
  <c r="D39" i="6"/>
  <c r="C39" i="6"/>
  <c r="A38" i="6"/>
  <c r="D38" i="6"/>
  <c r="C38" i="6"/>
  <c r="A37" i="6"/>
  <c r="D37" i="6"/>
  <c r="C37" i="6"/>
  <c r="A36" i="6"/>
  <c r="D36" i="6"/>
  <c r="C36" i="6"/>
  <c r="A35" i="6"/>
  <c r="D35" i="6"/>
  <c r="C35" i="6"/>
  <c r="A34" i="6"/>
  <c r="D34" i="6"/>
  <c r="C34" i="6"/>
  <c r="A33" i="6"/>
  <c r="D33" i="6"/>
  <c r="C33" i="6"/>
  <c r="A32" i="6"/>
  <c r="D32" i="6"/>
  <c r="C32" i="6"/>
  <c r="A31" i="6"/>
  <c r="D31" i="6"/>
  <c r="C31" i="6"/>
  <c r="A30" i="6"/>
  <c r="D30" i="6"/>
  <c r="C30" i="6"/>
  <c r="A29" i="6"/>
  <c r="D29" i="6"/>
  <c r="C29" i="6"/>
  <c r="A28" i="6"/>
  <c r="D28" i="6"/>
  <c r="C28" i="6"/>
  <c r="A27" i="6"/>
  <c r="D27" i="6"/>
  <c r="C27" i="6"/>
  <c r="A26" i="6"/>
  <c r="D26" i="6"/>
  <c r="C26" i="6"/>
  <c r="A25" i="6"/>
  <c r="D25" i="6"/>
  <c r="C25" i="6"/>
  <c r="A24" i="6"/>
  <c r="D24" i="6"/>
  <c r="C24" i="6"/>
  <c r="A23" i="6"/>
  <c r="D23" i="6"/>
  <c r="C23" i="6"/>
  <c r="A22" i="6"/>
  <c r="D22" i="6"/>
  <c r="C22" i="6"/>
  <c r="A21" i="6"/>
  <c r="D21" i="6"/>
  <c r="C21" i="6"/>
  <c r="A20" i="6"/>
  <c r="D20" i="6"/>
  <c r="C20" i="6"/>
  <c r="A19" i="6"/>
  <c r="D19" i="6"/>
  <c r="C19" i="6"/>
  <c r="A18" i="6"/>
  <c r="D18" i="6"/>
  <c r="C18" i="6"/>
  <c r="A17" i="6"/>
  <c r="D17" i="6"/>
  <c r="C17" i="6"/>
  <c r="A16" i="6"/>
  <c r="D16" i="6"/>
  <c r="C16" i="6"/>
  <c r="A15" i="6"/>
  <c r="D15" i="6"/>
  <c r="C15" i="6"/>
  <c r="A14" i="6"/>
  <c r="D14" i="6"/>
  <c r="C14" i="6"/>
  <c r="A13" i="6"/>
  <c r="D13" i="6"/>
  <c r="C13" i="6"/>
  <c r="A12" i="6"/>
  <c r="D12" i="6"/>
  <c r="C12" i="6"/>
  <c r="A11" i="6"/>
  <c r="D11" i="6"/>
  <c r="C11" i="6"/>
  <c r="A10" i="6"/>
  <c r="D10" i="6"/>
  <c r="C10" i="6"/>
  <c r="A9" i="6"/>
  <c r="D9" i="6"/>
  <c r="C9" i="6"/>
  <c r="A8" i="6"/>
  <c r="D8" i="6"/>
  <c r="C8" i="6"/>
  <c r="A7" i="6"/>
  <c r="D7" i="6"/>
  <c r="C7" i="6"/>
  <c r="A6" i="6"/>
  <c r="D6" i="6"/>
  <c r="C6" i="6"/>
  <c r="A5" i="6"/>
  <c r="D5" i="6"/>
  <c r="C5" i="6"/>
  <c r="A4" i="6"/>
  <c r="AB13" i="1"/>
  <c r="AA13" i="1"/>
  <c r="Z13" i="1"/>
  <c r="Y13" i="1"/>
  <c r="AE68" i="1"/>
  <c r="AD68" i="1"/>
  <c r="AC68" i="1"/>
  <c r="AB68" i="1"/>
  <c r="AA68" i="1"/>
  <c r="Z68" i="1"/>
  <c r="Y68" i="1"/>
  <c r="X68" i="1"/>
  <c r="AE67" i="1"/>
  <c r="AD67" i="1"/>
  <c r="AC67" i="1"/>
  <c r="AB67" i="1"/>
  <c r="AA67" i="1"/>
  <c r="Z67" i="1"/>
  <c r="Y67" i="1"/>
  <c r="X67" i="1"/>
  <c r="AE66" i="1"/>
  <c r="AD66" i="1"/>
  <c r="AC66" i="1"/>
  <c r="AB66" i="1"/>
  <c r="AA66" i="1"/>
  <c r="Z66" i="1"/>
  <c r="Y66" i="1"/>
  <c r="X66" i="1"/>
  <c r="AE65" i="1"/>
  <c r="AD65" i="1"/>
  <c r="AC65" i="1"/>
  <c r="AB65" i="1"/>
  <c r="AA65" i="1"/>
  <c r="Z65" i="1"/>
  <c r="Y65" i="1"/>
  <c r="X65" i="1"/>
  <c r="AE64" i="1"/>
  <c r="AD64" i="1"/>
  <c r="AC64" i="1"/>
  <c r="AB64" i="1"/>
  <c r="AA64" i="1"/>
  <c r="Z64" i="1"/>
  <c r="Y64" i="1"/>
  <c r="X64" i="1"/>
  <c r="AE62" i="1"/>
  <c r="AD62" i="1"/>
  <c r="AC62" i="1"/>
  <c r="AB62" i="1"/>
  <c r="AA62" i="1"/>
  <c r="Z62" i="1"/>
  <c r="Y62" i="1"/>
  <c r="X62" i="1"/>
  <c r="AE61" i="1"/>
  <c r="AD61" i="1"/>
  <c r="AC61" i="1"/>
  <c r="AB61" i="1"/>
  <c r="AA61" i="1"/>
  <c r="Z61" i="1"/>
  <c r="Y61" i="1"/>
  <c r="X61" i="1"/>
  <c r="AE60" i="1"/>
  <c r="AD60" i="1"/>
  <c r="AC60" i="1"/>
  <c r="AB60" i="1"/>
  <c r="AA60" i="1"/>
  <c r="Z60" i="1"/>
  <c r="Y60" i="1"/>
  <c r="X60" i="1"/>
  <c r="AE59" i="1"/>
  <c r="AD59" i="1"/>
  <c r="AC59" i="1"/>
  <c r="AB59" i="1"/>
  <c r="AA59" i="1"/>
  <c r="Z59" i="1"/>
  <c r="Y59" i="1"/>
  <c r="X59" i="1"/>
  <c r="AE58" i="1"/>
  <c r="AD58" i="1"/>
  <c r="AC58" i="1"/>
  <c r="AB58" i="1"/>
  <c r="AA58" i="1"/>
  <c r="Z58" i="1"/>
  <c r="Y58" i="1"/>
  <c r="X58" i="1"/>
  <c r="AE57" i="1"/>
  <c r="AD57" i="1"/>
  <c r="AC57" i="1"/>
  <c r="AB57" i="1"/>
  <c r="AA57" i="1"/>
  <c r="Z57" i="1"/>
  <c r="Y57" i="1"/>
  <c r="X57" i="1"/>
  <c r="AE56" i="1"/>
  <c r="AD56" i="1"/>
  <c r="AC56" i="1"/>
  <c r="AB56" i="1"/>
  <c r="AA56" i="1"/>
  <c r="Z56" i="1"/>
  <c r="Y56" i="1"/>
  <c r="X56" i="1"/>
  <c r="AE55" i="1"/>
  <c r="AD55" i="1"/>
  <c r="AC55" i="1"/>
  <c r="AB55" i="1"/>
  <c r="AA55" i="1"/>
  <c r="Z55" i="1"/>
  <c r="Y55" i="1"/>
  <c r="X55" i="1"/>
  <c r="AE54" i="1"/>
  <c r="AD54" i="1"/>
  <c r="AC54" i="1"/>
  <c r="AB54" i="1"/>
  <c r="AA54" i="1"/>
  <c r="Z54" i="1"/>
  <c r="Y54" i="1"/>
  <c r="X54" i="1"/>
  <c r="AE53" i="1"/>
  <c r="AD53" i="1"/>
  <c r="AC53" i="1"/>
  <c r="AB53" i="1"/>
  <c r="AA53" i="1"/>
  <c r="Z53" i="1"/>
  <c r="Y53" i="1"/>
  <c r="X53" i="1"/>
  <c r="AE52" i="1"/>
  <c r="AD52" i="1"/>
  <c r="AC52" i="1"/>
  <c r="AB52" i="1"/>
  <c r="AA52" i="1"/>
  <c r="Z52" i="1"/>
  <c r="Y52" i="1"/>
  <c r="X52" i="1"/>
  <c r="AE51" i="1"/>
  <c r="AD51" i="1"/>
  <c r="AC51" i="1"/>
  <c r="AB51" i="1"/>
  <c r="AA51" i="1"/>
  <c r="Z51" i="1"/>
  <c r="Y51" i="1"/>
  <c r="X51" i="1"/>
  <c r="AE50" i="1"/>
  <c r="AD50" i="1"/>
  <c r="AC50" i="1"/>
  <c r="AB50" i="1"/>
  <c r="AA50" i="1"/>
  <c r="Z50" i="1"/>
  <c r="Y50" i="1"/>
  <c r="X50" i="1"/>
  <c r="AE49" i="1"/>
  <c r="AD49" i="1"/>
  <c r="AC49" i="1"/>
  <c r="AB49" i="1"/>
  <c r="AA49" i="1"/>
  <c r="Z49" i="1"/>
  <c r="Y49" i="1"/>
  <c r="X49" i="1"/>
  <c r="AE48" i="1"/>
  <c r="AD48" i="1"/>
  <c r="AC48" i="1"/>
  <c r="AB48" i="1"/>
  <c r="AA48" i="1"/>
  <c r="Z48" i="1"/>
  <c r="Y48" i="1"/>
  <c r="X48" i="1"/>
  <c r="AE47" i="1"/>
  <c r="AD47" i="1"/>
  <c r="AC47" i="1"/>
  <c r="AB47" i="1"/>
  <c r="AA47" i="1"/>
  <c r="Z47" i="1"/>
  <c r="Y47" i="1"/>
  <c r="X47" i="1"/>
  <c r="AE46" i="1"/>
  <c r="AD46" i="1"/>
  <c r="AC46" i="1"/>
  <c r="AB46" i="1"/>
  <c r="AA46" i="1"/>
  <c r="Z46" i="1"/>
  <c r="Y46" i="1"/>
  <c r="X46" i="1"/>
  <c r="AE45" i="1"/>
  <c r="AD45" i="1"/>
  <c r="AC45" i="1"/>
  <c r="AB45" i="1"/>
  <c r="AA45" i="1"/>
  <c r="Z45" i="1"/>
  <c r="Y45" i="1"/>
  <c r="X45" i="1"/>
  <c r="AE44" i="1"/>
  <c r="AD44" i="1"/>
  <c r="AC44" i="1"/>
  <c r="AB44" i="1"/>
  <c r="AA44" i="1"/>
  <c r="Z44" i="1"/>
  <c r="Y44" i="1"/>
  <c r="X44" i="1"/>
  <c r="AE43" i="1"/>
  <c r="AD43" i="1"/>
  <c r="AC43" i="1"/>
  <c r="AB43" i="1"/>
  <c r="AA43" i="1"/>
  <c r="Z43" i="1"/>
  <c r="Y43" i="1"/>
  <c r="X43" i="1"/>
  <c r="AE42" i="1"/>
  <c r="AD42" i="1"/>
  <c r="AC42" i="1"/>
  <c r="AB42" i="1"/>
  <c r="AA42" i="1"/>
  <c r="Z42" i="1"/>
  <c r="Y42" i="1"/>
  <c r="X42" i="1"/>
  <c r="AE41" i="1"/>
  <c r="AD41" i="1"/>
  <c r="AC41" i="1"/>
  <c r="AB41" i="1"/>
  <c r="AA41" i="1"/>
  <c r="Z41" i="1"/>
  <c r="Y41" i="1"/>
  <c r="X41" i="1"/>
  <c r="AE40" i="1"/>
  <c r="AD40" i="1"/>
  <c r="AC40" i="1"/>
  <c r="AB40" i="1"/>
  <c r="AA40" i="1"/>
  <c r="Z40" i="1"/>
  <c r="Y40" i="1"/>
  <c r="X40" i="1"/>
  <c r="AE39" i="1"/>
  <c r="AD39" i="1"/>
  <c r="AC39" i="1"/>
  <c r="AB39" i="1"/>
  <c r="AA39" i="1"/>
  <c r="Z39" i="1"/>
  <c r="Y39" i="1"/>
  <c r="X39" i="1"/>
  <c r="AE38" i="1"/>
  <c r="AD38" i="1"/>
  <c r="AC38" i="1"/>
  <c r="AB38" i="1"/>
  <c r="AA38" i="1"/>
  <c r="Z38" i="1"/>
  <c r="Y38" i="1"/>
  <c r="X38" i="1"/>
  <c r="AE37" i="1"/>
  <c r="AD37" i="1"/>
  <c r="AC37" i="1"/>
  <c r="AB37" i="1"/>
  <c r="AA37" i="1"/>
  <c r="Z37" i="1"/>
  <c r="Y37" i="1"/>
  <c r="X37" i="1"/>
  <c r="AE36" i="1"/>
  <c r="AD36" i="1"/>
  <c r="AC36" i="1"/>
  <c r="AB36" i="1"/>
  <c r="AA36" i="1"/>
  <c r="Z36" i="1"/>
  <c r="Y36" i="1"/>
  <c r="X36" i="1"/>
  <c r="AE35" i="1"/>
  <c r="AD35" i="1"/>
  <c r="AC35" i="1"/>
  <c r="AB35" i="1"/>
  <c r="AA35" i="1"/>
  <c r="Z35" i="1"/>
  <c r="Y35" i="1"/>
  <c r="X35" i="1"/>
  <c r="AE34" i="1"/>
  <c r="AD34" i="1"/>
  <c r="AC34" i="1"/>
  <c r="AB34" i="1"/>
  <c r="AA34" i="1"/>
  <c r="Z34" i="1"/>
  <c r="Y34" i="1"/>
  <c r="X34" i="1"/>
  <c r="AE33" i="1"/>
  <c r="AD33" i="1"/>
  <c r="AC33" i="1"/>
  <c r="AB33" i="1"/>
  <c r="AA33" i="1"/>
  <c r="Z33" i="1"/>
  <c r="Y33" i="1"/>
  <c r="X33" i="1"/>
  <c r="AE32" i="1"/>
  <c r="AD32" i="1"/>
  <c r="AC32" i="1"/>
  <c r="AB32" i="1"/>
  <c r="AA32" i="1"/>
  <c r="Z32" i="1"/>
  <c r="Y32" i="1"/>
  <c r="X32" i="1"/>
  <c r="AE31" i="1"/>
  <c r="AD31" i="1"/>
  <c r="AC31" i="1"/>
  <c r="AB31" i="1"/>
  <c r="AA31" i="1"/>
  <c r="Z31" i="1"/>
  <c r="Y31" i="1"/>
  <c r="X31" i="1"/>
  <c r="AE30" i="1"/>
  <c r="AD30" i="1"/>
  <c r="AC30" i="1"/>
  <c r="AB30" i="1"/>
  <c r="AA30" i="1"/>
  <c r="Z30" i="1"/>
  <c r="Y30" i="1"/>
  <c r="X30" i="1"/>
  <c r="AE29" i="1"/>
  <c r="AD29" i="1"/>
  <c r="AC29" i="1"/>
  <c r="AB29" i="1"/>
  <c r="AA29" i="1"/>
  <c r="Z29" i="1"/>
  <c r="Y29" i="1"/>
  <c r="X29" i="1"/>
  <c r="AE28" i="1"/>
  <c r="AD28" i="1"/>
  <c r="AC28" i="1"/>
  <c r="AB28" i="1"/>
  <c r="AA28" i="1"/>
  <c r="Z28" i="1"/>
  <c r="Y28" i="1"/>
  <c r="X28" i="1"/>
  <c r="AE27" i="1"/>
  <c r="AD27" i="1"/>
  <c r="AC27" i="1"/>
  <c r="AB27" i="1"/>
  <c r="AA27" i="1"/>
  <c r="Z27" i="1"/>
  <c r="Y27" i="1"/>
  <c r="X27" i="1"/>
  <c r="AE26" i="1"/>
  <c r="AD26" i="1"/>
  <c r="AC26" i="1"/>
  <c r="AB26" i="1"/>
  <c r="AA26" i="1"/>
  <c r="Z26" i="1"/>
  <c r="Y26" i="1"/>
  <c r="X26" i="1"/>
  <c r="AE25" i="1"/>
  <c r="AD25" i="1"/>
  <c r="AC25" i="1"/>
  <c r="AB25" i="1"/>
  <c r="AA25" i="1"/>
  <c r="Z25" i="1"/>
  <c r="Y25" i="1"/>
  <c r="X25" i="1"/>
  <c r="AE24" i="1"/>
  <c r="AD24" i="1"/>
  <c r="AC24" i="1"/>
  <c r="AB24" i="1"/>
  <c r="AA24" i="1"/>
  <c r="Z24" i="1"/>
  <c r="Y24" i="1"/>
  <c r="X24" i="1"/>
  <c r="AE23" i="1"/>
  <c r="AD23" i="1"/>
  <c r="AC23" i="1"/>
  <c r="AB23" i="1"/>
  <c r="AA23" i="1"/>
  <c r="Z23" i="1"/>
  <c r="Y23" i="1"/>
  <c r="X23" i="1"/>
  <c r="AE22" i="1"/>
  <c r="AD22" i="1"/>
  <c r="AC22" i="1"/>
  <c r="AB22" i="1"/>
  <c r="AA22" i="1"/>
  <c r="Z22" i="1"/>
  <c r="Y22" i="1"/>
  <c r="X22" i="1"/>
  <c r="AE21" i="1"/>
  <c r="AD21" i="1"/>
  <c r="AC21" i="1"/>
  <c r="AB21" i="1"/>
  <c r="AA21" i="1"/>
  <c r="Z21" i="1"/>
  <c r="Y21" i="1"/>
  <c r="X21" i="1"/>
  <c r="AE20" i="1"/>
  <c r="AD20" i="1"/>
  <c r="AC20" i="1"/>
  <c r="AB20" i="1"/>
  <c r="AA20" i="1"/>
  <c r="Z20" i="1"/>
  <c r="Y20" i="1"/>
  <c r="X20" i="1"/>
  <c r="AE19" i="1"/>
  <c r="AD19" i="1"/>
  <c r="AC19" i="1"/>
  <c r="AB19" i="1"/>
  <c r="AA19" i="1"/>
  <c r="Z19" i="1"/>
  <c r="Y19" i="1"/>
  <c r="X19" i="1"/>
  <c r="AE18" i="1"/>
  <c r="AD18" i="1"/>
  <c r="AC18" i="1"/>
  <c r="AB18" i="1"/>
  <c r="AA18" i="1"/>
  <c r="Z18" i="1"/>
  <c r="Y18" i="1"/>
  <c r="X18" i="1"/>
  <c r="AE17" i="1"/>
  <c r="AD17" i="1"/>
  <c r="AC17" i="1"/>
  <c r="AB17" i="1"/>
  <c r="AA17" i="1"/>
  <c r="Z17" i="1"/>
  <c r="Y17" i="1"/>
  <c r="X17" i="1"/>
  <c r="AE16" i="1"/>
  <c r="AD16" i="1"/>
  <c r="AC16" i="1"/>
  <c r="AB16" i="1"/>
  <c r="AA16" i="1"/>
  <c r="Z16" i="1"/>
  <c r="Y16" i="1"/>
  <c r="X16" i="1"/>
  <c r="AE15" i="1"/>
  <c r="AD15" i="1"/>
  <c r="AC15" i="1"/>
  <c r="AB15" i="1"/>
  <c r="AA15" i="1"/>
  <c r="Z15" i="1"/>
  <c r="Y15" i="1"/>
  <c r="X15" i="1"/>
  <c r="AE14" i="1"/>
  <c r="AD14" i="1"/>
  <c r="AC14" i="1"/>
  <c r="AB14" i="1"/>
  <c r="AA14" i="1"/>
  <c r="Z14" i="1"/>
  <c r="Y14" i="1"/>
  <c r="X14" i="1"/>
  <c r="AE13" i="1"/>
  <c r="AD13" i="1"/>
  <c r="AC13" i="1"/>
  <c r="X13" i="1"/>
  <c r="AE12" i="1"/>
  <c r="AD12" i="1"/>
  <c r="AC12" i="1"/>
  <c r="AB12" i="1"/>
  <c r="AA12" i="1"/>
  <c r="Z12" i="1"/>
  <c r="Y12" i="1"/>
  <c r="X12" i="1"/>
  <c r="AE11" i="1"/>
  <c r="AD11" i="1"/>
  <c r="AC11" i="1"/>
  <c r="AB11" i="1"/>
  <c r="AA11" i="1"/>
  <c r="Z11" i="1"/>
  <c r="Y11" i="1"/>
  <c r="X11" i="1"/>
  <c r="A84" i="2"/>
  <c r="A83" i="2"/>
  <c r="U153" i="2"/>
  <c r="V153" i="2"/>
  <c r="W153" i="2"/>
  <c r="AC153" i="2"/>
  <c r="AG153" i="2"/>
  <c r="AF153" i="2"/>
  <c r="AE153" i="2"/>
  <c r="AD153" i="2"/>
  <c r="T153" i="2"/>
  <c r="X153" i="2"/>
  <c r="AB153" i="2"/>
  <c r="AA153" i="2"/>
  <c r="Z153" i="2"/>
  <c r="Y153" i="2"/>
  <c r="K153" i="2"/>
  <c r="J153" i="2"/>
  <c r="A153" i="2"/>
  <c r="U152" i="2"/>
  <c r="V152" i="2"/>
  <c r="W152" i="2"/>
  <c r="AC152" i="2"/>
  <c r="AG152" i="2"/>
  <c r="AF152" i="2"/>
  <c r="AE152" i="2"/>
  <c r="AD152" i="2"/>
  <c r="T152" i="2"/>
  <c r="X152" i="2"/>
  <c r="AB152" i="2"/>
  <c r="AA152" i="2"/>
  <c r="Z152" i="2"/>
  <c r="Y152" i="2"/>
  <c r="K152" i="2"/>
  <c r="J152" i="2"/>
  <c r="A152" i="2"/>
  <c r="AK12" i="1"/>
  <c r="BF12" i="1"/>
  <c r="O12" i="1"/>
  <c r="AK14" i="1"/>
  <c r="BF14" i="1"/>
  <c r="O14" i="1"/>
  <c r="G13" i="6"/>
  <c r="AK13" i="1"/>
  <c r="BF13" i="1"/>
  <c r="O13" i="1"/>
  <c r="H13" i="6"/>
  <c r="AK16" i="1"/>
  <c r="BF16" i="1"/>
  <c r="O16" i="1"/>
  <c r="I13" i="6"/>
  <c r="J13" i="6"/>
  <c r="K13" i="6"/>
  <c r="L13" i="6"/>
  <c r="M13" i="6"/>
  <c r="N13" i="6"/>
  <c r="O13" i="6"/>
  <c r="P13" i="6"/>
  <c r="Q13" i="6"/>
  <c r="B13" i="6"/>
  <c r="C12" i="1"/>
  <c r="AK11" i="1"/>
  <c r="BF11" i="1"/>
  <c r="O11" i="1"/>
  <c r="G12" i="6"/>
  <c r="H12" i="6"/>
  <c r="I12" i="6"/>
  <c r="J12" i="6"/>
  <c r="K12" i="6"/>
  <c r="L12" i="6"/>
  <c r="M12" i="6"/>
  <c r="N12" i="6"/>
  <c r="O12" i="6"/>
  <c r="P12" i="6"/>
  <c r="Q12" i="6"/>
  <c r="AK4" i="1"/>
  <c r="BF4" i="1"/>
  <c r="O5" i="1"/>
  <c r="AK15" i="1"/>
  <c r="BF15" i="1"/>
  <c r="O15" i="1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AK17" i="1"/>
  <c r="BF17" i="1"/>
  <c r="O17" i="1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AK18" i="1"/>
  <c r="BF18" i="1"/>
  <c r="O18" i="1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AK19" i="1"/>
  <c r="BF19" i="1"/>
  <c r="O19" i="1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AK20" i="1"/>
  <c r="BF20" i="1"/>
  <c r="O20" i="1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AK21" i="1"/>
  <c r="BF21" i="1"/>
  <c r="O21" i="1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AK22" i="1"/>
  <c r="BF22" i="1"/>
  <c r="O22" i="1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AK23" i="1"/>
  <c r="BF23" i="1"/>
  <c r="O23" i="1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AK24" i="1"/>
  <c r="BF24" i="1"/>
  <c r="O24" i="1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AK25" i="1"/>
  <c r="BF25" i="1"/>
  <c r="O25" i="1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AK26" i="1"/>
  <c r="BF26" i="1"/>
  <c r="O26" i="1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AK27" i="1"/>
  <c r="BF27" i="1"/>
  <c r="O27" i="1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AK28" i="1"/>
  <c r="BF28" i="1"/>
  <c r="O28" i="1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AK29" i="1"/>
  <c r="BF29" i="1"/>
  <c r="O29" i="1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AK30" i="1"/>
  <c r="BF30" i="1"/>
  <c r="O30" i="1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AK31" i="1"/>
  <c r="BF31" i="1"/>
  <c r="O31" i="1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AK32" i="1"/>
  <c r="BF32" i="1"/>
  <c r="O32" i="1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AK33" i="1"/>
  <c r="BF33" i="1"/>
  <c r="O33" i="1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AK34" i="1"/>
  <c r="BF34" i="1"/>
  <c r="O34" i="1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AK35" i="1"/>
  <c r="BF35" i="1"/>
  <c r="O35" i="1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AK36" i="1"/>
  <c r="BF36" i="1"/>
  <c r="O36" i="1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AK37" i="1"/>
  <c r="BF37" i="1"/>
  <c r="O37" i="1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AK38" i="1"/>
  <c r="BF38" i="1"/>
  <c r="O38" i="1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AK39" i="1"/>
  <c r="BF39" i="1"/>
  <c r="O39" i="1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AK40" i="1"/>
  <c r="BF40" i="1"/>
  <c r="O40" i="1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AK41" i="1"/>
  <c r="BF41" i="1"/>
  <c r="O41" i="1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AK42" i="1"/>
  <c r="BF42" i="1"/>
  <c r="O42" i="1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AK43" i="1"/>
  <c r="BF43" i="1"/>
  <c r="O43" i="1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AK44" i="1"/>
  <c r="BF44" i="1"/>
  <c r="O44" i="1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AK45" i="1"/>
  <c r="BF45" i="1"/>
  <c r="O45" i="1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AK46" i="1"/>
  <c r="BF46" i="1"/>
  <c r="O46" i="1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AK47" i="1"/>
  <c r="BF47" i="1"/>
  <c r="O47" i="1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AK48" i="1"/>
  <c r="BF48" i="1"/>
  <c r="O48" i="1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AK49" i="1"/>
  <c r="BF49" i="1"/>
  <c r="O49" i="1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AK50" i="1"/>
  <c r="BF50" i="1"/>
  <c r="O50" i="1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AK51" i="1"/>
  <c r="BF51" i="1"/>
  <c r="O51" i="1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AK52" i="1"/>
  <c r="BF52" i="1"/>
  <c r="O52" i="1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AK53" i="1"/>
  <c r="BF53" i="1"/>
  <c r="O53" i="1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AK54" i="1"/>
  <c r="BF54" i="1"/>
  <c r="O54" i="1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AK55" i="1"/>
  <c r="BF55" i="1"/>
  <c r="O55" i="1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AK56" i="1"/>
  <c r="BF56" i="1"/>
  <c r="O56" i="1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AK57" i="1"/>
  <c r="BF57" i="1"/>
  <c r="O57" i="1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AK58" i="1"/>
  <c r="BF58" i="1"/>
  <c r="O58" i="1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AK59" i="1"/>
  <c r="BF59" i="1"/>
  <c r="O59" i="1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AK60" i="1"/>
  <c r="BF60" i="1"/>
  <c r="O60" i="1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AK61" i="1"/>
  <c r="BF61" i="1"/>
  <c r="O61" i="1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AK62" i="1"/>
  <c r="BF62" i="1"/>
  <c r="O62" i="1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AK64" i="1"/>
  <c r="BF64" i="1"/>
  <c r="O64" i="1"/>
  <c r="AK65" i="1"/>
  <c r="BF65" i="1"/>
  <c r="O65" i="1"/>
  <c r="AK66" i="1"/>
  <c r="BF66" i="1"/>
  <c r="O66" i="1"/>
  <c r="AK67" i="1"/>
  <c r="BF67" i="1"/>
  <c r="O67" i="1"/>
  <c r="AK68" i="1"/>
  <c r="BF68" i="1"/>
  <c r="O68" i="1"/>
  <c r="B12" i="6"/>
  <c r="C11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E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J12" i="1"/>
  <c r="N12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E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J11" i="1"/>
  <c r="N11" i="1"/>
  <c r="A13" i="2"/>
  <c r="A12" i="2"/>
  <c r="AE279" i="1"/>
  <c r="AD279" i="1"/>
  <c r="AC279" i="1"/>
  <c r="AB279" i="1"/>
  <c r="AA279" i="1"/>
  <c r="Z279" i="1"/>
  <c r="Y279" i="1"/>
  <c r="X279" i="1"/>
  <c r="AE278" i="1"/>
  <c r="AD278" i="1"/>
  <c r="AC278" i="1"/>
  <c r="AB278" i="1"/>
  <c r="AA278" i="1"/>
  <c r="Z278" i="1"/>
  <c r="Y278" i="1"/>
  <c r="X278" i="1"/>
  <c r="AE277" i="1"/>
  <c r="AD277" i="1"/>
  <c r="AC277" i="1"/>
  <c r="AB277" i="1"/>
  <c r="AA277" i="1"/>
  <c r="Z277" i="1"/>
  <c r="Y277" i="1"/>
  <c r="X277" i="1"/>
  <c r="AE276" i="1"/>
  <c r="AD276" i="1"/>
  <c r="AC276" i="1"/>
  <c r="AB276" i="1"/>
  <c r="AA276" i="1"/>
  <c r="Z276" i="1"/>
  <c r="Y276" i="1"/>
  <c r="X276" i="1"/>
  <c r="AE275" i="1"/>
  <c r="AD275" i="1"/>
  <c r="AC275" i="1"/>
  <c r="AB275" i="1"/>
  <c r="AA275" i="1"/>
  <c r="Z275" i="1"/>
  <c r="Y275" i="1"/>
  <c r="X275" i="1"/>
  <c r="AE274" i="1"/>
  <c r="AD274" i="1"/>
  <c r="AC274" i="1"/>
  <c r="AB274" i="1"/>
  <c r="AA274" i="1"/>
  <c r="Z274" i="1"/>
  <c r="Y274" i="1"/>
  <c r="X274" i="1"/>
  <c r="AE273" i="1"/>
  <c r="AD273" i="1"/>
  <c r="AC273" i="1"/>
  <c r="AB273" i="1"/>
  <c r="AA273" i="1"/>
  <c r="Z273" i="1"/>
  <c r="Y273" i="1"/>
  <c r="X273" i="1"/>
  <c r="AE272" i="1"/>
  <c r="AD272" i="1"/>
  <c r="AC272" i="1"/>
  <c r="AB272" i="1"/>
  <c r="AA272" i="1"/>
  <c r="Z272" i="1"/>
  <c r="Y272" i="1"/>
  <c r="X272" i="1"/>
  <c r="AE271" i="1"/>
  <c r="AD271" i="1"/>
  <c r="AC271" i="1"/>
  <c r="AB271" i="1"/>
  <c r="AA271" i="1"/>
  <c r="Z271" i="1"/>
  <c r="Y271" i="1"/>
  <c r="X271" i="1"/>
  <c r="AE270" i="1"/>
  <c r="AD270" i="1"/>
  <c r="AC270" i="1"/>
  <c r="AB270" i="1"/>
  <c r="AA270" i="1"/>
  <c r="Z270" i="1"/>
  <c r="Y270" i="1"/>
  <c r="X270" i="1"/>
  <c r="AE269" i="1"/>
  <c r="AD269" i="1"/>
  <c r="AC269" i="1"/>
  <c r="AB269" i="1"/>
  <c r="AA269" i="1"/>
  <c r="Z269" i="1"/>
  <c r="Y269" i="1"/>
  <c r="X269" i="1"/>
  <c r="AE268" i="1"/>
  <c r="AD268" i="1"/>
  <c r="AC268" i="1"/>
  <c r="AB268" i="1"/>
  <c r="AA268" i="1"/>
  <c r="Z268" i="1"/>
  <c r="Y268" i="1"/>
  <c r="X268" i="1"/>
  <c r="AE267" i="1"/>
  <c r="AD267" i="1"/>
  <c r="AC267" i="1"/>
  <c r="AB267" i="1"/>
  <c r="AA267" i="1"/>
  <c r="Z267" i="1"/>
  <c r="Y267" i="1"/>
  <c r="X267" i="1"/>
  <c r="AE266" i="1"/>
  <c r="AD266" i="1"/>
  <c r="AC266" i="1"/>
  <c r="AB266" i="1"/>
  <c r="AA266" i="1"/>
  <c r="Z266" i="1"/>
  <c r="Y266" i="1"/>
  <c r="X266" i="1"/>
  <c r="AE265" i="1"/>
  <c r="AD265" i="1"/>
  <c r="AC265" i="1"/>
  <c r="AB265" i="1"/>
  <c r="AA265" i="1"/>
  <c r="Z265" i="1"/>
  <c r="Y265" i="1"/>
  <c r="X265" i="1"/>
  <c r="AE264" i="1"/>
  <c r="AD264" i="1"/>
  <c r="AC264" i="1"/>
  <c r="AB264" i="1"/>
  <c r="AA264" i="1"/>
  <c r="Z264" i="1"/>
  <c r="Y264" i="1"/>
  <c r="X264" i="1"/>
  <c r="AE263" i="1"/>
  <c r="AD263" i="1"/>
  <c r="AC263" i="1"/>
  <c r="AB263" i="1"/>
  <c r="AA263" i="1"/>
  <c r="Z263" i="1"/>
  <c r="Y263" i="1"/>
  <c r="X263" i="1"/>
  <c r="AE262" i="1"/>
  <c r="AD262" i="1"/>
  <c r="AC262" i="1"/>
  <c r="AB262" i="1"/>
  <c r="AA262" i="1"/>
  <c r="Z262" i="1"/>
  <c r="Y262" i="1"/>
  <c r="X262" i="1"/>
  <c r="AE261" i="1"/>
  <c r="AD261" i="1"/>
  <c r="AC261" i="1"/>
  <c r="AB261" i="1"/>
  <c r="AA261" i="1"/>
  <c r="Z261" i="1"/>
  <c r="Y261" i="1"/>
  <c r="X261" i="1"/>
  <c r="AE260" i="1"/>
  <c r="AD260" i="1"/>
  <c r="AC260" i="1"/>
  <c r="AB260" i="1"/>
  <c r="AA260" i="1"/>
  <c r="Z260" i="1"/>
  <c r="Y260" i="1"/>
  <c r="X260" i="1"/>
  <c r="AE259" i="1"/>
  <c r="AD259" i="1"/>
  <c r="AC259" i="1"/>
  <c r="AB259" i="1"/>
  <c r="AA259" i="1"/>
  <c r="Z259" i="1"/>
  <c r="Y259" i="1"/>
  <c r="X259" i="1"/>
  <c r="AE258" i="1"/>
  <c r="AD258" i="1"/>
  <c r="AC258" i="1"/>
  <c r="AB258" i="1"/>
  <c r="AA258" i="1"/>
  <c r="Z258" i="1"/>
  <c r="Y258" i="1"/>
  <c r="X258" i="1"/>
  <c r="AE257" i="1"/>
  <c r="AD257" i="1"/>
  <c r="AC257" i="1"/>
  <c r="AB257" i="1"/>
  <c r="AA257" i="1"/>
  <c r="Z257" i="1"/>
  <c r="Y257" i="1"/>
  <c r="X257" i="1"/>
  <c r="AE256" i="1"/>
  <c r="AD256" i="1"/>
  <c r="AC256" i="1"/>
  <c r="AB256" i="1"/>
  <c r="AA256" i="1"/>
  <c r="Z256" i="1"/>
  <c r="Y256" i="1"/>
  <c r="X256" i="1"/>
  <c r="AE255" i="1"/>
  <c r="AD255" i="1"/>
  <c r="AC255" i="1"/>
  <c r="AB255" i="1"/>
  <c r="AA255" i="1"/>
  <c r="Z255" i="1"/>
  <c r="Y255" i="1"/>
  <c r="X255" i="1"/>
  <c r="AE254" i="1"/>
  <c r="AD254" i="1"/>
  <c r="AC254" i="1"/>
  <c r="AB254" i="1"/>
  <c r="AA254" i="1"/>
  <c r="Z254" i="1"/>
  <c r="Y254" i="1"/>
  <c r="X254" i="1"/>
  <c r="AE253" i="1"/>
  <c r="AD253" i="1"/>
  <c r="AC253" i="1"/>
  <c r="AB253" i="1"/>
  <c r="AA253" i="1"/>
  <c r="Z253" i="1"/>
  <c r="Y253" i="1"/>
  <c r="X253" i="1"/>
  <c r="AE252" i="1"/>
  <c r="AD252" i="1"/>
  <c r="AC252" i="1"/>
  <c r="AB252" i="1"/>
  <c r="AA252" i="1"/>
  <c r="Z252" i="1"/>
  <c r="Y252" i="1"/>
  <c r="X252" i="1"/>
  <c r="AE251" i="1"/>
  <c r="AD251" i="1"/>
  <c r="AC251" i="1"/>
  <c r="AB251" i="1"/>
  <c r="AA251" i="1"/>
  <c r="Z251" i="1"/>
  <c r="Y251" i="1"/>
  <c r="X251" i="1"/>
  <c r="AE250" i="1"/>
  <c r="AD250" i="1"/>
  <c r="AC250" i="1"/>
  <c r="AB250" i="1"/>
  <c r="AA250" i="1"/>
  <c r="Z250" i="1"/>
  <c r="Y250" i="1"/>
  <c r="X250" i="1"/>
  <c r="AE249" i="1"/>
  <c r="AD249" i="1"/>
  <c r="AC249" i="1"/>
  <c r="AB249" i="1"/>
  <c r="AA249" i="1"/>
  <c r="Z249" i="1"/>
  <c r="Y249" i="1"/>
  <c r="X249" i="1"/>
  <c r="AE248" i="1"/>
  <c r="AD248" i="1"/>
  <c r="AC248" i="1"/>
  <c r="AB248" i="1"/>
  <c r="AA248" i="1"/>
  <c r="Z248" i="1"/>
  <c r="Y248" i="1"/>
  <c r="X248" i="1"/>
  <c r="AE247" i="1"/>
  <c r="AD247" i="1"/>
  <c r="AC247" i="1"/>
  <c r="AB247" i="1"/>
  <c r="AA247" i="1"/>
  <c r="Z247" i="1"/>
  <c r="Y247" i="1"/>
  <c r="X247" i="1"/>
  <c r="AE246" i="1"/>
  <c r="AD246" i="1"/>
  <c r="AC246" i="1"/>
  <c r="AB246" i="1"/>
  <c r="AA246" i="1"/>
  <c r="Z246" i="1"/>
  <c r="Y246" i="1"/>
  <c r="X246" i="1"/>
  <c r="AE245" i="1"/>
  <c r="AD245" i="1"/>
  <c r="AC245" i="1"/>
  <c r="AB245" i="1"/>
  <c r="AA245" i="1"/>
  <c r="Z245" i="1"/>
  <c r="Y245" i="1"/>
  <c r="X245" i="1"/>
  <c r="AE244" i="1"/>
  <c r="AD244" i="1"/>
  <c r="AC244" i="1"/>
  <c r="AB244" i="1"/>
  <c r="AA244" i="1"/>
  <c r="Z244" i="1"/>
  <c r="Y244" i="1"/>
  <c r="X244" i="1"/>
  <c r="AE243" i="1"/>
  <c r="AD243" i="1"/>
  <c r="AC243" i="1"/>
  <c r="AB243" i="1"/>
  <c r="AA243" i="1"/>
  <c r="Z243" i="1"/>
  <c r="Y243" i="1"/>
  <c r="X243" i="1"/>
  <c r="AE242" i="1"/>
  <c r="AD242" i="1"/>
  <c r="AC242" i="1"/>
  <c r="AB242" i="1"/>
  <c r="AA242" i="1"/>
  <c r="Z242" i="1"/>
  <c r="Y242" i="1"/>
  <c r="X242" i="1"/>
  <c r="AE241" i="1"/>
  <c r="AD241" i="1"/>
  <c r="AC241" i="1"/>
  <c r="AB241" i="1"/>
  <c r="AA241" i="1"/>
  <c r="Z241" i="1"/>
  <c r="Y241" i="1"/>
  <c r="X241" i="1"/>
  <c r="AE240" i="1"/>
  <c r="AD240" i="1"/>
  <c r="AC240" i="1"/>
  <c r="AB240" i="1"/>
  <c r="AA240" i="1"/>
  <c r="Z240" i="1"/>
  <c r="Y240" i="1"/>
  <c r="X240" i="1"/>
  <c r="AE239" i="1"/>
  <c r="AD239" i="1"/>
  <c r="AC239" i="1"/>
  <c r="AB239" i="1"/>
  <c r="AA239" i="1"/>
  <c r="Z239" i="1"/>
  <c r="Y239" i="1"/>
  <c r="X239" i="1"/>
  <c r="AE238" i="1"/>
  <c r="AD238" i="1"/>
  <c r="AC238" i="1"/>
  <c r="AB238" i="1"/>
  <c r="AA238" i="1"/>
  <c r="Z238" i="1"/>
  <c r="Y238" i="1"/>
  <c r="X238" i="1"/>
  <c r="AE237" i="1"/>
  <c r="AD237" i="1"/>
  <c r="AC237" i="1"/>
  <c r="AB237" i="1"/>
  <c r="AA237" i="1"/>
  <c r="Z237" i="1"/>
  <c r="Y237" i="1"/>
  <c r="X237" i="1"/>
  <c r="AE236" i="1"/>
  <c r="AD236" i="1"/>
  <c r="AC236" i="1"/>
  <c r="AB236" i="1"/>
  <c r="AA236" i="1"/>
  <c r="Z236" i="1"/>
  <c r="Y236" i="1"/>
  <c r="X236" i="1"/>
  <c r="AE235" i="1"/>
  <c r="AD235" i="1"/>
  <c r="AC235" i="1"/>
  <c r="AB235" i="1"/>
  <c r="AA235" i="1"/>
  <c r="Z235" i="1"/>
  <c r="Y235" i="1"/>
  <c r="X235" i="1"/>
  <c r="AE234" i="1"/>
  <c r="AD234" i="1"/>
  <c r="AC234" i="1"/>
  <c r="AB234" i="1"/>
  <c r="AA234" i="1"/>
  <c r="Z234" i="1"/>
  <c r="Y234" i="1"/>
  <c r="X234" i="1"/>
  <c r="AE233" i="1"/>
  <c r="AD233" i="1"/>
  <c r="AC233" i="1"/>
  <c r="AB233" i="1"/>
  <c r="AA233" i="1"/>
  <c r="Z233" i="1"/>
  <c r="Y233" i="1"/>
  <c r="X233" i="1"/>
  <c r="AE232" i="1"/>
  <c r="AD232" i="1"/>
  <c r="AC232" i="1"/>
  <c r="AB232" i="1"/>
  <c r="AA232" i="1"/>
  <c r="Z232" i="1"/>
  <c r="Y232" i="1"/>
  <c r="X232" i="1"/>
  <c r="AE231" i="1"/>
  <c r="AD231" i="1"/>
  <c r="AC231" i="1"/>
  <c r="AB231" i="1"/>
  <c r="AA231" i="1"/>
  <c r="Z231" i="1"/>
  <c r="Y231" i="1"/>
  <c r="X231" i="1"/>
  <c r="AE230" i="1"/>
  <c r="AD230" i="1"/>
  <c r="AC230" i="1"/>
  <c r="AB230" i="1"/>
  <c r="AA230" i="1"/>
  <c r="Z230" i="1"/>
  <c r="Y230" i="1"/>
  <c r="X230" i="1"/>
  <c r="AE229" i="1"/>
  <c r="AD229" i="1"/>
  <c r="AC229" i="1"/>
  <c r="AB229" i="1"/>
  <c r="AA229" i="1"/>
  <c r="Z229" i="1"/>
  <c r="Y229" i="1"/>
  <c r="X229" i="1"/>
  <c r="AE228" i="1"/>
  <c r="AD228" i="1"/>
  <c r="AC228" i="1"/>
  <c r="AB228" i="1"/>
  <c r="AA228" i="1"/>
  <c r="Z228" i="1"/>
  <c r="Y228" i="1"/>
  <c r="X228" i="1"/>
  <c r="AE227" i="1"/>
  <c r="AD227" i="1"/>
  <c r="AC227" i="1"/>
  <c r="AB227" i="1"/>
  <c r="AA227" i="1"/>
  <c r="Z227" i="1"/>
  <c r="Y227" i="1"/>
  <c r="X227" i="1"/>
  <c r="AE226" i="1"/>
  <c r="AD226" i="1"/>
  <c r="AC226" i="1"/>
  <c r="AB226" i="1"/>
  <c r="AA226" i="1"/>
  <c r="Z226" i="1"/>
  <c r="Y226" i="1"/>
  <c r="X226" i="1"/>
  <c r="AE225" i="1"/>
  <c r="AD225" i="1"/>
  <c r="AC225" i="1"/>
  <c r="AB225" i="1"/>
  <c r="AA225" i="1"/>
  <c r="Z225" i="1"/>
  <c r="Y225" i="1"/>
  <c r="X225" i="1"/>
  <c r="AE224" i="1"/>
  <c r="AD224" i="1"/>
  <c r="AC224" i="1"/>
  <c r="AB224" i="1"/>
  <c r="AA224" i="1"/>
  <c r="Z224" i="1"/>
  <c r="Y224" i="1"/>
  <c r="X224" i="1"/>
  <c r="AE223" i="1"/>
  <c r="AD223" i="1"/>
  <c r="AC223" i="1"/>
  <c r="AB223" i="1"/>
  <c r="AA223" i="1"/>
  <c r="Z223" i="1"/>
  <c r="Y223" i="1"/>
  <c r="X223" i="1"/>
  <c r="AE222" i="1"/>
  <c r="AD222" i="1"/>
  <c r="AC222" i="1"/>
  <c r="AB222" i="1"/>
  <c r="AA222" i="1"/>
  <c r="Z222" i="1"/>
  <c r="Y222" i="1"/>
  <c r="X222" i="1"/>
  <c r="AE221" i="1"/>
  <c r="AD221" i="1"/>
  <c r="AC221" i="1"/>
  <c r="AB221" i="1"/>
  <c r="AA221" i="1"/>
  <c r="Z221" i="1"/>
  <c r="Y221" i="1"/>
  <c r="X221" i="1"/>
  <c r="AE220" i="1"/>
  <c r="AD220" i="1"/>
  <c r="AC220" i="1"/>
  <c r="AB220" i="1"/>
  <c r="AA220" i="1"/>
  <c r="Z220" i="1"/>
  <c r="Y220" i="1"/>
  <c r="X220" i="1"/>
  <c r="AE219" i="1"/>
  <c r="AD219" i="1"/>
  <c r="AC219" i="1"/>
  <c r="AB219" i="1"/>
  <c r="AA219" i="1"/>
  <c r="Z219" i="1"/>
  <c r="Y219" i="1"/>
  <c r="X219" i="1"/>
  <c r="AE218" i="1"/>
  <c r="AD218" i="1"/>
  <c r="AC218" i="1"/>
  <c r="AB218" i="1"/>
  <c r="AA218" i="1"/>
  <c r="Z218" i="1"/>
  <c r="Y218" i="1"/>
  <c r="X218" i="1"/>
  <c r="AE217" i="1"/>
  <c r="AD217" i="1"/>
  <c r="AC217" i="1"/>
  <c r="AB217" i="1"/>
  <c r="AA217" i="1"/>
  <c r="Z217" i="1"/>
  <c r="Y217" i="1"/>
  <c r="X217" i="1"/>
  <c r="AE216" i="1"/>
  <c r="AD216" i="1"/>
  <c r="AC216" i="1"/>
  <c r="AB216" i="1"/>
  <c r="AA216" i="1"/>
  <c r="Z216" i="1"/>
  <c r="Y216" i="1"/>
  <c r="X216" i="1"/>
  <c r="AE215" i="1"/>
  <c r="AD215" i="1"/>
  <c r="AC215" i="1"/>
  <c r="AB215" i="1"/>
  <c r="AA215" i="1"/>
  <c r="Z215" i="1"/>
  <c r="Y215" i="1"/>
  <c r="X215" i="1"/>
  <c r="AE214" i="1"/>
  <c r="AD214" i="1"/>
  <c r="AC214" i="1"/>
  <c r="AB214" i="1"/>
  <c r="AA214" i="1"/>
  <c r="Z214" i="1"/>
  <c r="Y214" i="1"/>
  <c r="X214" i="1"/>
  <c r="AE213" i="1"/>
  <c r="AD213" i="1"/>
  <c r="AC213" i="1"/>
  <c r="AB213" i="1"/>
  <c r="AA213" i="1"/>
  <c r="Z213" i="1"/>
  <c r="Y213" i="1"/>
  <c r="X213" i="1"/>
  <c r="AE212" i="1"/>
  <c r="AD212" i="1"/>
  <c r="AC212" i="1"/>
  <c r="AB212" i="1"/>
  <c r="AA212" i="1"/>
  <c r="Z212" i="1"/>
  <c r="Y212" i="1"/>
  <c r="X212" i="1"/>
  <c r="AE211" i="1"/>
  <c r="AD211" i="1"/>
  <c r="AC211" i="1"/>
  <c r="AB211" i="1"/>
  <c r="AA211" i="1"/>
  <c r="Z211" i="1"/>
  <c r="Y211" i="1"/>
  <c r="X211" i="1"/>
  <c r="AE210" i="1"/>
  <c r="AD210" i="1"/>
  <c r="AC210" i="1"/>
  <c r="AB210" i="1"/>
  <c r="AA210" i="1"/>
  <c r="Z210" i="1"/>
  <c r="Y210" i="1"/>
  <c r="X210" i="1"/>
  <c r="AE209" i="1"/>
  <c r="AD209" i="1"/>
  <c r="AC209" i="1"/>
  <c r="AB209" i="1"/>
  <c r="AA209" i="1"/>
  <c r="Z209" i="1"/>
  <c r="Y209" i="1"/>
  <c r="X209" i="1"/>
  <c r="AE208" i="1"/>
  <c r="AD208" i="1"/>
  <c r="AC208" i="1"/>
  <c r="AB208" i="1"/>
  <c r="AA208" i="1"/>
  <c r="Z208" i="1"/>
  <c r="Y208" i="1"/>
  <c r="X208" i="1"/>
  <c r="AE207" i="1"/>
  <c r="AD207" i="1"/>
  <c r="AC207" i="1"/>
  <c r="AB207" i="1"/>
  <c r="AA207" i="1"/>
  <c r="Z207" i="1"/>
  <c r="Y207" i="1"/>
  <c r="X207" i="1"/>
  <c r="AE206" i="1"/>
  <c r="AD206" i="1"/>
  <c r="AC206" i="1"/>
  <c r="AB206" i="1"/>
  <c r="AA206" i="1"/>
  <c r="Z206" i="1"/>
  <c r="Y206" i="1"/>
  <c r="X206" i="1"/>
  <c r="AE205" i="1"/>
  <c r="AD205" i="1"/>
  <c r="AC205" i="1"/>
  <c r="AB205" i="1"/>
  <c r="AA205" i="1"/>
  <c r="Z205" i="1"/>
  <c r="Y205" i="1"/>
  <c r="X205" i="1"/>
  <c r="AE204" i="1"/>
  <c r="AD204" i="1"/>
  <c r="AC204" i="1"/>
  <c r="AB204" i="1"/>
  <c r="AA204" i="1"/>
  <c r="Z204" i="1"/>
  <c r="Y204" i="1"/>
  <c r="X204" i="1"/>
  <c r="AE203" i="1"/>
  <c r="AD203" i="1"/>
  <c r="AC203" i="1"/>
  <c r="AB203" i="1"/>
  <c r="AA203" i="1"/>
  <c r="Z203" i="1"/>
  <c r="Y203" i="1"/>
  <c r="X203" i="1"/>
  <c r="AE202" i="1"/>
  <c r="AD202" i="1"/>
  <c r="AC202" i="1"/>
  <c r="AB202" i="1"/>
  <c r="AA202" i="1"/>
  <c r="Z202" i="1"/>
  <c r="Y202" i="1"/>
  <c r="X202" i="1"/>
  <c r="AE201" i="1"/>
  <c r="AD201" i="1"/>
  <c r="AC201" i="1"/>
  <c r="AB201" i="1"/>
  <c r="AA201" i="1"/>
  <c r="Z201" i="1"/>
  <c r="Y201" i="1"/>
  <c r="X201" i="1"/>
  <c r="AE200" i="1"/>
  <c r="AD200" i="1"/>
  <c r="AC200" i="1"/>
  <c r="AB200" i="1"/>
  <c r="AA200" i="1"/>
  <c r="Z200" i="1"/>
  <c r="Y200" i="1"/>
  <c r="X200" i="1"/>
  <c r="AE199" i="1"/>
  <c r="AD199" i="1"/>
  <c r="AC199" i="1"/>
  <c r="AB199" i="1"/>
  <c r="AA199" i="1"/>
  <c r="Z199" i="1"/>
  <c r="Y199" i="1"/>
  <c r="X199" i="1"/>
  <c r="AE198" i="1"/>
  <c r="AD198" i="1"/>
  <c r="AC198" i="1"/>
  <c r="AB198" i="1"/>
  <c r="AA198" i="1"/>
  <c r="Z198" i="1"/>
  <c r="Y198" i="1"/>
  <c r="X198" i="1"/>
  <c r="AE197" i="1"/>
  <c r="AD197" i="1"/>
  <c r="AC197" i="1"/>
  <c r="AB197" i="1"/>
  <c r="AA197" i="1"/>
  <c r="Z197" i="1"/>
  <c r="Y197" i="1"/>
  <c r="X197" i="1"/>
  <c r="AE196" i="1"/>
  <c r="AD196" i="1"/>
  <c r="AC196" i="1"/>
  <c r="AB196" i="1"/>
  <c r="AA196" i="1"/>
  <c r="Z196" i="1"/>
  <c r="Y196" i="1"/>
  <c r="X196" i="1"/>
  <c r="AE195" i="1"/>
  <c r="AD195" i="1"/>
  <c r="AC195" i="1"/>
  <c r="AB195" i="1"/>
  <c r="AA195" i="1"/>
  <c r="Z195" i="1"/>
  <c r="Y195" i="1"/>
  <c r="X195" i="1"/>
  <c r="AE194" i="1"/>
  <c r="AD194" i="1"/>
  <c r="AC194" i="1"/>
  <c r="AB194" i="1"/>
  <c r="AA194" i="1"/>
  <c r="Z194" i="1"/>
  <c r="Y194" i="1"/>
  <c r="X194" i="1"/>
  <c r="AE193" i="1"/>
  <c r="AD193" i="1"/>
  <c r="AC193" i="1"/>
  <c r="AB193" i="1"/>
  <c r="AA193" i="1"/>
  <c r="Z193" i="1"/>
  <c r="Y193" i="1"/>
  <c r="X193" i="1"/>
  <c r="AE192" i="1"/>
  <c r="AD192" i="1"/>
  <c r="AC192" i="1"/>
  <c r="AB192" i="1"/>
  <c r="AA192" i="1"/>
  <c r="Z192" i="1"/>
  <c r="Y192" i="1"/>
  <c r="X192" i="1"/>
  <c r="AE191" i="1"/>
  <c r="AD191" i="1"/>
  <c r="AC191" i="1"/>
  <c r="AB191" i="1"/>
  <c r="AA191" i="1"/>
  <c r="Z191" i="1"/>
  <c r="Y191" i="1"/>
  <c r="X191" i="1"/>
  <c r="AE190" i="1"/>
  <c r="AD190" i="1"/>
  <c r="AC190" i="1"/>
  <c r="AB190" i="1"/>
  <c r="AA190" i="1"/>
  <c r="Z190" i="1"/>
  <c r="Y190" i="1"/>
  <c r="X190" i="1"/>
  <c r="AE189" i="1"/>
  <c r="AD189" i="1"/>
  <c r="AC189" i="1"/>
  <c r="AB189" i="1"/>
  <c r="AA189" i="1"/>
  <c r="Z189" i="1"/>
  <c r="Y189" i="1"/>
  <c r="X189" i="1"/>
  <c r="AE188" i="1"/>
  <c r="AD188" i="1"/>
  <c r="AC188" i="1"/>
  <c r="AB188" i="1"/>
  <c r="AA188" i="1"/>
  <c r="Z188" i="1"/>
  <c r="Y188" i="1"/>
  <c r="X188" i="1"/>
  <c r="AE187" i="1"/>
  <c r="AD187" i="1"/>
  <c r="AC187" i="1"/>
  <c r="AB187" i="1"/>
  <c r="AA187" i="1"/>
  <c r="Z187" i="1"/>
  <c r="Y187" i="1"/>
  <c r="X187" i="1"/>
  <c r="AE186" i="1"/>
  <c r="AD186" i="1"/>
  <c r="AC186" i="1"/>
  <c r="AB186" i="1"/>
  <c r="AA186" i="1"/>
  <c r="Z186" i="1"/>
  <c r="Y186" i="1"/>
  <c r="X186" i="1"/>
  <c r="AE185" i="1"/>
  <c r="AD185" i="1"/>
  <c r="AC185" i="1"/>
  <c r="AB185" i="1"/>
  <c r="AA185" i="1"/>
  <c r="Z185" i="1"/>
  <c r="Y185" i="1"/>
  <c r="X185" i="1"/>
  <c r="AE184" i="1"/>
  <c r="AD184" i="1"/>
  <c r="AC184" i="1"/>
  <c r="AB184" i="1"/>
  <c r="AA184" i="1"/>
  <c r="Z184" i="1"/>
  <c r="Y184" i="1"/>
  <c r="X184" i="1"/>
  <c r="AE183" i="1"/>
  <c r="AD183" i="1"/>
  <c r="AC183" i="1"/>
  <c r="AB183" i="1"/>
  <c r="AA183" i="1"/>
  <c r="Z183" i="1"/>
  <c r="Y183" i="1"/>
  <c r="X183" i="1"/>
  <c r="AE182" i="1"/>
  <c r="AD182" i="1"/>
  <c r="AC182" i="1"/>
  <c r="AB182" i="1"/>
  <c r="AA182" i="1"/>
  <c r="Z182" i="1"/>
  <c r="Y182" i="1"/>
  <c r="X182" i="1"/>
  <c r="AE181" i="1"/>
  <c r="AD181" i="1"/>
  <c r="AC181" i="1"/>
  <c r="AB181" i="1"/>
  <c r="AA181" i="1"/>
  <c r="Z181" i="1"/>
  <c r="Y181" i="1"/>
  <c r="X181" i="1"/>
  <c r="AE180" i="1"/>
  <c r="AD180" i="1"/>
  <c r="AC180" i="1"/>
  <c r="AB180" i="1"/>
  <c r="AA180" i="1"/>
  <c r="Z180" i="1"/>
  <c r="Y180" i="1"/>
  <c r="X180" i="1"/>
  <c r="AE179" i="1"/>
  <c r="AD179" i="1"/>
  <c r="AC179" i="1"/>
  <c r="AB179" i="1"/>
  <c r="AA179" i="1"/>
  <c r="Z179" i="1"/>
  <c r="Y179" i="1"/>
  <c r="X179" i="1"/>
  <c r="AE178" i="1"/>
  <c r="AD178" i="1"/>
  <c r="AC178" i="1"/>
  <c r="AB178" i="1"/>
  <c r="AA178" i="1"/>
  <c r="Z178" i="1"/>
  <c r="Y178" i="1"/>
  <c r="X178" i="1"/>
  <c r="AE177" i="1"/>
  <c r="AD177" i="1"/>
  <c r="AC177" i="1"/>
  <c r="AB177" i="1"/>
  <c r="AA177" i="1"/>
  <c r="Z177" i="1"/>
  <c r="Y177" i="1"/>
  <c r="X177" i="1"/>
  <c r="AE176" i="1"/>
  <c r="AD176" i="1"/>
  <c r="AC176" i="1"/>
  <c r="AB176" i="1"/>
  <c r="AA176" i="1"/>
  <c r="Z176" i="1"/>
  <c r="Y176" i="1"/>
  <c r="X176" i="1"/>
  <c r="AE175" i="1"/>
  <c r="AD175" i="1"/>
  <c r="AC175" i="1"/>
  <c r="AB175" i="1"/>
  <c r="AA175" i="1"/>
  <c r="Z175" i="1"/>
  <c r="Y175" i="1"/>
  <c r="X175" i="1"/>
  <c r="AE174" i="1"/>
  <c r="AD174" i="1"/>
  <c r="AC174" i="1"/>
  <c r="AB174" i="1"/>
  <c r="AA174" i="1"/>
  <c r="Z174" i="1"/>
  <c r="Y174" i="1"/>
  <c r="X174" i="1"/>
  <c r="AE173" i="1"/>
  <c r="AD173" i="1"/>
  <c r="AC173" i="1"/>
  <c r="AB173" i="1"/>
  <c r="AA173" i="1"/>
  <c r="Z173" i="1"/>
  <c r="Y173" i="1"/>
  <c r="X173" i="1"/>
  <c r="AE172" i="1"/>
  <c r="AD172" i="1"/>
  <c r="AC172" i="1"/>
  <c r="AB172" i="1"/>
  <c r="AA172" i="1"/>
  <c r="Z172" i="1"/>
  <c r="Y172" i="1"/>
  <c r="X172" i="1"/>
  <c r="AE171" i="1"/>
  <c r="AD171" i="1"/>
  <c r="AC171" i="1"/>
  <c r="AB171" i="1"/>
  <c r="AA171" i="1"/>
  <c r="Z171" i="1"/>
  <c r="Y171" i="1"/>
  <c r="X171" i="1"/>
  <c r="AE170" i="1"/>
  <c r="AD170" i="1"/>
  <c r="AC170" i="1"/>
  <c r="AB170" i="1"/>
  <c r="AA170" i="1"/>
  <c r="Z170" i="1"/>
  <c r="Y170" i="1"/>
  <c r="X170" i="1"/>
  <c r="AE169" i="1"/>
  <c r="AD169" i="1"/>
  <c r="AC169" i="1"/>
  <c r="AB169" i="1"/>
  <c r="AA169" i="1"/>
  <c r="Z169" i="1"/>
  <c r="Y169" i="1"/>
  <c r="X169" i="1"/>
  <c r="AE168" i="1"/>
  <c r="AD168" i="1"/>
  <c r="AC168" i="1"/>
  <c r="AB168" i="1"/>
  <c r="AA168" i="1"/>
  <c r="Z168" i="1"/>
  <c r="Y168" i="1"/>
  <c r="X168" i="1"/>
  <c r="AE167" i="1"/>
  <c r="AD167" i="1"/>
  <c r="AC167" i="1"/>
  <c r="AB167" i="1"/>
  <c r="AA167" i="1"/>
  <c r="Z167" i="1"/>
  <c r="Y167" i="1"/>
  <c r="X167" i="1"/>
  <c r="AE166" i="1"/>
  <c r="AD166" i="1"/>
  <c r="AC166" i="1"/>
  <c r="AB166" i="1"/>
  <c r="AA166" i="1"/>
  <c r="Z166" i="1"/>
  <c r="Y166" i="1"/>
  <c r="X166" i="1"/>
  <c r="AE165" i="1"/>
  <c r="AD165" i="1"/>
  <c r="AC165" i="1"/>
  <c r="AB165" i="1"/>
  <c r="AA165" i="1"/>
  <c r="Z165" i="1"/>
  <c r="Y165" i="1"/>
  <c r="X165" i="1"/>
  <c r="AE164" i="1"/>
  <c r="AD164" i="1"/>
  <c r="AC164" i="1"/>
  <c r="AB164" i="1"/>
  <c r="AA164" i="1"/>
  <c r="Z164" i="1"/>
  <c r="Y164" i="1"/>
  <c r="X164" i="1"/>
  <c r="AE163" i="1"/>
  <c r="AD163" i="1"/>
  <c r="AC163" i="1"/>
  <c r="AB163" i="1"/>
  <c r="AA163" i="1"/>
  <c r="Z163" i="1"/>
  <c r="Y163" i="1"/>
  <c r="X163" i="1"/>
  <c r="AE162" i="1"/>
  <c r="AD162" i="1"/>
  <c r="AC162" i="1"/>
  <c r="AB162" i="1"/>
  <c r="AA162" i="1"/>
  <c r="Z162" i="1"/>
  <c r="Y162" i="1"/>
  <c r="X162" i="1"/>
  <c r="AE161" i="1"/>
  <c r="AD161" i="1"/>
  <c r="AC161" i="1"/>
  <c r="AB161" i="1"/>
  <c r="AA161" i="1"/>
  <c r="Z161" i="1"/>
  <c r="Y161" i="1"/>
  <c r="X161" i="1"/>
  <c r="AE160" i="1"/>
  <c r="AD160" i="1"/>
  <c r="AC160" i="1"/>
  <c r="AB160" i="1"/>
  <c r="AA160" i="1"/>
  <c r="Z160" i="1"/>
  <c r="Y160" i="1"/>
  <c r="X160" i="1"/>
  <c r="AE159" i="1"/>
  <c r="AD159" i="1"/>
  <c r="AC159" i="1"/>
  <c r="AB159" i="1"/>
  <c r="AA159" i="1"/>
  <c r="Z159" i="1"/>
  <c r="Y159" i="1"/>
  <c r="X159" i="1"/>
  <c r="AE158" i="1"/>
  <c r="AD158" i="1"/>
  <c r="AC158" i="1"/>
  <c r="AB158" i="1"/>
  <c r="AA158" i="1"/>
  <c r="Z158" i="1"/>
  <c r="Y158" i="1"/>
  <c r="X158" i="1"/>
  <c r="AE157" i="1"/>
  <c r="AD157" i="1"/>
  <c r="AC157" i="1"/>
  <c r="AB157" i="1"/>
  <c r="AA157" i="1"/>
  <c r="Z157" i="1"/>
  <c r="Y157" i="1"/>
  <c r="X157" i="1"/>
  <c r="AE156" i="1"/>
  <c r="AD156" i="1"/>
  <c r="AC156" i="1"/>
  <c r="AB156" i="1"/>
  <c r="AA156" i="1"/>
  <c r="Z156" i="1"/>
  <c r="Y156" i="1"/>
  <c r="X156" i="1"/>
  <c r="AE155" i="1"/>
  <c r="AD155" i="1"/>
  <c r="AC155" i="1"/>
  <c r="AB155" i="1"/>
  <c r="AA155" i="1"/>
  <c r="Z155" i="1"/>
  <c r="Y155" i="1"/>
  <c r="X155" i="1"/>
  <c r="AE154" i="1"/>
  <c r="AD154" i="1"/>
  <c r="AC154" i="1"/>
  <c r="AB154" i="1"/>
  <c r="AA154" i="1"/>
  <c r="Z154" i="1"/>
  <c r="Y154" i="1"/>
  <c r="X154" i="1"/>
  <c r="AE153" i="1"/>
  <c r="AD153" i="1"/>
  <c r="AC153" i="1"/>
  <c r="AB153" i="1"/>
  <c r="AA153" i="1"/>
  <c r="Z153" i="1"/>
  <c r="Y153" i="1"/>
  <c r="X153" i="1"/>
  <c r="AE152" i="1"/>
  <c r="AD152" i="1"/>
  <c r="AC152" i="1"/>
  <c r="AB152" i="1"/>
  <c r="AA152" i="1"/>
  <c r="Z152" i="1"/>
  <c r="Y152" i="1"/>
  <c r="X152" i="1"/>
  <c r="AE151" i="1"/>
  <c r="AD151" i="1"/>
  <c r="AC151" i="1"/>
  <c r="AB151" i="1"/>
  <c r="AA151" i="1"/>
  <c r="Z151" i="1"/>
  <c r="Y151" i="1"/>
  <c r="X151" i="1"/>
  <c r="AE150" i="1"/>
  <c r="AD150" i="1"/>
  <c r="AC150" i="1"/>
  <c r="AB150" i="1"/>
  <c r="AA150" i="1"/>
  <c r="Z150" i="1"/>
  <c r="Y150" i="1"/>
  <c r="X150" i="1"/>
  <c r="AE149" i="1"/>
  <c r="AD149" i="1"/>
  <c r="AC149" i="1"/>
  <c r="AB149" i="1"/>
  <c r="AA149" i="1"/>
  <c r="Z149" i="1"/>
  <c r="Y149" i="1"/>
  <c r="X149" i="1"/>
  <c r="AE148" i="1"/>
  <c r="AD148" i="1"/>
  <c r="AC148" i="1"/>
  <c r="AB148" i="1"/>
  <c r="AA148" i="1"/>
  <c r="Z148" i="1"/>
  <c r="Y148" i="1"/>
  <c r="X148" i="1"/>
  <c r="AE147" i="1"/>
  <c r="AD147" i="1"/>
  <c r="AC147" i="1"/>
  <c r="AB147" i="1"/>
  <c r="AA147" i="1"/>
  <c r="Z147" i="1"/>
  <c r="Y147" i="1"/>
  <c r="X147" i="1"/>
  <c r="AE146" i="1"/>
  <c r="AD146" i="1"/>
  <c r="AC146" i="1"/>
  <c r="AB146" i="1"/>
  <c r="AA146" i="1"/>
  <c r="Z146" i="1"/>
  <c r="Y146" i="1"/>
  <c r="X146" i="1"/>
  <c r="AE145" i="1"/>
  <c r="AD145" i="1"/>
  <c r="AC145" i="1"/>
  <c r="AB145" i="1"/>
  <c r="AA145" i="1"/>
  <c r="Z145" i="1"/>
  <c r="Y145" i="1"/>
  <c r="X145" i="1"/>
  <c r="AE144" i="1"/>
  <c r="AD144" i="1"/>
  <c r="AC144" i="1"/>
  <c r="AB144" i="1"/>
  <c r="AA144" i="1"/>
  <c r="Z144" i="1"/>
  <c r="Y144" i="1"/>
  <c r="X144" i="1"/>
  <c r="AE143" i="1"/>
  <c r="AD143" i="1"/>
  <c r="AC143" i="1"/>
  <c r="AB143" i="1"/>
  <c r="AA143" i="1"/>
  <c r="Z143" i="1"/>
  <c r="Y143" i="1"/>
  <c r="X143" i="1"/>
  <c r="AE142" i="1"/>
  <c r="AD142" i="1"/>
  <c r="AC142" i="1"/>
  <c r="AB142" i="1"/>
  <c r="AA142" i="1"/>
  <c r="Z142" i="1"/>
  <c r="Y142" i="1"/>
  <c r="X142" i="1"/>
  <c r="AE141" i="1"/>
  <c r="AD141" i="1"/>
  <c r="AC141" i="1"/>
  <c r="AB141" i="1"/>
  <c r="AA141" i="1"/>
  <c r="Z141" i="1"/>
  <c r="Y141" i="1"/>
  <c r="X141" i="1"/>
  <c r="AE140" i="1"/>
  <c r="AD140" i="1"/>
  <c r="AC140" i="1"/>
  <c r="AB140" i="1"/>
  <c r="AA140" i="1"/>
  <c r="Z140" i="1"/>
  <c r="Y140" i="1"/>
  <c r="X140" i="1"/>
  <c r="AE139" i="1"/>
  <c r="AD139" i="1"/>
  <c r="AC139" i="1"/>
  <c r="AB139" i="1"/>
  <c r="AA139" i="1"/>
  <c r="Z139" i="1"/>
  <c r="Y139" i="1"/>
  <c r="X139" i="1"/>
  <c r="AE138" i="1"/>
  <c r="AD138" i="1"/>
  <c r="AC138" i="1"/>
  <c r="AB138" i="1"/>
  <c r="AA138" i="1"/>
  <c r="Z138" i="1"/>
  <c r="Y138" i="1"/>
  <c r="X138" i="1"/>
  <c r="AE137" i="1"/>
  <c r="AD137" i="1"/>
  <c r="AC137" i="1"/>
  <c r="AB137" i="1"/>
  <c r="AA137" i="1"/>
  <c r="Z137" i="1"/>
  <c r="Y137" i="1"/>
  <c r="X137" i="1"/>
  <c r="AE136" i="1"/>
  <c r="AD136" i="1"/>
  <c r="AC136" i="1"/>
  <c r="AB136" i="1"/>
  <c r="AA136" i="1"/>
  <c r="Z136" i="1"/>
  <c r="Y136" i="1"/>
  <c r="X136" i="1"/>
  <c r="AE135" i="1"/>
  <c r="AD135" i="1"/>
  <c r="AC135" i="1"/>
  <c r="AB135" i="1"/>
  <c r="AA135" i="1"/>
  <c r="Z135" i="1"/>
  <c r="Y135" i="1"/>
  <c r="X135" i="1"/>
  <c r="AE134" i="1"/>
  <c r="AD134" i="1"/>
  <c r="AC134" i="1"/>
  <c r="AB134" i="1"/>
  <c r="AA134" i="1"/>
  <c r="Z134" i="1"/>
  <c r="Y134" i="1"/>
  <c r="X134" i="1"/>
  <c r="AE133" i="1"/>
  <c r="AD133" i="1"/>
  <c r="AC133" i="1"/>
  <c r="AB133" i="1"/>
  <c r="AA133" i="1"/>
  <c r="Z133" i="1"/>
  <c r="Y133" i="1"/>
  <c r="X133" i="1"/>
  <c r="AE132" i="1"/>
  <c r="AD132" i="1"/>
  <c r="AC132" i="1"/>
  <c r="AB132" i="1"/>
  <c r="AA132" i="1"/>
  <c r="Z132" i="1"/>
  <c r="Y132" i="1"/>
  <c r="X132" i="1"/>
  <c r="AE131" i="1"/>
  <c r="AD131" i="1"/>
  <c r="AC131" i="1"/>
  <c r="AB131" i="1"/>
  <c r="AA131" i="1"/>
  <c r="Z131" i="1"/>
  <c r="Y131" i="1"/>
  <c r="X131" i="1"/>
  <c r="AE130" i="1"/>
  <c r="AD130" i="1"/>
  <c r="AC130" i="1"/>
  <c r="AB130" i="1"/>
  <c r="AA130" i="1"/>
  <c r="Z130" i="1"/>
  <c r="Y130" i="1"/>
  <c r="X130" i="1"/>
  <c r="AE129" i="1"/>
  <c r="AD129" i="1"/>
  <c r="AC129" i="1"/>
  <c r="AB129" i="1"/>
  <c r="AA129" i="1"/>
  <c r="Z129" i="1"/>
  <c r="Y129" i="1"/>
  <c r="X129" i="1"/>
  <c r="AE128" i="1"/>
  <c r="AD128" i="1"/>
  <c r="AC128" i="1"/>
  <c r="AB128" i="1"/>
  <c r="AA128" i="1"/>
  <c r="Z128" i="1"/>
  <c r="Y128" i="1"/>
  <c r="X128" i="1"/>
  <c r="AE127" i="1"/>
  <c r="AD127" i="1"/>
  <c r="AC127" i="1"/>
  <c r="AB127" i="1"/>
  <c r="AA127" i="1"/>
  <c r="Z127" i="1"/>
  <c r="Y127" i="1"/>
  <c r="X127" i="1"/>
  <c r="AE126" i="1"/>
  <c r="AD126" i="1"/>
  <c r="AC126" i="1"/>
  <c r="AB126" i="1"/>
  <c r="AA126" i="1"/>
  <c r="Z126" i="1"/>
  <c r="Y126" i="1"/>
  <c r="X126" i="1"/>
  <c r="AE125" i="1"/>
  <c r="AD125" i="1"/>
  <c r="AC125" i="1"/>
  <c r="AB125" i="1"/>
  <c r="AA125" i="1"/>
  <c r="Z125" i="1"/>
  <c r="Y125" i="1"/>
  <c r="X125" i="1"/>
  <c r="AE124" i="1"/>
  <c r="AD124" i="1"/>
  <c r="AC124" i="1"/>
  <c r="AB124" i="1"/>
  <c r="AA124" i="1"/>
  <c r="Z124" i="1"/>
  <c r="Y124" i="1"/>
  <c r="X124" i="1"/>
  <c r="AE123" i="1"/>
  <c r="AD123" i="1"/>
  <c r="AC123" i="1"/>
  <c r="AB123" i="1"/>
  <c r="AA123" i="1"/>
  <c r="Z123" i="1"/>
  <c r="Y123" i="1"/>
  <c r="X123" i="1"/>
  <c r="AE122" i="1"/>
  <c r="AD122" i="1"/>
  <c r="AC122" i="1"/>
  <c r="AB122" i="1"/>
  <c r="AA122" i="1"/>
  <c r="Z122" i="1"/>
  <c r="Y122" i="1"/>
  <c r="X122" i="1"/>
  <c r="AE121" i="1"/>
  <c r="AD121" i="1"/>
  <c r="AC121" i="1"/>
  <c r="AB121" i="1"/>
  <c r="AA121" i="1"/>
  <c r="Z121" i="1"/>
  <c r="Y121" i="1"/>
  <c r="X121" i="1"/>
  <c r="AE120" i="1"/>
  <c r="AD120" i="1"/>
  <c r="AC120" i="1"/>
  <c r="AB120" i="1"/>
  <c r="AA120" i="1"/>
  <c r="Z120" i="1"/>
  <c r="Y120" i="1"/>
  <c r="X120" i="1"/>
  <c r="AE119" i="1"/>
  <c r="AD119" i="1"/>
  <c r="AC119" i="1"/>
  <c r="AB119" i="1"/>
  <c r="AA119" i="1"/>
  <c r="Z119" i="1"/>
  <c r="Y119" i="1"/>
  <c r="X119" i="1"/>
  <c r="AE118" i="1"/>
  <c r="AD118" i="1"/>
  <c r="AC118" i="1"/>
  <c r="AB118" i="1"/>
  <c r="AA118" i="1"/>
  <c r="Z118" i="1"/>
  <c r="Y118" i="1"/>
  <c r="X118" i="1"/>
  <c r="AE117" i="1"/>
  <c r="AD117" i="1"/>
  <c r="AC117" i="1"/>
  <c r="AB117" i="1"/>
  <c r="AA117" i="1"/>
  <c r="Z117" i="1"/>
  <c r="Y117" i="1"/>
  <c r="X117" i="1"/>
  <c r="AE116" i="1"/>
  <c r="AD116" i="1"/>
  <c r="AC116" i="1"/>
  <c r="AB116" i="1"/>
  <c r="AA116" i="1"/>
  <c r="Z116" i="1"/>
  <c r="Y116" i="1"/>
  <c r="X116" i="1"/>
  <c r="AE115" i="1"/>
  <c r="AD115" i="1"/>
  <c r="AC115" i="1"/>
  <c r="AB115" i="1"/>
  <c r="AA115" i="1"/>
  <c r="Z115" i="1"/>
  <c r="Y115" i="1"/>
  <c r="X115" i="1"/>
  <c r="AE114" i="1"/>
  <c r="AD114" i="1"/>
  <c r="AC114" i="1"/>
  <c r="AB114" i="1"/>
  <c r="AA114" i="1"/>
  <c r="Z114" i="1"/>
  <c r="Y114" i="1"/>
  <c r="X114" i="1"/>
  <c r="AE113" i="1"/>
  <c r="AD113" i="1"/>
  <c r="AC113" i="1"/>
  <c r="AB113" i="1"/>
  <c r="AA113" i="1"/>
  <c r="Z113" i="1"/>
  <c r="Y113" i="1"/>
  <c r="X113" i="1"/>
  <c r="AE112" i="1"/>
  <c r="AD112" i="1"/>
  <c r="AC112" i="1"/>
  <c r="AB112" i="1"/>
  <c r="AA112" i="1"/>
  <c r="Z112" i="1"/>
  <c r="Y112" i="1"/>
  <c r="X112" i="1"/>
  <c r="AE111" i="1"/>
  <c r="AD111" i="1"/>
  <c r="AC111" i="1"/>
  <c r="AB111" i="1"/>
  <c r="AA111" i="1"/>
  <c r="Z111" i="1"/>
  <c r="Y111" i="1"/>
  <c r="X111" i="1"/>
  <c r="AE110" i="1"/>
  <c r="AD110" i="1"/>
  <c r="AC110" i="1"/>
  <c r="AB110" i="1"/>
  <c r="AA110" i="1"/>
  <c r="Z110" i="1"/>
  <c r="Y110" i="1"/>
  <c r="X110" i="1"/>
  <c r="AE109" i="1"/>
  <c r="AD109" i="1"/>
  <c r="AC109" i="1"/>
  <c r="AB109" i="1"/>
  <c r="AA109" i="1"/>
  <c r="Z109" i="1"/>
  <c r="Y109" i="1"/>
  <c r="X109" i="1"/>
  <c r="AE108" i="1"/>
  <c r="AD108" i="1"/>
  <c r="AC108" i="1"/>
  <c r="AB108" i="1"/>
  <c r="AA108" i="1"/>
  <c r="Z108" i="1"/>
  <c r="Y108" i="1"/>
  <c r="X108" i="1"/>
  <c r="AE107" i="1"/>
  <c r="AD107" i="1"/>
  <c r="AC107" i="1"/>
  <c r="AB107" i="1"/>
  <c r="AA107" i="1"/>
  <c r="Z107" i="1"/>
  <c r="Y107" i="1"/>
  <c r="X107" i="1"/>
  <c r="AE106" i="1"/>
  <c r="AD106" i="1"/>
  <c r="AC106" i="1"/>
  <c r="AB106" i="1"/>
  <c r="AA106" i="1"/>
  <c r="Z106" i="1"/>
  <c r="Y106" i="1"/>
  <c r="X106" i="1"/>
  <c r="AE105" i="1"/>
  <c r="AD105" i="1"/>
  <c r="AC105" i="1"/>
  <c r="AB105" i="1"/>
  <c r="AA105" i="1"/>
  <c r="Z105" i="1"/>
  <c r="Y105" i="1"/>
  <c r="X105" i="1"/>
  <c r="AE104" i="1"/>
  <c r="AD104" i="1"/>
  <c r="AC104" i="1"/>
  <c r="AB104" i="1"/>
  <c r="AA104" i="1"/>
  <c r="Z104" i="1"/>
  <c r="Y104" i="1"/>
  <c r="X104" i="1"/>
  <c r="AE103" i="1"/>
  <c r="AD103" i="1"/>
  <c r="AC103" i="1"/>
  <c r="AB103" i="1"/>
  <c r="AA103" i="1"/>
  <c r="Z103" i="1"/>
  <c r="Y103" i="1"/>
  <c r="X103" i="1"/>
  <c r="AE102" i="1"/>
  <c r="AD102" i="1"/>
  <c r="AC102" i="1"/>
  <c r="AB102" i="1"/>
  <c r="AA102" i="1"/>
  <c r="Z102" i="1"/>
  <c r="Y102" i="1"/>
  <c r="X102" i="1"/>
  <c r="AE101" i="1"/>
  <c r="AD101" i="1"/>
  <c r="AC101" i="1"/>
  <c r="AB101" i="1"/>
  <c r="AA101" i="1"/>
  <c r="Z101" i="1"/>
  <c r="Y101" i="1"/>
  <c r="X101" i="1"/>
  <c r="AE100" i="1"/>
  <c r="AD100" i="1"/>
  <c r="AC100" i="1"/>
  <c r="AB100" i="1"/>
  <c r="AA100" i="1"/>
  <c r="Z100" i="1"/>
  <c r="Y100" i="1"/>
  <c r="X100" i="1"/>
  <c r="AE99" i="1"/>
  <c r="AD99" i="1"/>
  <c r="AC99" i="1"/>
  <c r="AB99" i="1"/>
  <c r="AA99" i="1"/>
  <c r="Z99" i="1"/>
  <c r="Y99" i="1"/>
  <c r="X99" i="1"/>
  <c r="AE98" i="1"/>
  <c r="AD98" i="1"/>
  <c r="AC98" i="1"/>
  <c r="AB98" i="1"/>
  <c r="AA98" i="1"/>
  <c r="Z98" i="1"/>
  <c r="Y98" i="1"/>
  <c r="X98" i="1"/>
  <c r="AE97" i="1"/>
  <c r="AD97" i="1"/>
  <c r="AC97" i="1"/>
  <c r="AB97" i="1"/>
  <c r="AA97" i="1"/>
  <c r="Z97" i="1"/>
  <c r="Y97" i="1"/>
  <c r="X97" i="1"/>
  <c r="AE96" i="1"/>
  <c r="AD96" i="1"/>
  <c r="AC96" i="1"/>
  <c r="AB96" i="1"/>
  <c r="AA96" i="1"/>
  <c r="Z96" i="1"/>
  <c r="Y96" i="1"/>
  <c r="X96" i="1"/>
  <c r="AE95" i="1"/>
  <c r="AD95" i="1"/>
  <c r="AC95" i="1"/>
  <c r="AB95" i="1"/>
  <c r="AA95" i="1"/>
  <c r="Z95" i="1"/>
  <c r="Y95" i="1"/>
  <c r="X95" i="1"/>
  <c r="AE94" i="1"/>
  <c r="AD94" i="1"/>
  <c r="AC94" i="1"/>
  <c r="AB94" i="1"/>
  <c r="AA94" i="1"/>
  <c r="Z94" i="1"/>
  <c r="Y94" i="1"/>
  <c r="X94" i="1"/>
  <c r="AE93" i="1"/>
  <c r="AD93" i="1"/>
  <c r="AC93" i="1"/>
  <c r="AB93" i="1"/>
  <c r="AA93" i="1"/>
  <c r="Z93" i="1"/>
  <c r="Y93" i="1"/>
  <c r="X93" i="1"/>
  <c r="AE92" i="1"/>
  <c r="AD92" i="1"/>
  <c r="AC92" i="1"/>
  <c r="AB92" i="1"/>
  <c r="AA92" i="1"/>
  <c r="Z92" i="1"/>
  <c r="Y92" i="1"/>
  <c r="X92" i="1"/>
  <c r="AE91" i="1"/>
  <c r="AD91" i="1"/>
  <c r="AC91" i="1"/>
  <c r="AB91" i="1"/>
  <c r="AA91" i="1"/>
  <c r="Z91" i="1"/>
  <c r="Y91" i="1"/>
  <c r="X91" i="1"/>
  <c r="AE90" i="1"/>
  <c r="AD90" i="1"/>
  <c r="AC90" i="1"/>
  <c r="AB90" i="1"/>
  <c r="AA90" i="1"/>
  <c r="Z90" i="1"/>
  <c r="Y90" i="1"/>
  <c r="X90" i="1"/>
  <c r="AE89" i="1"/>
  <c r="AD89" i="1"/>
  <c r="AC89" i="1"/>
  <c r="AB89" i="1"/>
  <c r="AA89" i="1"/>
  <c r="Z89" i="1"/>
  <c r="Y89" i="1"/>
  <c r="X89" i="1"/>
  <c r="AE88" i="1"/>
  <c r="AD88" i="1"/>
  <c r="AC88" i="1"/>
  <c r="AB88" i="1"/>
  <c r="AA88" i="1"/>
  <c r="Z88" i="1"/>
  <c r="Y88" i="1"/>
  <c r="X88" i="1"/>
  <c r="AE87" i="1"/>
  <c r="AD87" i="1"/>
  <c r="AC87" i="1"/>
  <c r="AB87" i="1"/>
  <c r="AA87" i="1"/>
  <c r="Z87" i="1"/>
  <c r="Y87" i="1"/>
  <c r="X87" i="1"/>
  <c r="AE86" i="1"/>
  <c r="AD86" i="1"/>
  <c r="AC86" i="1"/>
  <c r="AB86" i="1"/>
  <c r="AA86" i="1"/>
  <c r="Z86" i="1"/>
  <c r="Y86" i="1"/>
  <c r="X86" i="1"/>
  <c r="AE85" i="1"/>
  <c r="AD85" i="1"/>
  <c r="AC85" i="1"/>
  <c r="AB85" i="1"/>
  <c r="AA85" i="1"/>
  <c r="Z85" i="1"/>
  <c r="Y85" i="1"/>
  <c r="X85" i="1"/>
  <c r="AE84" i="1"/>
  <c r="AD84" i="1"/>
  <c r="AC84" i="1"/>
  <c r="AB84" i="1"/>
  <c r="AA84" i="1"/>
  <c r="Z84" i="1"/>
  <c r="Y84" i="1"/>
  <c r="X84" i="1"/>
  <c r="AE83" i="1"/>
  <c r="AD83" i="1"/>
  <c r="AC83" i="1"/>
  <c r="AB83" i="1"/>
  <c r="AA83" i="1"/>
  <c r="Z83" i="1"/>
  <c r="Y83" i="1"/>
  <c r="X83" i="1"/>
  <c r="AE82" i="1"/>
  <c r="AD82" i="1"/>
  <c r="AC82" i="1"/>
  <c r="AB82" i="1"/>
  <c r="AA82" i="1"/>
  <c r="Z82" i="1"/>
  <c r="Y82" i="1"/>
  <c r="X82" i="1"/>
  <c r="AE81" i="1"/>
  <c r="AD81" i="1"/>
  <c r="AC81" i="1"/>
  <c r="AB81" i="1"/>
  <c r="AA81" i="1"/>
  <c r="Z81" i="1"/>
  <c r="Y81" i="1"/>
  <c r="X81" i="1"/>
  <c r="AE80" i="1"/>
  <c r="AD80" i="1"/>
  <c r="AC80" i="1"/>
  <c r="AB80" i="1"/>
  <c r="AA80" i="1"/>
  <c r="Z80" i="1"/>
  <c r="Y80" i="1"/>
  <c r="X80" i="1"/>
  <c r="AE79" i="1"/>
  <c r="AD79" i="1"/>
  <c r="AC79" i="1"/>
  <c r="AB79" i="1"/>
  <c r="AA79" i="1"/>
  <c r="Z79" i="1"/>
  <c r="Y79" i="1"/>
  <c r="X79" i="1"/>
  <c r="AE78" i="1"/>
  <c r="AD78" i="1"/>
  <c r="AC78" i="1"/>
  <c r="AB78" i="1"/>
  <c r="AA78" i="1"/>
  <c r="Z78" i="1"/>
  <c r="Y78" i="1"/>
  <c r="X78" i="1"/>
  <c r="AE77" i="1"/>
  <c r="AD77" i="1"/>
  <c r="AC77" i="1"/>
  <c r="AB77" i="1"/>
  <c r="AA77" i="1"/>
  <c r="Z77" i="1"/>
  <c r="Y77" i="1"/>
  <c r="X77" i="1"/>
  <c r="AE76" i="1"/>
  <c r="AD76" i="1"/>
  <c r="AC76" i="1"/>
  <c r="AB76" i="1"/>
  <c r="AA76" i="1"/>
  <c r="Z76" i="1"/>
  <c r="Y76" i="1"/>
  <c r="X76" i="1"/>
  <c r="AE75" i="1"/>
  <c r="AD75" i="1"/>
  <c r="AC75" i="1"/>
  <c r="AB75" i="1"/>
  <c r="AA75" i="1"/>
  <c r="Z75" i="1"/>
  <c r="Y75" i="1"/>
  <c r="X75" i="1"/>
  <c r="AE74" i="1"/>
  <c r="AD74" i="1"/>
  <c r="AC74" i="1"/>
  <c r="AB74" i="1"/>
  <c r="AA74" i="1"/>
  <c r="Z74" i="1"/>
  <c r="Y74" i="1"/>
  <c r="X74" i="1"/>
  <c r="AE73" i="1"/>
  <c r="AD73" i="1"/>
  <c r="AC73" i="1"/>
  <c r="AB73" i="1"/>
  <c r="AA73" i="1"/>
  <c r="Z73" i="1"/>
  <c r="Y73" i="1"/>
  <c r="X73" i="1"/>
  <c r="AE72" i="1"/>
  <c r="AD72" i="1"/>
  <c r="AC72" i="1"/>
  <c r="AB72" i="1"/>
  <c r="AA72" i="1"/>
  <c r="Z72" i="1"/>
  <c r="Y72" i="1"/>
  <c r="X72" i="1"/>
  <c r="AE71" i="1"/>
  <c r="AD71" i="1"/>
  <c r="AC71" i="1"/>
  <c r="AB71" i="1"/>
  <c r="AA71" i="1"/>
  <c r="Z71" i="1"/>
  <c r="Y71" i="1"/>
  <c r="X71" i="1"/>
  <c r="AE70" i="1"/>
  <c r="AD70" i="1"/>
  <c r="AC70" i="1"/>
  <c r="AB70" i="1"/>
  <c r="AA70" i="1"/>
  <c r="Z70" i="1"/>
  <c r="Y7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X70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B280" i="6"/>
  <c r="C279" i="1"/>
  <c r="B279" i="6"/>
  <c r="C278" i="1"/>
  <c r="B278" i="6"/>
  <c r="C277" i="1"/>
  <c r="B277" i="6"/>
  <c r="C276" i="1"/>
  <c r="B276" i="6"/>
  <c r="C275" i="1"/>
  <c r="B275" i="6"/>
  <c r="C274" i="1"/>
  <c r="B274" i="6"/>
  <c r="C273" i="1"/>
  <c r="B273" i="6"/>
  <c r="C272" i="1"/>
  <c r="B272" i="6"/>
  <c r="C271" i="1"/>
  <c r="B271" i="6"/>
  <c r="C270" i="1"/>
  <c r="B270" i="6"/>
  <c r="C269" i="1"/>
  <c r="B269" i="6"/>
  <c r="C268" i="1"/>
  <c r="B268" i="6"/>
  <c r="C267" i="1"/>
  <c r="B267" i="6"/>
  <c r="C266" i="1"/>
  <c r="B266" i="6"/>
  <c r="C265" i="1"/>
  <c r="B265" i="6"/>
  <c r="C264" i="1"/>
  <c r="B264" i="6"/>
  <c r="C263" i="1"/>
  <c r="B263" i="6"/>
  <c r="C262" i="1"/>
  <c r="B262" i="6"/>
  <c r="C261" i="1"/>
  <c r="B261" i="6"/>
  <c r="C260" i="1"/>
  <c r="B260" i="6"/>
  <c r="C259" i="1"/>
  <c r="B259" i="6"/>
  <c r="C258" i="1"/>
  <c r="B258" i="6"/>
  <c r="C257" i="1"/>
  <c r="B257" i="6"/>
  <c r="C256" i="1"/>
  <c r="B256" i="6"/>
  <c r="C255" i="1"/>
  <c r="B255" i="6"/>
  <c r="C254" i="1"/>
  <c r="B254" i="6"/>
  <c r="C253" i="1"/>
  <c r="B253" i="6"/>
  <c r="C252" i="1"/>
  <c r="B252" i="6"/>
  <c r="C251" i="1"/>
  <c r="B251" i="6"/>
  <c r="C250" i="1"/>
  <c r="B250" i="6"/>
  <c r="C249" i="1"/>
  <c r="B249" i="6"/>
  <c r="C248" i="1"/>
  <c r="B248" i="6"/>
  <c r="C247" i="1"/>
  <c r="B247" i="6"/>
  <c r="C246" i="1"/>
  <c r="B246" i="6"/>
  <c r="C245" i="1"/>
  <c r="B245" i="6"/>
  <c r="C244" i="1"/>
  <c r="B244" i="6"/>
  <c r="C243" i="1"/>
  <c r="B243" i="6"/>
  <c r="C242" i="1"/>
  <c r="B242" i="6"/>
  <c r="C241" i="1"/>
  <c r="B241" i="6"/>
  <c r="C240" i="1"/>
  <c r="B240" i="6"/>
  <c r="C239" i="1"/>
  <c r="B239" i="6"/>
  <c r="C238" i="1"/>
  <c r="B238" i="6"/>
  <c r="C237" i="1"/>
  <c r="B237" i="6"/>
  <c r="C236" i="1"/>
  <c r="B236" i="6"/>
  <c r="C235" i="1"/>
  <c r="B235" i="6"/>
  <c r="C234" i="1"/>
  <c r="B234" i="6"/>
  <c r="C233" i="1"/>
  <c r="B233" i="6"/>
  <c r="C232" i="1"/>
  <c r="B232" i="6"/>
  <c r="C231" i="1"/>
  <c r="B231" i="6"/>
  <c r="C230" i="1"/>
  <c r="B230" i="6"/>
  <c r="C229" i="1"/>
  <c r="B229" i="6"/>
  <c r="C228" i="1"/>
  <c r="B228" i="6"/>
  <c r="C227" i="1"/>
  <c r="B227" i="6"/>
  <c r="C226" i="1"/>
  <c r="B226" i="6"/>
  <c r="C225" i="1"/>
  <c r="B225" i="6"/>
  <c r="C224" i="1"/>
  <c r="B224" i="6"/>
  <c r="C223" i="1"/>
  <c r="B223" i="6"/>
  <c r="C222" i="1"/>
  <c r="B222" i="6"/>
  <c r="C221" i="1"/>
  <c r="B221" i="6"/>
  <c r="C220" i="1"/>
  <c r="B220" i="6"/>
  <c r="C219" i="1"/>
  <c r="B219" i="6"/>
  <c r="C218" i="1"/>
  <c r="B218" i="6"/>
  <c r="C217" i="1"/>
  <c r="B217" i="6"/>
  <c r="C216" i="1"/>
  <c r="B216" i="6"/>
  <c r="C215" i="1"/>
  <c r="B215" i="6"/>
  <c r="C214" i="1"/>
  <c r="B214" i="6"/>
  <c r="C213" i="1"/>
  <c r="B213" i="6"/>
  <c r="C212" i="1"/>
  <c r="B212" i="6"/>
  <c r="C211" i="1"/>
  <c r="B211" i="6"/>
  <c r="C210" i="1"/>
  <c r="B210" i="6"/>
  <c r="C209" i="1"/>
  <c r="B209" i="6"/>
  <c r="C208" i="1"/>
  <c r="B208" i="6"/>
  <c r="C207" i="1"/>
  <c r="B207" i="6"/>
  <c r="C206" i="1"/>
  <c r="B206" i="6"/>
  <c r="C205" i="1"/>
  <c r="B205" i="6"/>
  <c r="C204" i="1"/>
  <c r="B204" i="6"/>
  <c r="C203" i="1"/>
  <c r="B203" i="6"/>
  <c r="C202" i="1"/>
  <c r="B202" i="6"/>
  <c r="C201" i="1"/>
  <c r="B201" i="6"/>
  <c r="C200" i="1"/>
  <c r="B200" i="6"/>
  <c r="C199" i="1"/>
  <c r="B199" i="6"/>
  <c r="C198" i="1"/>
  <c r="B198" i="6"/>
  <c r="C197" i="1"/>
  <c r="B197" i="6"/>
  <c r="C196" i="1"/>
  <c r="B196" i="6"/>
  <c r="C195" i="1"/>
  <c r="B195" i="6"/>
  <c r="C194" i="1"/>
  <c r="B194" i="6"/>
  <c r="C193" i="1"/>
  <c r="B193" i="6"/>
  <c r="C192" i="1"/>
  <c r="B192" i="6"/>
  <c r="C191" i="1"/>
  <c r="B191" i="6"/>
  <c r="C190" i="1"/>
  <c r="B190" i="6"/>
  <c r="C189" i="1"/>
  <c r="B189" i="6"/>
  <c r="C188" i="1"/>
  <c r="B188" i="6"/>
  <c r="C187" i="1"/>
  <c r="B187" i="6"/>
  <c r="C186" i="1"/>
  <c r="B186" i="6"/>
  <c r="C185" i="1"/>
  <c r="B185" i="6"/>
  <c r="C184" i="1"/>
  <c r="B184" i="6"/>
  <c r="C183" i="1"/>
  <c r="B183" i="6"/>
  <c r="C182" i="1"/>
  <c r="B182" i="6"/>
  <c r="C181" i="1"/>
  <c r="B181" i="6"/>
  <c r="C180" i="1"/>
  <c r="B180" i="6"/>
  <c r="C179" i="1"/>
  <c r="B179" i="6"/>
  <c r="C178" i="1"/>
  <c r="B178" i="6"/>
  <c r="C177" i="1"/>
  <c r="B177" i="6"/>
  <c r="C176" i="1"/>
  <c r="B176" i="6"/>
  <c r="C175" i="1"/>
  <c r="B175" i="6"/>
  <c r="C174" i="1"/>
  <c r="B174" i="6"/>
  <c r="C173" i="1"/>
  <c r="B173" i="6"/>
  <c r="C172" i="1"/>
  <c r="B172" i="6"/>
  <c r="C171" i="1"/>
  <c r="B171" i="6"/>
  <c r="C170" i="1"/>
  <c r="B170" i="6"/>
  <c r="C169" i="1"/>
  <c r="B169" i="6"/>
  <c r="C168" i="1"/>
  <c r="B168" i="6"/>
  <c r="C167" i="1"/>
  <c r="B167" i="6"/>
  <c r="C166" i="1"/>
  <c r="B166" i="6"/>
  <c r="C165" i="1"/>
  <c r="B165" i="6"/>
  <c r="C164" i="1"/>
  <c r="B164" i="6"/>
  <c r="C163" i="1"/>
  <c r="B163" i="6"/>
  <c r="C162" i="1"/>
  <c r="B162" i="6"/>
  <c r="C161" i="1"/>
  <c r="B161" i="6"/>
  <c r="C160" i="1"/>
  <c r="B160" i="6"/>
  <c r="C159" i="1"/>
  <c r="B159" i="6"/>
  <c r="C158" i="1"/>
  <c r="B158" i="6"/>
  <c r="C157" i="1"/>
  <c r="B157" i="6"/>
  <c r="C156" i="1"/>
  <c r="B156" i="6"/>
  <c r="C155" i="1"/>
  <c r="B155" i="6"/>
  <c r="C154" i="1"/>
  <c r="B154" i="6"/>
  <c r="C153" i="1"/>
  <c r="B153" i="6"/>
  <c r="C152" i="1"/>
  <c r="B152" i="6"/>
  <c r="C151" i="1"/>
  <c r="B151" i="6"/>
  <c r="C150" i="1"/>
  <c r="B150" i="6"/>
  <c r="C149" i="1"/>
  <c r="B149" i="6"/>
  <c r="C148" i="1"/>
  <c r="B148" i="6"/>
  <c r="C147" i="1"/>
  <c r="B147" i="6"/>
  <c r="C146" i="1"/>
  <c r="B146" i="6"/>
  <c r="C145" i="1"/>
  <c r="B145" i="6"/>
  <c r="C144" i="1"/>
  <c r="B144" i="6"/>
  <c r="C143" i="1"/>
  <c r="B143" i="6"/>
  <c r="C142" i="1"/>
  <c r="B142" i="6"/>
  <c r="C141" i="1"/>
  <c r="B141" i="6"/>
  <c r="C140" i="1"/>
  <c r="B140" i="6"/>
  <c r="C139" i="1"/>
  <c r="B139" i="6"/>
  <c r="C138" i="1"/>
  <c r="B138" i="6"/>
  <c r="C137" i="1"/>
  <c r="B137" i="6"/>
  <c r="C136" i="1"/>
  <c r="B136" i="6"/>
  <c r="C135" i="1"/>
  <c r="B135" i="6"/>
  <c r="C134" i="1"/>
  <c r="B134" i="6"/>
  <c r="C133" i="1"/>
  <c r="B133" i="6"/>
  <c r="C132" i="1"/>
  <c r="B132" i="6"/>
  <c r="C131" i="1"/>
  <c r="B131" i="6"/>
  <c r="C130" i="1"/>
  <c r="B130" i="6"/>
  <c r="C129" i="1"/>
  <c r="B129" i="6"/>
  <c r="C128" i="1"/>
  <c r="B128" i="6"/>
  <c r="C127" i="1"/>
  <c r="B127" i="6"/>
  <c r="C126" i="1"/>
  <c r="B126" i="6"/>
  <c r="C125" i="1"/>
  <c r="B125" i="6"/>
  <c r="C124" i="1"/>
  <c r="B124" i="6"/>
  <c r="C123" i="1"/>
  <c r="B123" i="6"/>
  <c r="C122" i="1"/>
  <c r="B122" i="6"/>
  <c r="C121" i="1"/>
  <c r="B121" i="6"/>
  <c r="C120" i="1"/>
  <c r="B120" i="6"/>
  <c r="C119" i="1"/>
  <c r="B119" i="6"/>
  <c r="C118" i="1"/>
  <c r="B118" i="6"/>
  <c r="C117" i="1"/>
  <c r="B117" i="6"/>
  <c r="C116" i="1"/>
  <c r="B116" i="6"/>
  <c r="C115" i="1"/>
  <c r="B115" i="6"/>
  <c r="C114" i="1"/>
  <c r="B114" i="6"/>
  <c r="C113" i="1"/>
  <c r="B113" i="6"/>
  <c r="C112" i="1"/>
  <c r="B112" i="6"/>
  <c r="C111" i="1"/>
  <c r="B111" i="6"/>
  <c r="C110" i="1"/>
  <c r="B110" i="6"/>
  <c r="C109" i="1"/>
  <c r="B109" i="6"/>
  <c r="C108" i="1"/>
  <c r="B108" i="6"/>
  <c r="C107" i="1"/>
  <c r="B107" i="6"/>
  <c r="C106" i="1"/>
  <c r="B106" i="6"/>
  <c r="C105" i="1"/>
  <c r="B105" i="6"/>
  <c r="C104" i="1"/>
  <c r="B104" i="6"/>
  <c r="C103" i="1"/>
  <c r="B103" i="6"/>
  <c r="C102" i="1"/>
  <c r="B102" i="6"/>
  <c r="C101" i="1"/>
  <c r="B101" i="6"/>
  <c r="C100" i="1"/>
  <c r="B100" i="6"/>
  <c r="C99" i="1"/>
  <c r="B99" i="6"/>
  <c r="C98" i="1"/>
  <c r="B98" i="6"/>
  <c r="C97" i="1"/>
  <c r="B97" i="6"/>
  <c r="C96" i="1"/>
  <c r="B96" i="6"/>
  <c r="C95" i="1"/>
  <c r="B95" i="6"/>
  <c r="C94" i="1"/>
  <c r="B94" i="6"/>
  <c r="C93" i="1"/>
  <c r="B93" i="6"/>
  <c r="C92" i="1"/>
  <c r="B92" i="6"/>
  <c r="C91" i="1"/>
  <c r="B91" i="6"/>
  <c r="C90" i="1"/>
  <c r="B90" i="6"/>
  <c r="C89" i="1"/>
  <c r="B89" i="6"/>
  <c r="C88" i="1"/>
  <c r="B88" i="6"/>
  <c r="C87" i="1"/>
  <c r="B87" i="6"/>
  <c r="C86" i="1"/>
  <c r="B86" i="6"/>
  <c r="C85" i="1"/>
  <c r="B85" i="6"/>
  <c r="C84" i="1"/>
  <c r="B84" i="6"/>
  <c r="C83" i="1"/>
  <c r="B83" i="6"/>
  <c r="C82" i="1"/>
  <c r="B82" i="6"/>
  <c r="C81" i="1"/>
  <c r="B81" i="6"/>
  <c r="C80" i="1"/>
  <c r="B80" i="6"/>
  <c r="C79" i="1"/>
  <c r="B79" i="6"/>
  <c r="C78" i="1"/>
  <c r="B78" i="6"/>
  <c r="C77" i="1"/>
  <c r="B77" i="6"/>
  <c r="C76" i="1"/>
  <c r="B76" i="6"/>
  <c r="C75" i="1"/>
  <c r="B75" i="6"/>
  <c r="C74" i="1"/>
  <c r="B74" i="6"/>
  <c r="C73" i="1"/>
  <c r="B73" i="6"/>
  <c r="C72" i="1"/>
  <c r="B72" i="6"/>
  <c r="C71" i="1"/>
  <c r="C70" i="1"/>
  <c r="B69" i="6"/>
  <c r="C68" i="1"/>
  <c r="B68" i="6"/>
  <c r="C67" i="1"/>
  <c r="B67" i="6"/>
  <c r="C66" i="1"/>
  <c r="B66" i="6"/>
  <c r="C65" i="1"/>
  <c r="B65" i="6"/>
  <c r="C64" i="1"/>
  <c r="B63" i="6"/>
  <c r="C62" i="1"/>
  <c r="B62" i="6"/>
  <c r="C61" i="1"/>
  <c r="B61" i="6"/>
  <c r="C60" i="1"/>
  <c r="B60" i="6"/>
  <c r="C59" i="1"/>
  <c r="B59" i="6"/>
  <c r="C58" i="1"/>
  <c r="B58" i="6"/>
  <c r="C57" i="1"/>
  <c r="B57" i="6"/>
  <c r="C56" i="1"/>
  <c r="B56" i="6"/>
  <c r="C55" i="1"/>
  <c r="B55" i="6"/>
  <c r="C54" i="1"/>
  <c r="B54" i="6"/>
  <c r="C53" i="1"/>
  <c r="B53" i="6"/>
  <c r="C52" i="1"/>
  <c r="B52" i="6"/>
  <c r="C51" i="1"/>
  <c r="B51" i="6"/>
  <c r="C50" i="1"/>
  <c r="B50" i="6"/>
  <c r="C49" i="1"/>
  <c r="B49" i="6"/>
  <c r="C48" i="1"/>
  <c r="B48" i="6"/>
  <c r="C47" i="1"/>
  <c r="B47" i="6"/>
  <c r="C46" i="1"/>
  <c r="B46" i="6"/>
  <c r="C45" i="1"/>
  <c r="B45" i="6"/>
  <c r="C44" i="1"/>
  <c r="B44" i="6"/>
  <c r="C43" i="1"/>
  <c r="B43" i="6"/>
  <c r="C42" i="1"/>
  <c r="B42" i="6"/>
  <c r="C41" i="1"/>
  <c r="B41" i="6"/>
  <c r="C40" i="1"/>
  <c r="B40" i="6"/>
  <c r="C39" i="1"/>
  <c r="B39" i="6"/>
  <c r="C38" i="1"/>
  <c r="B38" i="6"/>
  <c r="C37" i="1"/>
  <c r="B37" i="6"/>
  <c r="C36" i="1"/>
  <c r="B36" i="6"/>
  <c r="C35" i="1"/>
  <c r="B35" i="6"/>
  <c r="C34" i="1"/>
  <c r="B34" i="6"/>
  <c r="C33" i="1"/>
  <c r="B33" i="6"/>
  <c r="C32" i="1"/>
  <c r="B32" i="6"/>
  <c r="C31" i="1"/>
  <c r="B31" i="6"/>
  <c r="C30" i="1"/>
  <c r="B30" i="6"/>
  <c r="C29" i="1"/>
  <c r="B29" i="6"/>
  <c r="C28" i="1"/>
  <c r="B28" i="6"/>
  <c r="C27" i="1"/>
  <c r="B27" i="6"/>
  <c r="C26" i="1"/>
  <c r="B26" i="6"/>
  <c r="C25" i="1"/>
  <c r="B25" i="6"/>
  <c r="C24" i="1"/>
  <c r="B24" i="6"/>
  <c r="C23" i="1"/>
  <c r="B23" i="6"/>
  <c r="C22" i="1"/>
  <c r="B22" i="6"/>
  <c r="C21" i="1"/>
  <c r="B21" i="6"/>
  <c r="C20" i="1"/>
  <c r="B20" i="6"/>
  <c r="C19" i="1"/>
  <c r="B19" i="6"/>
  <c r="C18" i="1"/>
  <c r="B18" i="6"/>
  <c r="C17" i="1"/>
  <c r="B17" i="6"/>
  <c r="C16" i="1"/>
  <c r="B16" i="6"/>
  <c r="C15" i="1"/>
  <c r="B15" i="6"/>
  <c r="C14" i="1"/>
  <c r="B14" i="6"/>
  <c r="C13" i="1"/>
  <c r="AK10" i="1"/>
  <c r="BF10" i="1"/>
  <c r="O10" i="1"/>
  <c r="G11" i="6"/>
  <c r="H11" i="6"/>
  <c r="I11" i="6"/>
  <c r="J11" i="6"/>
  <c r="K11" i="6"/>
  <c r="L11" i="6"/>
  <c r="M11" i="6"/>
  <c r="N11" i="6"/>
  <c r="O11" i="6"/>
  <c r="P11" i="6"/>
  <c r="Q11" i="6"/>
  <c r="B11" i="6"/>
  <c r="C10" i="1"/>
  <c r="AK9" i="1"/>
  <c r="BF9" i="1"/>
  <c r="O9" i="1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B10" i="6"/>
  <c r="C9" i="1"/>
  <c r="AK8" i="1"/>
  <c r="BF8" i="1"/>
  <c r="O8" i="1"/>
  <c r="E9" i="6"/>
  <c r="F9" i="6"/>
  <c r="G9" i="6"/>
  <c r="H9" i="6"/>
  <c r="I9" i="6"/>
  <c r="J9" i="6"/>
  <c r="K9" i="6"/>
  <c r="L9" i="6"/>
  <c r="M9" i="6"/>
  <c r="N9" i="6"/>
  <c r="O9" i="6"/>
  <c r="P9" i="6"/>
  <c r="Q9" i="6"/>
  <c r="B9" i="6"/>
  <c r="C8" i="1"/>
  <c r="AK7" i="1"/>
  <c r="BF7" i="1"/>
  <c r="O7" i="1"/>
  <c r="E8" i="6"/>
  <c r="F8" i="6"/>
  <c r="G8" i="6"/>
  <c r="H8" i="6"/>
  <c r="I8" i="6"/>
  <c r="J8" i="6"/>
  <c r="K8" i="6"/>
  <c r="L8" i="6"/>
  <c r="M8" i="6"/>
  <c r="N8" i="6"/>
  <c r="O8" i="6"/>
  <c r="P8" i="6"/>
  <c r="Q8" i="6"/>
  <c r="B8" i="6"/>
  <c r="C7" i="1"/>
  <c r="AK6" i="1"/>
  <c r="BF6" i="1"/>
  <c r="O6" i="1"/>
  <c r="E7" i="6"/>
  <c r="F7" i="6"/>
  <c r="G7" i="6"/>
  <c r="H7" i="6"/>
  <c r="I7" i="6"/>
  <c r="J7" i="6"/>
  <c r="K7" i="6"/>
  <c r="L7" i="6"/>
  <c r="M7" i="6"/>
  <c r="N7" i="6"/>
  <c r="O7" i="6"/>
  <c r="P7" i="6"/>
  <c r="Q7" i="6"/>
  <c r="B7" i="6"/>
  <c r="C6" i="1"/>
  <c r="E6" i="6"/>
  <c r="F6" i="6"/>
  <c r="G6" i="6"/>
  <c r="H6" i="6"/>
  <c r="I6" i="6"/>
  <c r="J6" i="6"/>
  <c r="K6" i="6"/>
  <c r="L6" i="6"/>
  <c r="M6" i="6"/>
  <c r="N6" i="6"/>
  <c r="O6" i="6"/>
  <c r="P6" i="6"/>
  <c r="Q6" i="6"/>
  <c r="B6" i="6"/>
  <c r="C5" i="1"/>
  <c r="O4" i="1"/>
  <c r="E5" i="6"/>
  <c r="F5" i="6"/>
  <c r="G5" i="6"/>
  <c r="H5" i="6"/>
  <c r="I5" i="6"/>
  <c r="J5" i="6"/>
  <c r="K5" i="6"/>
  <c r="L5" i="6"/>
  <c r="M5" i="6"/>
  <c r="N5" i="6"/>
  <c r="O5" i="6"/>
  <c r="P5" i="6"/>
  <c r="Q5" i="6"/>
  <c r="B5" i="6"/>
  <c r="C4" i="1"/>
  <c r="AK3" i="1"/>
  <c r="BF3" i="1"/>
  <c r="O3" i="1"/>
  <c r="M4" i="6"/>
  <c r="N4" i="6"/>
  <c r="O4" i="6"/>
  <c r="P4" i="6"/>
  <c r="Q4" i="6"/>
  <c r="BR62" i="1"/>
  <c r="BQ62" i="1"/>
  <c r="BP62" i="1"/>
  <c r="BO62" i="1"/>
  <c r="BN62" i="1"/>
  <c r="BM62" i="1"/>
  <c r="BL62" i="1"/>
  <c r="BK62" i="1"/>
  <c r="BJ62" i="1"/>
  <c r="BI62" i="1"/>
  <c r="BH62" i="1"/>
  <c r="BG62" i="1"/>
  <c r="BE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J62" i="1"/>
  <c r="N62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E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J61" i="1"/>
  <c r="N61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E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J60" i="1"/>
  <c r="N60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E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J59" i="1"/>
  <c r="N59" i="1"/>
  <c r="U203" i="2"/>
  <c r="V203" i="2"/>
  <c r="W203" i="2"/>
  <c r="AC203" i="2"/>
  <c r="AG203" i="2"/>
  <c r="AF203" i="2"/>
  <c r="AE203" i="2"/>
  <c r="AD203" i="2"/>
  <c r="T203" i="2"/>
  <c r="X203" i="2"/>
  <c r="AB203" i="2"/>
  <c r="AA203" i="2"/>
  <c r="Z203" i="2"/>
  <c r="Y203" i="2"/>
  <c r="K203" i="2"/>
  <c r="J203" i="2"/>
  <c r="U202" i="2"/>
  <c r="V202" i="2"/>
  <c r="W202" i="2"/>
  <c r="AC202" i="2"/>
  <c r="AG202" i="2"/>
  <c r="AF202" i="2"/>
  <c r="AE202" i="2"/>
  <c r="AD202" i="2"/>
  <c r="T202" i="2"/>
  <c r="X202" i="2"/>
  <c r="AB202" i="2"/>
  <c r="AA202" i="2"/>
  <c r="Z202" i="2"/>
  <c r="Y202" i="2"/>
  <c r="K202" i="2"/>
  <c r="J202" i="2"/>
  <c r="U201" i="2"/>
  <c r="V201" i="2"/>
  <c r="W201" i="2"/>
  <c r="AC201" i="2"/>
  <c r="AG201" i="2"/>
  <c r="AF201" i="2"/>
  <c r="AE201" i="2"/>
  <c r="AD201" i="2"/>
  <c r="T201" i="2"/>
  <c r="X201" i="2"/>
  <c r="AB201" i="2"/>
  <c r="AA201" i="2"/>
  <c r="Z201" i="2"/>
  <c r="Y201" i="2"/>
  <c r="K201" i="2"/>
  <c r="J201" i="2"/>
  <c r="U200" i="2"/>
  <c r="V200" i="2"/>
  <c r="W200" i="2"/>
  <c r="AC200" i="2"/>
  <c r="AG200" i="2"/>
  <c r="AF200" i="2"/>
  <c r="AE200" i="2"/>
  <c r="AD200" i="2"/>
  <c r="T200" i="2"/>
  <c r="X200" i="2"/>
  <c r="AB200" i="2"/>
  <c r="AA200" i="2"/>
  <c r="Z200" i="2"/>
  <c r="Y200" i="2"/>
  <c r="K200" i="2"/>
  <c r="J200" i="2"/>
  <c r="A203" i="2"/>
  <c r="A202" i="2"/>
  <c r="A201" i="2"/>
  <c r="A200" i="2"/>
  <c r="A63" i="2"/>
  <c r="A62" i="2"/>
  <c r="A61" i="2"/>
  <c r="A60" i="2"/>
  <c r="A134" i="2"/>
  <c r="A133" i="2"/>
  <c r="A132" i="2"/>
  <c r="A131" i="2"/>
  <c r="A123" i="2"/>
  <c r="A122" i="2"/>
  <c r="A121" i="2"/>
  <c r="A120" i="2"/>
  <c r="A115" i="2"/>
  <c r="A114" i="2"/>
  <c r="A113" i="2"/>
  <c r="A112" i="2"/>
  <c r="A107" i="2"/>
  <c r="A106" i="2"/>
  <c r="A105" i="2"/>
  <c r="A104" i="2"/>
  <c r="A99" i="2"/>
  <c r="A98" i="2"/>
  <c r="A97" i="2"/>
  <c r="A96" i="2"/>
  <c r="BR51" i="1"/>
  <c r="BQ51" i="1"/>
  <c r="BP51" i="1"/>
  <c r="BO51" i="1"/>
  <c r="BN51" i="1"/>
  <c r="BM51" i="1"/>
  <c r="BL51" i="1"/>
  <c r="BK51" i="1"/>
  <c r="BJ51" i="1"/>
  <c r="BI51" i="1"/>
  <c r="BH51" i="1"/>
  <c r="BG51" i="1"/>
  <c r="BE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J51" i="1"/>
  <c r="N51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E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J50" i="1"/>
  <c r="N50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E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J49" i="1"/>
  <c r="N49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E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J48" i="1"/>
  <c r="N48" i="1"/>
  <c r="U192" i="2"/>
  <c r="V192" i="2"/>
  <c r="W192" i="2"/>
  <c r="AC192" i="2"/>
  <c r="AG192" i="2"/>
  <c r="AF192" i="2"/>
  <c r="AE192" i="2"/>
  <c r="AD192" i="2"/>
  <c r="T192" i="2"/>
  <c r="X192" i="2"/>
  <c r="AB192" i="2"/>
  <c r="AA192" i="2"/>
  <c r="Z192" i="2"/>
  <c r="Y192" i="2"/>
  <c r="K192" i="2"/>
  <c r="J192" i="2"/>
  <c r="A192" i="2"/>
  <c r="U191" i="2"/>
  <c r="V191" i="2"/>
  <c r="W191" i="2"/>
  <c r="AC191" i="2"/>
  <c r="AG191" i="2"/>
  <c r="AF191" i="2"/>
  <c r="AE191" i="2"/>
  <c r="AD191" i="2"/>
  <c r="T191" i="2"/>
  <c r="X191" i="2"/>
  <c r="AB191" i="2"/>
  <c r="AA191" i="2"/>
  <c r="Z191" i="2"/>
  <c r="Y191" i="2"/>
  <c r="K191" i="2"/>
  <c r="J191" i="2"/>
  <c r="A191" i="2"/>
  <c r="U190" i="2"/>
  <c r="V190" i="2"/>
  <c r="W190" i="2"/>
  <c r="AC190" i="2"/>
  <c r="AG190" i="2"/>
  <c r="AF190" i="2"/>
  <c r="AE190" i="2"/>
  <c r="AD190" i="2"/>
  <c r="T190" i="2"/>
  <c r="X190" i="2"/>
  <c r="AB190" i="2"/>
  <c r="AA190" i="2"/>
  <c r="Z190" i="2"/>
  <c r="Y190" i="2"/>
  <c r="K190" i="2"/>
  <c r="J190" i="2"/>
  <c r="A190" i="2"/>
  <c r="U189" i="2"/>
  <c r="V189" i="2"/>
  <c r="W189" i="2"/>
  <c r="AC189" i="2"/>
  <c r="AG189" i="2"/>
  <c r="AF189" i="2"/>
  <c r="AE189" i="2"/>
  <c r="AD189" i="2"/>
  <c r="T189" i="2"/>
  <c r="X189" i="2"/>
  <c r="AB189" i="2"/>
  <c r="AA189" i="2"/>
  <c r="Z189" i="2"/>
  <c r="Y189" i="2"/>
  <c r="K189" i="2"/>
  <c r="J189" i="2"/>
  <c r="A189" i="2"/>
  <c r="U168" i="2"/>
  <c r="V168" i="2"/>
  <c r="W168" i="2"/>
  <c r="AC168" i="2"/>
  <c r="AG168" i="2"/>
  <c r="AF168" i="2"/>
  <c r="AE168" i="2"/>
  <c r="AD168" i="2"/>
  <c r="T168" i="2"/>
  <c r="X168" i="2"/>
  <c r="AB168" i="2"/>
  <c r="AA168" i="2"/>
  <c r="Z168" i="2"/>
  <c r="Y168" i="2"/>
  <c r="K168" i="2"/>
  <c r="J168" i="2"/>
  <c r="A168" i="2"/>
  <c r="U167" i="2"/>
  <c r="V167" i="2"/>
  <c r="W167" i="2"/>
  <c r="AC167" i="2"/>
  <c r="AG167" i="2"/>
  <c r="AF167" i="2"/>
  <c r="AE167" i="2"/>
  <c r="AD167" i="2"/>
  <c r="T167" i="2"/>
  <c r="X167" i="2"/>
  <c r="AB167" i="2"/>
  <c r="AA167" i="2"/>
  <c r="Z167" i="2"/>
  <c r="Y167" i="2"/>
  <c r="K167" i="2"/>
  <c r="J167" i="2"/>
  <c r="A167" i="2"/>
  <c r="U166" i="2"/>
  <c r="V166" i="2"/>
  <c r="W166" i="2"/>
  <c r="AC166" i="2"/>
  <c r="AG166" i="2"/>
  <c r="AF166" i="2"/>
  <c r="AE166" i="2"/>
  <c r="AD166" i="2"/>
  <c r="T166" i="2"/>
  <c r="X166" i="2"/>
  <c r="AB166" i="2"/>
  <c r="AA166" i="2"/>
  <c r="Z166" i="2"/>
  <c r="Y166" i="2"/>
  <c r="K166" i="2"/>
  <c r="J166" i="2"/>
  <c r="A166" i="2"/>
  <c r="U165" i="2"/>
  <c r="V165" i="2"/>
  <c r="W165" i="2"/>
  <c r="AC165" i="2"/>
  <c r="AG165" i="2"/>
  <c r="AF165" i="2"/>
  <c r="AE165" i="2"/>
  <c r="AD165" i="2"/>
  <c r="T165" i="2"/>
  <c r="X165" i="2"/>
  <c r="AB165" i="2"/>
  <c r="AA165" i="2"/>
  <c r="Z165" i="2"/>
  <c r="Y165" i="2"/>
  <c r="K165" i="2"/>
  <c r="J165" i="2"/>
  <c r="A165" i="2"/>
  <c r="A52" i="2"/>
  <c r="A51" i="2"/>
  <c r="A50" i="2"/>
  <c r="A49" i="2"/>
  <c r="A44" i="2"/>
  <c r="A43" i="2"/>
  <c r="A42" i="2"/>
  <c r="A41" i="2"/>
  <c r="A36" i="2"/>
  <c r="A35" i="2"/>
  <c r="A34" i="2"/>
  <c r="A33" i="2"/>
  <c r="A28" i="2"/>
  <c r="A27" i="2"/>
  <c r="A26" i="2"/>
  <c r="A25" i="2"/>
  <c r="U144" i="2"/>
  <c r="V144" i="2"/>
  <c r="W144" i="2"/>
  <c r="AC144" i="2"/>
  <c r="AG144" i="2"/>
  <c r="AF144" i="2"/>
  <c r="AE144" i="2"/>
  <c r="AD144" i="2"/>
  <c r="T144" i="2"/>
  <c r="X144" i="2"/>
  <c r="AB144" i="2"/>
  <c r="AA144" i="2"/>
  <c r="Z144" i="2"/>
  <c r="Y144" i="2"/>
  <c r="K144" i="2"/>
  <c r="J144" i="2"/>
  <c r="BR43" i="1"/>
  <c r="BQ43" i="1"/>
  <c r="BP43" i="1"/>
  <c r="BO43" i="1"/>
  <c r="BN43" i="1"/>
  <c r="BM43" i="1"/>
  <c r="BL43" i="1"/>
  <c r="BK43" i="1"/>
  <c r="BJ43" i="1"/>
  <c r="BI43" i="1"/>
  <c r="BH43" i="1"/>
  <c r="BG43" i="1"/>
  <c r="BE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J43" i="1"/>
  <c r="N43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E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J42" i="1"/>
  <c r="N42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E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J41" i="1"/>
  <c r="N41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E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J40" i="1"/>
  <c r="N40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E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J35" i="1"/>
  <c r="N35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E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J34" i="1"/>
  <c r="N34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E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J33" i="1"/>
  <c r="N33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E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J32" i="1"/>
  <c r="N32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E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J27" i="1"/>
  <c r="N27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E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J26" i="1"/>
  <c r="N26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E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J25" i="1"/>
  <c r="N25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E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J24" i="1"/>
  <c r="N24" i="1"/>
  <c r="U184" i="2"/>
  <c r="V184" i="2"/>
  <c r="W184" i="2"/>
  <c r="AC184" i="2"/>
  <c r="AG184" i="2"/>
  <c r="AF184" i="2"/>
  <c r="AE184" i="2"/>
  <c r="AD184" i="2"/>
  <c r="T184" i="2"/>
  <c r="X184" i="2"/>
  <c r="AB184" i="2"/>
  <c r="AA184" i="2"/>
  <c r="Z184" i="2"/>
  <c r="Y184" i="2"/>
  <c r="K184" i="2"/>
  <c r="J184" i="2"/>
  <c r="U183" i="2"/>
  <c r="V183" i="2"/>
  <c r="W183" i="2"/>
  <c r="AC183" i="2"/>
  <c r="AG183" i="2"/>
  <c r="AF183" i="2"/>
  <c r="AE183" i="2"/>
  <c r="AD183" i="2"/>
  <c r="T183" i="2"/>
  <c r="X183" i="2"/>
  <c r="AB183" i="2"/>
  <c r="AA183" i="2"/>
  <c r="Z183" i="2"/>
  <c r="Y183" i="2"/>
  <c r="K183" i="2"/>
  <c r="J183" i="2"/>
  <c r="U182" i="2"/>
  <c r="V182" i="2"/>
  <c r="W182" i="2"/>
  <c r="AC182" i="2"/>
  <c r="AG182" i="2"/>
  <c r="AF182" i="2"/>
  <c r="AE182" i="2"/>
  <c r="AD182" i="2"/>
  <c r="T182" i="2"/>
  <c r="X182" i="2"/>
  <c r="AB182" i="2"/>
  <c r="AA182" i="2"/>
  <c r="Z182" i="2"/>
  <c r="Y182" i="2"/>
  <c r="K182" i="2"/>
  <c r="J182" i="2"/>
  <c r="U181" i="2"/>
  <c r="V181" i="2"/>
  <c r="W181" i="2"/>
  <c r="AC181" i="2"/>
  <c r="AG181" i="2"/>
  <c r="AF181" i="2"/>
  <c r="AE181" i="2"/>
  <c r="AD181" i="2"/>
  <c r="T181" i="2"/>
  <c r="X181" i="2"/>
  <c r="AB181" i="2"/>
  <c r="AA181" i="2"/>
  <c r="Z181" i="2"/>
  <c r="Y181" i="2"/>
  <c r="K181" i="2"/>
  <c r="J181" i="2"/>
  <c r="U176" i="2"/>
  <c r="V176" i="2"/>
  <c r="W176" i="2"/>
  <c r="AC176" i="2"/>
  <c r="AG176" i="2"/>
  <c r="AF176" i="2"/>
  <c r="AE176" i="2"/>
  <c r="AD176" i="2"/>
  <c r="T176" i="2"/>
  <c r="X176" i="2"/>
  <c r="AB176" i="2"/>
  <c r="AA176" i="2"/>
  <c r="Z176" i="2"/>
  <c r="Y176" i="2"/>
  <c r="K176" i="2"/>
  <c r="J176" i="2"/>
  <c r="U175" i="2"/>
  <c r="V175" i="2"/>
  <c r="W175" i="2"/>
  <c r="AC175" i="2"/>
  <c r="AG175" i="2"/>
  <c r="AF175" i="2"/>
  <c r="AE175" i="2"/>
  <c r="AD175" i="2"/>
  <c r="T175" i="2"/>
  <c r="X175" i="2"/>
  <c r="AB175" i="2"/>
  <c r="AA175" i="2"/>
  <c r="Z175" i="2"/>
  <c r="Y175" i="2"/>
  <c r="K175" i="2"/>
  <c r="J175" i="2"/>
  <c r="U174" i="2"/>
  <c r="V174" i="2"/>
  <c r="W174" i="2"/>
  <c r="AC174" i="2"/>
  <c r="AG174" i="2"/>
  <c r="AF174" i="2"/>
  <c r="AE174" i="2"/>
  <c r="AD174" i="2"/>
  <c r="T174" i="2"/>
  <c r="X174" i="2"/>
  <c r="AB174" i="2"/>
  <c r="AA174" i="2"/>
  <c r="Z174" i="2"/>
  <c r="Y174" i="2"/>
  <c r="K174" i="2"/>
  <c r="J174" i="2"/>
  <c r="U173" i="2"/>
  <c r="V173" i="2"/>
  <c r="W173" i="2"/>
  <c r="AC173" i="2"/>
  <c r="AG173" i="2"/>
  <c r="AF173" i="2"/>
  <c r="AE173" i="2"/>
  <c r="AD173" i="2"/>
  <c r="T173" i="2"/>
  <c r="X173" i="2"/>
  <c r="AB173" i="2"/>
  <c r="AA173" i="2"/>
  <c r="Z173" i="2"/>
  <c r="Y173" i="2"/>
  <c r="K173" i="2"/>
  <c r="J173" i="2"/>
  <c r="A184" i="2"/>
  <c r="A183" i="2"/>
  <c r="A182" i="2"/>
  <c r="A181" i="2"/>
  <c r="A176" i="2"/>
  <c r="A175" i="2"/>
  <c r="A174" i="2"/>
  <c r="A173" i="2"/>
  <c r="BR58" i="1"/>
  <c r="BQ58" i="1"/>
  <c r="BP58" i="1"/>
  <c r="BO58" i="1"/>
  <c r="BN58" i="1"/>
  <c r="BM58" i="1"/>
  <c r="BL58" i="1"/>
  <c r="BK58" i="1"/>
  <c r="BJ58" i="1"/>
  <c r="BI58" i="1"/>
  <c r="BH58" i="1"/>
  <c r="BG58" i="1"/>
  <c r="BE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J58" i="1"/>
  <c r="N58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E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J57" i="1"/>
  <c r="N57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E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J56" i="1"/>
  <c r="N56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E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J55" i="1"/>
  <c r="N55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E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J54" i="1"/>
  <c r="N54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E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J53" i="1"/>
  <c r="N53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E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J52" i="1"/>
  <c r="N52" i="1"/>
  <c r="U199" i="2"/>
  <c r="V199" i="2"/>
  <c r="W199" i="2"/>
  <c r="AC199" i="2"/>
  <c r="AG199" i="2"/>
  <c r="AF199" i="2"/>
  <c r="AE199" i="2"/>
  <c r="AD199" i="2"/>
  <c r="T199" i="2"/>
  <c r="X199" i="2"/>
  <c r="AB199" i="2"/>
  <c r="AA199" i="2"/>
  <c r="Z199" i="2"/>
  <c r="Y199" i="2"/>
  <c r="K199" i="2"/>
  <c r="J199" i="2"/>
  <c r="U198" i="2"/>
  <c r="V198" i="2"/>
  <c r="W198" i="2"/>
  <c r="AC198" i="2"/>
  <c r="AG198" i="2"/>
  <c r="AF198" i="2"/>
  <c r="AE198" i="2"/>
  <c r="AD198" i="2"/>
  <c r="T198" i="2"/>
  <c r="X198" i="2"/>
  <c r="AB198" i="2"/>
  <c r="AA198" i="2"/>
  <c r="Z198" i="2"/>
  <c r="Y198" i="2"/>
  <c r="K198" i="2"/>
  <c r="J198" i="2"/>
  <c r="U197" i="2"/>
  <c r="V197" i="2"/>
  <c r="W197" i="2"/>
  <c r="AC197" i="2"/>
  <c r="AG197" i="2"/>
  <c r="AF197" i="2"/>
  <c r="AE197" i="2"/>
  <c r="AD197" i="2"/>
  <c r="T197" i="2"/>
  <c r="X197" i="2"/>
  <c r="AB197" i="2"/>
  <c r="AA197" i="2"/>
  <c r="Z197" i="2"/>
  <c r="Y197" i="2"/>
  <c r="K197" i="2"/>
  <c r="J197" i="2"/>
  <c r="U196" i="2"/>
  <c r="V196" i="2"/>
  <c r="W196" i="2"/>
  <c r="AC196" i="2"/>
  <c r="AG196" i="2"/>
  <c r="AF196" i="2"/>
  <c r="AE196" i="2"/>
  <c r="AD196" i="2"/>
  <c r="T196" i="2"/>
  <c r="X196" i="2"/>
  <c r="AB196" i="2"/>
  <c r="AA196" i="2"/>
  <c r="Z196" i="2"/>
  <c r="Y196" i="2"/>
  <c r="K196" i="2"/>
  <c r="J196" i="2"/>
  <c r="U195" i="2"/>
  <c r="V195" i="2"/>
  <c r="W195" i="2"/>
  <c r="AC195" i="2"/>
  <c r="AG195" i="2"/>
  <c r="AF195" i="2"/>
  <c r="AE195" i="2"/>
  <c r="AD195" i="2"/>
  <c r="T195" i="2"/>
  <c r="X195" i="2"/>
  <c r="AB195" i="2"/>
  <c r="AA195" i="2"/>
  <c r="Z195" i="2"/>
  <c r="Y195" i="2"/>
  <c r="K195" i="2"/>
  <c r="J195" i="2"/>
  <c r="U194" i="2"/>
  <c r="V194" i="2"/>
  <c r="W194" i="2"/>
  <c r="AC194" i="2"/>
  <c r="AG194" i="2"/>
  <c r="AF194" i="2"/>
  <c r="AE194" i="2"/>
  <c r="AD194" i="2"/>
  <c r="T194" i="2"/>
  <c r="X194" i="2"/>
  <c r="AB194" i="2"/>
  <c r="AA194" i="2"/>
  <c r="Z194" i="2"/>
  <c r="Y194" i="2"/>
  <c r="K194" i="2"/>
  <c r="J194" i="2"/>
  <c r="U193" i="2"/>
  <c r="V193" i="2"/>
  <c r="W193" i="2"/>
  <c r="AC193" i="2"/>
  <c r="AG193" i="2"/>
  <c r="AF193" i="2"/>
  <c r="AE193" i="2"/>
  <c r="AD193" i="2"/>
  <c r="T193" i="2"/>
  <c r="X193" i="2"/>
  <c r="AB193" i="2"/>
  <c r="AA193" i="2"/>
  <c r="Z193" i="2"/>
  <c r="Y193" i="2"/>
  <c r="K193" i="2"/>
  <c r="J193" i="2"/>
  <c r="A130" i="2"/>
  <c r="A129" i="2"/>
  <c r="A128" i="2"/>
  <c r="A127" i="2"/>
  <c r="A126" i="2"/>
  <c r="A125" i="2"/>
  <c r="A124" i="2"/>
  <c r="A59" i="2"/>
  <c r="A58" i="2"/>
  <c r="A57" i="2"/>
  <c r="A56" i="2"/>
  <c r="A55" i="2"/>
  <c r="A54" i="2"/>
  <c r="A53" i="2"/>
  <c r="A199" i="2"/>
  <c r="A198" i="2"/>
  <c r="A197" i="2"/>
  <c r="A196" i="2"/>
  <c r="A195" i="2"/>
  <c r="A194" i="2"/>
  <c r="A193" i="2"/>
  <c r="A145" i="2"/>
  <c r="T205" i="2"/>
  <c r="V205" i="2"/>
  <c r="W205" i="2"/>
  <c r="X205" i="2"/>
  <c r="AB205" i="2"/>
  <c r="U205" i="2"/>
  <c r="AE205" i="2"/>
  <c r="AD205" i="2"/>
  <c r="AC205" i="2"/>
  <c r="AA205" i="2"/>
  <c r="Z205" i="2"/>
  <c r="Y205" i="2"/>
  <c r="A209" i="2"/>
  <c r="A208" i="2"/>
  <c r="A207" i="2"/>
  <c r="A206" i="2"/>
  <c r="A205" i="2"/>
  <c r="BR68" i="1"/>
  <c r="BQ68" i="1"/>
  <c r="BP68" i="1"/>
  <c r="BO68" i="1"/>
  <c r="BN68" i="1"/>
  <c r="BM68" i="1"/>
  <c r="BL68" i="1"/>
  <c r="BK68" i="1"/>
  <c r="BJ68" i="1"/>
  <c r="BI68" i="1"/>
  <c r="BH68" i="1"/>
  <c r="BG68" i="1"/>
  <c r="BE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J68" i="1"/>
  <c r="N68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E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J67" i="1"/>
  <c r="N67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E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J66" i="1"/>
  <c r="N66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E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J65" i="1"/>
  <c r="N65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E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J64" i="1"/>
  <c r="N64" i="1"/>
  <c r="U209" i="2"/>
  <c r="V209" i="2"/>
  <c r="W209" i="2"/>
  <c r="AC209" i="2"/>
  <c r="AG209" i="2"/>
  <c r="AF209" i="2"/>
  <c r="AE209" i="2"/>
  <c r="AD209" i="2"/>
  <c r="T209" i="2"/>
  <c r="X209" i="2"/>
  <c r="AB209" i="2"/>
  <c r="AA209" i="2"/>
  <c r="Z209" i="2"/>
  <c r="Y209" i="2"/>
  <c r="K209" i="2"/>
  <c r="U208" i="2"/>
  <c r="V208" i="2"/>
  <c r="W208" i="2"/>
  <c r="AC208" i="2"/>
  <c r="AG208" i="2"/>
  <c r="AF208" i="2"/>
  <c r="AE208" i="2"/>
  <c r="AD208" i="2"/>
  <c r="T208" i="2"/>
  <c r="X208" i="2"/>
  <c r="AB208" i="2"/>
  <c r="AA208" i="2"/>
  <c r="Z208" i="2"/>
  <c r="Y208" i="2"/>
  <c r="K208" i="2"/>
  <c r="U207" i="2"/>
  <c r="V207" i="2"/>
  <c r="W207" i="2"/>
  <c r="AC207" i="2"/>
  <c r="AG207" i="2"/>
  <c r="AF207" i="2"/>
  <c r="AE207" i="2"/>
  <c r="AD207" i="2"/>
  <c r="T207" i="2"/>
  <c r="X207" i="2"/>
  <c r="AB207" i="2"/>
  <c r="AA207" i="2"/>
  <c r="Z207" i="2"/>
  <c r="Y207" i="2"/>
  <c r="K207" i="2"/>
  <c r="U206" i="2"/>
  <c r="V206" i="2"/>
  <c r="W206" i="2"/>
  <c r="AC206" i="2"/>
  <c r="AG206" i="2"/>
  <c r="AF206" i="2"/>
  <c r="AE206" i="2"/>
  <c r="AD206" i="2"/>
  <c r="T206" i="2"/>
  <c r="X206" i="2"/>
  <c r="AB206" i="2"/>
  <c r="AA206" i="2"/>
  <c r="Z206" i="2"/>
  <c r="Y206" i="2"/>
  <c r="K206" i="2"/>
  <c r="AG205" i="2"/>
  <c r="AF205" i="2"/>
  <c r="K205" i="2"/>
  <c r="J209" i="2"/>
  <c r="J208" i="2"/>
  <c r="J207" i="2"/>
  <c r="J206" i="2"/>
  <c r="J205" i="2"/>
  <c r="A140" i="2"/>
  <c r="A139" i="2"/>
  <c r="A138" i="2"/>
  <c r="A137" i="2"/>
  <c r="A136" i="2"/>
  <c r="A69" i="2"/>
  <c r="A68" i="2"/>
  <c r="A67" i="2"/>
  <c r="A66" i="2"/>
  <c r="A65" i="2"/>
  <c r="AE5" i="1"/>
  <c r="AD5" i="1"/>
  <c r="AC5" i="1"/>
  <c r="AB5" i="1"/>
  <c r="AA5" i="1"/>
  <c r="Z5" i="1"/>
  <c r="Y5" i="1"/>
  <c r="X5" i="1"/>
  <c r="U146" i="2"/>
  <c r="W146" i="2"/>
  <c r="AC146" i="2"/>
  <c r="AG146" i="2"/>
  <c r="AF146" i="2"/>
  <c r="AE146" i="2"/>
  <c r="AD146" i="2"/>
  <c r="T146" i="2"/>
  <c r="X146" i="2"/>
  <c r="AB146" i="2"/>
  <c r="AA146" i="2"/>
  <c r="Z146" i="2"/>
  <c r="Y146" i="2"/>
  <c r="K146" i="2"/>
  <c r="J146" i="2"/>
  <c r="A146" i="2"/>
  <c r="BR47" i="1"/>
  <c r="BQ47" i="1"/>
  <c r="BP47" i="1"/>
  <c r="BO47" i="1"/>
  <c r="BN47" i="1"/>
  <c r="BM47" i="1"/>
  <c r="BL47" i="1"/>
  <c r="BK47" i="1"/>
  <c r="BJ47" i="1"/>
  <c r="BI47" i="1"/>
  <c r="BH47" i="1"/>
  <c r="BG47" i="1"/>
  <c r="BE47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E46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E45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E44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E39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E38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E37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E36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E31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E30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E29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E28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E23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E22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E21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E20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E19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E18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E17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E16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E15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E14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E13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E10" i="1"/>
  <c r="BR9" i="1"/>
  <c r="BQ9" i="1"/>
  <c r="BP9" i="1"/>
  <c r="BO9" i="1"/>
  <c r="BN9" i="1"/>
  <c r="BM9" i="1"/>
  <c r="BL9" i="1"/>
  <c r="BK9" i="1"/>
  <c r="BJ9" i="1"/>
  <c r="BI9" i="1"/>
  <c r="BH9" i="1"/>
  <c r="BG9" i="1"/>
  <c r="BE9" i="1"/>
  <c r="BR8" i="1"/>
  <c r="BQ8" i="1"/>
  <c r="BP8" i="1"/>
  <c r="BO8" i="1"/>
  <c r="BN8" i="1"/>
  <c r="BM8" i="1"/>
  <c r="BL8" i="1"/>
  <c r="BK8" i="1"/>
  <c r="BJ8" i="1"/>
  <c r="BI8" i="1"/>
  <c r="BH8" i="1"/>
  <c r="BG8" i="1"/>
  <c r="BE8" i="1"/>
  <c r="BR7" i="1"/>
  <c r="BQ7" i="1"/>
  <c r="BP7" i="1"/>
  <c r="BO7" i="1"/>
  <c r="BN7" i="1"/>
  <c r="BM7" i="1"/>
  <c r="BL7" i="1"/>
  <c r="BK7" i="1"/>
  <c r="BJ7" i="1"/>
  <c r="BI7" i="1"/>
  <c r="BH7" i="1"/>
  <c r="BG7" i="1"/>
  <c r="BE7" i="1"/>
  <c r="BR6" i="1"/>
  <c r="BQ6" i="1"/>
  <c r="BP6" i="1"/>
  <c r="BO6" i="1"/>
  <c r="BN6" i="1"/>
  <c r="BM6" i="1"/>
  <c r="BL6" i="1"/>
  <c r="BK6" i="1"/>
  <c r="BJ6" i="1"/>
  <c r="BI6" i="1"/>
  <c r="BH6" i="1"/>
  <c r="BG6" i="1"/>
  <c r="BE6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R4" i="1"/>
  <c r="BQ4" i="1"/>
  <c r="BP4" i="1"/>
  <c r="BO4" i="1"/>
  <c r="BN4" i="1"/>
  <c r="BM4" i="1"/>
  <c r="BL4" i="1"/>
  <c r="BK4" i="1"/>
  <c r="BJ4" i="1"/>
  <c r="BI4" i="1"/>
  <c r="BH4" i="1"/>
  <c r="BG4" i="1"/>
  <c r="BE4" i="1"/>
  <c r="BR3" i="1"/>
  <c r="BQ3" i="1"/>
  <c r="BP3" i="1"/>
  <c r="BO3" i="1"/>
  <c r="BN3" i="1"/>
  <c r="BM3" i="1"/>
  <c r="BL3" i="1"/>
  <c r="BK3" i="1"/>
  <c r="BJ3" i="1"/>
  <c r="BI3" i="1"/>
  <c r="BH3" i="1"/>
  <c r="BG3" i="1"/>
  <c r="BE3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J47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J46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J45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J44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J39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J38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J37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J36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J31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J30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J29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J28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J23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J22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J21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J20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J19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J18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J17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J16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J15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J14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J13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J10" i="1"/>
  <c r="AW9" i="1"/>
  <c r="AV9" i="1"/>
  <c r="AU9" i="1"/>
  <c r="AT9" i="1"/>
  <c r="AS9" i="1"/>
  <c r="AR9" i="1"/>
  <c r="AQ9" i="1"/>
  <c r="AP9" i="1"/>
  <c r="AO9" i="1"/>
  <c r="AN9" i="1"/>
  <c r="AM9" i="1"/>
  <c r="AL9" i="1"/>
  <c r="AJ9" i="1"/>
  <c r="AW8" i="1"/>
  <c r="AV8" i="1"/>
  <c r="AU8" i="1"/>
  <c r="AT8" i="1"/>
  <c r="AS8" i="1"/>
  <c r="AR8" i="1"/>
  <c r="AQ8" i="1"/>
  <c r="AP8" i="1"/>
  <c r="AO8" i="1"/>
  <c r="AN8" i="1"/>
  <c r="AM8" i="1"/>
  <c r="AL8" i="1"/>
  <c r="AJ8" i="1"/>
  <c r="AW7" i="1"/>
  <c r="AV7" i="1"/>
  <c r="AU7" i="1"/>
  <c r="AT7" i="1"/>
  <c r="AS7" i="1"/>
  <c r="AR7" i="1"/>
  <c r="AQ7" i="1"/>
  <c r="AP7" i="1"/>
  <c r="AO7" i="1"/>
  <c r="AN7" i="1"/>
  <c r="AM7" i="1"/>
  <c r="AL7" i="1"/>
  <c r="AJ7" i="1"/>
  <c r="AW6" i="1"/>
  <c r="AV6" i="1"/>
  <c r="AU6" i="1"/>
  <c r="AT6" i="1"/>
  <c r="AS6" i="1"/>
  <c r="AR6" i="1"/>
  <c r="AQ6" i="1"/>
  <c r="AP6" i="1"/>
  <c r="AO6" i="1"/>
  <c r="AN6" i="1"/>
  <c r="AM6" i="1"/>
  <c r="AL6" i="1"/>
  <c r="AJ6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W4" i="1"/>
  <c r="AV4" i="1"/>
  <c r="AU4" i="1"/>
  <c r="AT4" i="1"/>
  <c r="AS4" i="1"/>
  <c r="AR4" i="1"/>
  <c r="AQ4" i="1"/>
  <c r="AP4" i="1"/>
  <c r="AO4" i="1"/>
  <c r="AN4" i="1"/>
  <c r="AM4" i="1"/>
  <c r="AL4" i="1"/>
  <c r="AJ4" i="1"/>
  <c r="AW3" i="1"/>
  <c r="AV3" i="1"/>
  <c r="AU3" i="1"/>
  <c r="AT3" i="1"/>
  <c r="AS3" i="1"/>
  <c r="AR3" i="1"/>
  <c r="AQ3" i="1"/>
  <c r="AP3" i="1"/>
  <c r="AO3" i="1"/>
  <c r="AN3" i="1"/>
  <c r="AM3" i="1"/>
  <c r="AL3" i="1"/>
  <c r="AJ3" i="1"/>
  <c r="A77" i="2"/>
  <c r="A6" i="2"/>
  <c r="N5" i="1"/>
  <c r="AE6" i="1"/>
  <c r="AD6" i="1"/>
  <c r="AC6" i="1"/>
  <c r="AB6" i="1"/>
  <c r="AA6" i="1"/>
  <c r="Z6" i="1"/>
  <c r="Y6" i="1"/>
  <c r="X6" i="1"/>
  <c r="U188" i="2"/>
  <c r="T188" i="2"/>
  <c r="K188" i="2"/>
  <c r="U187" i="2"/>
  <c r="T187" i="2"/>
  <c r="K187" i="2"/>
  <c r="U186" i="2"/>
  <c r="T186" i="2"/>
  <c r="K186" i="2"/>
  <c r="U185" i="2"/>
  <c r="T185" i="2"/>
  <c r="K185" i="2"/>
  <c r="U180" i="2"/>
  <c r="T180" i="2"/>
  <c r="K180" i="2"/>
  <c r="U179" i="2"/>
  <c r="T179" i="2"/>
  <c r="K179" i="2"/>
  <c r="U178" i="2"/>
  <c r="T178" i="2"/>
  <c r="K178" i="2"/>
  <c r="U177" i="2"/>
  <c r="T177" i="2"/>
  <c r="K177" i="2"/>
  <c r="U172" i="2"/>
  <c r="T172" i="2"/>
  <c r="K172" i="2"/>
  <c r="U171" i="2"/>
  <c r="T171" i="2"/>
  <c r="K171" i="2"/>
  <c r="U170" i="2"/>
  <c r="T170" i="2"/>
  <c r="K170" i="2"/>
  <c r="U169" i="2"/>
  <c r="T169" i="2"/>
  <c r="K169" i="2"/>
  <c r="U164" i="2"/>
  <c r="T164" i="2"/>
  <c r="K164" i="2"/>
  <c r="U163" i="2"/>
  <c r="T163" i="2"/>
  <c r="K163" i="2"/>
  <c r="U162" i="2"/>
  <c r="T162" i="2"/>
  <c r="K162" i="2"/>
  <c r="U161" i="2"/>
  <c r="T161" i="2"/>
  <c r="K161" i="2"/>
  <c r="N47" i="1"/>
  <c r="N46" i="1"/>
  <c r="N45" i="1"/>
  <c r="N44" i="1"/>
  <c r="N39" i="1"/>
  <c r="N38" i="1"/>
  <c r="N37" i="1"/>
  <c r="N36" i="1"/>
  <c r="N31" i="1"/>
  <c r="N30" i="1"/>
  <c r="N29" i="1"/>
  <c r="N28" i="1"/>
  <c r="N23" i="1"/>
  <c r="N22" i="1"/>
  <c r="N21" i="1"/>
  <c r="V188" i="2"/>
  <c r="W188" i="2"/>
  <c r="AC188" i="2"/>
  <c r="AG188" i="2"/>
  <c r="AF188" i="2"/>
  <c r="AE188" i="2"/>
  <c r="AD188" i="2"/>
  <c r="X188" i="2"/>
  <c r="AB188" i="2"/>
  <c r="AA188" i="2"/>
  <c r="Z188" i="2"/>
  <c r="Y188" i="2"/>
  <c r="V187" i="2"/>
  <c r="W187" i="2"/>
  <c r="AC187" i="2"/>
  <c r="AG187" i="2"/>
  <c r="AF187" i="2"/>
  <c r="AE187" i="2"/>
  <c r="AD187" i="2"/>
  <c r="X187" i="2"/>
  <c r="AB187" i="2"/>
  <c r="AA187" i="2"/>
  <c r="Z187" i="2"/>
  <c r="Y187" i="2"/>
  <c r="V186" i="2"/>
  <c r="W186" i="2"/>
  <c r="AC186" i="2"/>
  <c r="AG186" i="2"/>
  <c r="AF186" i="2"/>
  <c r="AE186" i="2"/>
  <c r="AD186" i="2"/>
  <c r="X186" i="2"/>
  <c r="AB186" i="2"/>
  <c r="AA186" i="2"/>
  <c r="Z186" i="2"/>
  <c r="Y186" i="2"/>
  <c r="V185" i="2"/>
  <c r="W185" i="2"/>
  <c r="AC185" i="2"/>
  <c r="AG185" i="2"/>
  <c r="AF185" i="2"/>
  <c r="AE185" i="2"/>
  <c r="AD185" i="2"/>
  <c r="X185" i="2"/>
  <c r="AB185" i="2"/>
  <c r="AA185" i="2"/>
  <c r="Z185" i="2"/>
  <c r="Y185" i="2"/>
  <c r="V180" i="2"/>
  <c r="W180" i="2"/>
  <c r="AC180" i="2"/>
  <c r="AG180" i="2"/>
  <c r="AF180" i="2"/>
  <c r="AE180" i="2"/>
  <c r="AD180" i="2"/>
  <c r="X180" i="2"/>
  <c r="AB180" i="2"/>
  <c r="AA180" i="2"/>
  <c r="Z180" i="2"/>
  <c r="Y180" i="2"/>
  <c r="V179" i="2"/>
  <c r="W179" i="2"/>
  <c r="AC179" i="2"/>
  <c r="AG179" i="2"/>
  <c r="AF179" i="2"/>
  <c r="AE179" i="2"/>
  <c r="AD179" i="2"/>
  <c r="X179" i="2"/>
  <c r="AB179" i="2"/>
  <c r="AA179" i="2"/>
  <c r="Z179" i="2"/>
  <c r="Y179" i="2"/>
  <c r="V178" i="2"/>
  <c r="W178" i="2"/>
  <c r="AC178" i="2"/>
  <c r="AG178" i="2"/>
  <c r="AF178" i="2"/>
  <c r="AE178" i="2"/>
  <c r="AD178" i="2"/>
  <c r="X178" i="2"/>
  <c r="AB178" i="2"/>
  <c r="AA178" i="2"/>
  <c r="Z178" i="2"/>
  <c r="Y178" i="2"/>
  <c r="V177" i="2"/>
  <c r="W177" i="2"/>
  <c r="AC177" i="2"/>
  <c r="AG177" i="2"/>
  <c r="AF177" i="2"/>
  <c r="AE177" i="2"/>
  <c r="AD177" i="2"/>
  <c r="X177" i="2"/>
  <c r="AB177" i="2"/>
  <c r="AA177" i="2"/>
  <c r="Z177" i="2"/>
  <c r="Y177" i="2"/>
  <c r="V172" i="2"/>
  <c r="W172" i="2"/>
  <c r="AC172" i="2"/>
  <c r="AG172" i="2"/>
  <c r="AF172" i="2"/>
  <c r="AE172" i="2"/>
  <c r="AD172" i="2"/>
  <c r="X172" i="2"/>
  <c r="AB172" i="2"/>
  <c r="AA172" i="2"/>
  <c r="Z172" i="2"/>
  <c r="Y172" i="2"/>
  <c r="V171" i="2"/>
  <c r="W171" i="2"/>
  <c r="AC171" i="2"/>
  <c r="AG171" i="2"/>
  <c r="AF171" i="2"/>
  <c r="AE171" i="2"/>
  <c r="AD171" i="2"/>
  <c r="X171" i="2"/>
  <c r="AB171" i="2"/>
  <c r="AA171" i="2"/>
  <c r="Z171" i="2"/>
  <c r="Y171" i="2"/>
  <c r="V170" i="2"/>
  <c r="W170" i="2"/>
  <c r="AC170" i="2"/>
  <c r="AG170" i="2"/>
  <c r="AF170" i="2"/>
  <c r="AE170" i="2"/>
  <c r="AD170" i="2"/>
  <c r="X170" i="2"/>
  <c r="AB170" i="2"/>
  <c r="AA170" i="2"/>
  <c r="Z170" i="2"/>
  <c r="Y170" i="2"/>
  <c r="V169" i="2"/>
  <c r="W169" i="2"/>
  <c r="AC169" i="2"/>
  <c r="AG169" i="2"/>
  <c r="AF169" i="2"/>
  <c r="AE169" i="2"/>
  <c r="AD169" i="2"/>
  <c r="X169" i="2"/>
  <c r="AB169" i="2"/>
  <c r="AA169" i="2"/>
  <c r="Z169" i="2"/>
  <c r="Y169" i="2"/>
  <c r="V164" i="2"/>
  <c r="W164" i="2"/>
  <c r="AC164" i="2"/>
  <c r="AG164" i="2"/>
  <c r="AF164" i="2"/>
  <c r="AE164" i="2"/>
  <c r="AD164" i="2"/>
  <c r="X164" i="2"/>
  <c r="AB164" i="2"/>
  <c r="AA164" i="2"/>
  <c r="Z164" i="2"/>
  <c r="Y164" i="2"/>
  <c r="V163" i="2"/>
  <c r="W163" i="2"/>
  <c r="AC163" i="2"/>
  <c r="AG163" i="2"/>
  <c r="AF163" i="2"/>
  <c r="AE163" i="2"/>
  <c r="AD163" i="2"/>
  <c r="X163" i="2"/>
  <c r="AB163" i="2"/>
  <c r="AA163" i="2"/>
  <c r="Z163" i="2"/>
  <c r="Y163" i="2"/>
  <c r="V162" i="2"/>
  <c r="W162" i="2"/>
  <c r="AC162" i="2"/>
  <c r="AG162" i="2"/>
  <c r="AF162" i="2"/>
  <c r="AE162" i="2"/>
  <c r="AD162" i="2"/>
  <c r="X162" i="2"/>
  <c r="AB162" i="2"/>
  <c r="AA162" i="2"/>
  <c r="Z162" i="2"/>
  <c r="Y162" i="2"/>
  <c r="J163" i="2"/>
  <c r="A163" i="2"/>
  <c r="J188" i="2"/>
  <c r="A188" i="2"/>
  <c r="J187" i="2"/>
  <c r="A187" i="2"/>
  <c r="J186" i="2"/>
  <c r="A186" i="2"/>
  <c r="J185" i="2"/>
  <c r="A185" i="2"/>
  <c r="J180" i="2"/>
  <c r="A180" i="2"/>
  <c r="J179" i="2"/>
  <c r="A179" i="2"/>
  <c r="J178" i="2"/>
  <c r="A178" i="2"/>
  <c r="J177" i="2"/>
  <c r="A177" i="2"/>
  <c r="J172" i="2"/>
  <c r="A172" i="2"/>
  <c r="J171" i="2"/>
  <c r="A171" i="2"/>
  <c r="J170" i="2"/>
  <c r="A170" i="2"/>
  <c r="J169" i="2"/>
  <c r="A169" i="2"/>
  <c r="J164" i="2"/>
  <c r="A164" i="2"/>
  <c r="J162" i="2"/>
  <c r="A162" i="2"/>
  <c r="U147" i="2"/>
  <c r="W147" i="2"/>
  <c r="AC147" i="2"/>
  <c r="AG147" i="2"/>
  <c r="AF147" i="2"/>
  <c r="AE147" i="2"/>
  <c r="AD147" i="2"/>
  <c r="T147" i="2"/>
  <c r="X147" i="2"/>
  <c r="AB147" i="2"/>
  <c r="AA147" i="2"/>
  <c r="Z147" i="2"/>
  <c r="Y147" i="2"/>
  <c r="K147" i="2"/>
  <c r="J147" i="2"/>
  <c r="A147" i="2"/>
  <c r="A119" i="2"/>
  <c r="A118" i="2"/>
  <c r="A117" i="2"/>
  <c r="A116" i="2"/>
  <c r="A111" i="2"/>
  <c r="A110" i="2"/>
  <c r="A109" i="2"/>
  <c r="A108" i="2"/>
  <c r="A103" i="2"/>
  <c r="A102" i="2"/>
  <c r="A101" i="2"/>
  <c r="A100" i="2"/>
  <c r="A95" i="2"/>
  <c r="A94" i="2"/>
  <c r="A93" i="2"/>
  <c r="A48" i="2"/>
  <c r="A47" i="2"/>
  <c r="A46" i="2"/>
  <c r="A45" i="2"/>
  <c r="A40" i="2"/>
  <c r="A39" i="2"/>
  <c r="A38" i="2"/>
  <c r="A37" i="2"/>
  <c r="A32" i="2"/>
  <c r="A31" i="2"/>
  <c r="A30" i="2"/>
  <c r="A29" i="2"/>
  <c r="A24" i="2"/>
  <c r="A23" i="2"/>
  <c r="A22" i="2"/>
  <c r="A5" i="2"/>
  <c r="N20" i="1"/>
  <c r="V161" i="2"/>
  <c r="W161" i="2"/>
  <c r="AC161" i="2"/>
  <c r="AG161" i="2"/>
  <c r="AF161" i="2"/>
  <c r="AE161" i="2"/>
  <c r="AD161" i="2"/>
  <c r="X161" i="2"/>
  <c r="AB161" i="2"/>
  <c r="AA161" i="2"/>
  <c r="Z161" i="2"/>
  <c r="Y161" i="2"/>
  <c r="J161" i="2"/>
  <c r="A161" i="2"/>
  <c r="A92" i="2"/>
  <c r="A21" i="2"/>
  <c r="AE4" i="1"/>
  <c r="AD4" i="1"/>
  <c r="AC4" i="1"/>
  <c r="AB4" i="1"/>
  <c r="AA4" i="1"/>
  <c r="Z4" i="1"/>
  <c r="Y4" i="1"/>
  <c r="X4" i="1"/>
  <c r="U145" i="2"/>
  <c r="W145" i="2"/>
  <c r="AC145" i="2"/>
  <c r="AG145" i="2"/>
  <c r="AF145" i="2"/>
  <c r="AE145" i="2"/>
  <c r="AD145" i="2"/>
  <c r="T145" i="2"/>
  <c r="X145" i="2"/>
  <c r="AB145" i="2"/>
  <c r="AA145" i="2"/>
  <c r="Z145" i="2"/>
  <c r="Y145" i="2"/>
  <c r="K145" i="2"/>
  <c r="J145" i="2"/>
  <c r="A76" i="2"/>
  <c r="N4" i="1"/>
  <c r="V148" i="2"/>
  <c r="W148" i="2"/>
  <c r="K148" i="2"/>
  <c r="J148" i="2"/>
  <c r="A148" i="2"/>
  <c r="A79" i="2"/>
  <c r="A8" i="2"/>
  <c r="U160" i="2"/>
  <c r="V160" i="2"/>
  <c r="W160" i="2"/>
  <c r="T160" i="2"/>
  <c r="K160" i="2"/>
  <c r="J160" i="2"/>
  <c r="U159" i="2"/>
  <c r="V159" i="2"/>
  <c r="W159" i="2"/>
  <c r="T159" i="2"/>
  <c r="K159" i="2"/>
  <c r="J159" i="2"/>
  <c r="V158" i="2"/>
  <c r="W158" i="2"/>
  <c r="K158" i="2"/>
  <c r="J158" i="2"/>
  <c r="U157" i="2"/>
  <c r="V157" i="2"/>
  <c r="W157" i="2"/>
  <c r="T157" i="2"/>
  <c r="K157" i="2"/>
  <c r="J157" i="2"/>
  <c r="A160" i="2"/>
  <c r="A159" i="2"/>
  <c r="A158" i="2"/>
  <c r="A157" i="2"/>
  <c r="A91" i="2"/>
  <c r="A90" i="2"/>
  <c r="A89" i="2"/>
  <c r="A88" i="2"/>
  <c r="A20" i="2"/>
  <c r="A19" i="2"/>
  <c r="A18" i="2"/>
  <c r="A17" i="2"/>
  <c r="N3" i="1"/>
  <c r="AE3" i="1"/>
  <c r="AD3" i="1"/>
  <c r="AC3" i="1"/>
  <c r="AB3" i="1"/>
  <c r="AA3" i="1"/>
  <c r="Z3" i="1"/>
  <c r="Y3" i="1"/>
  <c r="X3" i="1"/>
  <c r="V156" i="2"/>
  <c r="W156" i="2"/>
  <c r="V155" i="2"/>
  <c r="W155" i="2"/>
  <c r="V154" i="2"/>
  <c r="W154" i="2"/>
  <c r="V151" i="2"/>
  <c r="W151" i="2"/>
  <c r="V150" i="2"/>
  <c r="W150" i="2"/>
  <c r="V149" i="2"/>
  <c r="W149" i="2"/>
  <c r="A16" i="2"/>
  <c r="A15" i="2"/>
  <c r="A14" i="2"/>
  <c r="A11" i="2"/>
  <c r="A10" i="2"/>
  <c r="A9" i="2"/>
  <c r="A7" i="2"/>
  <c r="A87" i="2"/>
  <c r="A86" i="2"/>
  <c r="A85" i="2"/>
  <c r="A82" i="2"/>
  <c r="A81" i="2"/>
  <c r="A80" i="2"/>
  <c r="A78" i="2"/>
  <c r="K156" i="2"/>
  <c r="J156" i="2"/>
  <c r="A156" i="2"/>
  <c r="K155" i="2"/>
  <c r="J155" i="2"/>
  <c r="A155" i="2"/>
  <c r="K154" i="2"/>
  <c r="J154" i="2"/>
  <c r="A154" i="2"/>
  <c r="K151" i="2"/>
  <c r="J151" i="2"/>
  <c r="A151" i="2"/>
  <c r="K150" i="2"/>
  <c r="J150" i="2"/>
  <c r="A150" i="2"/>
  <c r="K149" i="2"/>
  <c r="J149" i="2"/>
  <c r="A149" i="2"/>
  <c r="A75" i="2"/>
  <c r="A4" i="2"/>
  <c r="A144" i="2"/>
  <c r="T149" i="2"/>
  <c r="Y149" i="2"/>
  <c r="Z149" i="2"/>
  <c r="AA149" i="2"/>
  <c r="X149" i="2"/>
  <c r="AB149" i="2"/>
  <c r="U149" i="2"/>
  <c r="AD149" i="2"/>
  <c r="AE149" i="2"/>
  <c r="AF149" i="2"/>
  <c r="AC149" i="2"/>
  <c r="AG149" i="2"/>
  <c r="T150" i="2"/>
  <c r="Y150" i="2"/>
  <c r="Z150" i="2"/>
  <c r="AA150" i="2"/>
  <c r="X150" i="2"/>
  <c r="AB150" i="2"/>
  <c r="U150" i="2"/>
  <c r="AD150" i="2"/>
  <c r="AE150" i="2"/>
  <c r="AF150" i="2"/>
  <c r="AC150" i="2"/>
  <c r="AG150" i="2"/>
  <c r="T151" i="2"/>
  <c r="Y151" i="2"/>
  <c r="Z151" i="2"/>
  <c r="AA151" i="2"/>
  <c r="X151" i="2"/>
  <c r="AB151" i="2"/>
  <c r="U151" i="2"/>
  <c r="AD151" i="2"/>
  <c r="AE151" i="2"/>
  <c r="AF151" i="2"/>
  <c r="AC151" i="2"/>
  <c r="AG151" i="2"/>
  <c r="T154" i="2"/>
  <c r="Y154" i="2"/>
  <c r="Z154" i="2"/>
  <c r="AA154" i="2"/>
  <c r="X154" i="2"/>
  <c r="AB154" i="2"/>
  <c r="U154" i="2"/>
  <c r="AD154" i="2"/>
  <c r="AE154" i="2"/>
  <c r="AF154" i="2"/>
  <c r="AC154" i="2"/>
  <c r="AG154" i="2"/>
  <c r="T155" i="2"/>
  <c r="Y155" i="2"/>
  <c r="Z155" i="2"/>
  <c r="AA155" i="2"/>
  <c r="X155" i="2"/>
  <c r="AB155" i="2"/>
  <c r="U155" i="2"/>
  <c r="AD155" i="2"/>
  <c r="AE155" i="2"/>
  <c r="AF155" i="2"/>
  <c r="AC155" i="2"/>
  <c r="AG155" i="2"/>
  <c r="T156" i="2"/>
  <c r="Y156" i="2"/>
  <c r="Z156" i="2"/>
  <c r="AA156" i="2"/>
  <c r="X156" i="2"/>
  <c r="AB156" i="2"/>
  <c r="U156" i="2"/>
  <c r="AD156" i="2"/>
  <c r="AE156" i="2"/>
  <c r="AF156" i="2"/>
  <c r="AC156" i="2"/>
  <c r="AG156" i="2"/>
  <c r="X8" i="1"/>
  <c r="Y8" i="1"/>
  <c r="Z8" i="1"/>
  <c r="AA8" i="1"/>
  <c r="AB8" i="1"/>
  <c r="AC8" i="1"/>
  <c r="AD8" i="1"/>
  <c r="AE8" i="1"/>
  <c r="X9" i="1"/>
  <c r="Y9" i="1"/>
  <c r="Z9" i="1"/>
  <c r="AA9" i="1"/>
  <c r="AB9" i="1"/>
  <c r="AC9" i="1"/>
  <c r="AD9" i="1"/>
  <c r="AE9" i="1"/>
  <c r="X10" i="1"/>
  <c r="Y10" i="1"/>
  <c r="Z10" i="1"/>
  <c r="AA10" i="1"/>
  <c r="AB10" i="1"/>
  <c r="AC10" i="1"/>
  <c r="AD10" i="1"/>
  <c r="AE10" i="1"/>
  <c r="N6" i="1"/>
  <c r="N8" i="1"/>
  <c r="N9" i="1"/>
  <c r="N10" i="1"/>
  <c r="N13" i="1"/>
  <c r="N14" i="1"/>
  <c r="N15" i="1"/>
  <c r="N16" i="1"/>
  <c r="N17" i="1"/>
  <c r="N18" i="1"/>
  <c r="N19" i="1"/>
  <c r="Y157" i="2"/>
  <c r="Z157" i="2"/>
  <c r="AA157" i="2"/>
  <c r="X157" i="2"/>
  <c r="AB157" i="2"/>
  <c r="AD157" i="2"/>
  <c r="AE157" i="2"/>
  <c r="AF157" i="2"/>
  <c r="AC157" i="2"/>
  <c r="AG157" i="2"/>
  <c r="T158" i="2"/>
  <c r="Y158" i="2"/>
  <c r="Z158" i="2"/>
  <c r="AA158" i="2"/>
  <c r="X158" i="2"/>
  <c r="AB158" i="2"/>
  <c r="U158" i="2"/>
  <c r="AD158" i="2"/>
  <c r="AE158" i="2"/>
  <c r="AF158" i="2"/>
  <c r="AC158" i="2"/>
  <c r="AG158" i="2"/>
  <c r="Y159" i="2"/>
  <c r="Z159" i="2"/>
  <c r="AA159" i="2"/>
  <c r="X159" i="2"/>
  <c r="AB159" i="2"/>
  <c r="AD159" i="2"/>
  <c r="AE159" i="2"/>
  <c r="AF159" i="2"/>
  <c r="AC159" i="2"/>
  <c r="AG159" i="2"/>
  <c r="Y160" i="2"/>
  <c r="Z160" i="2"/>
  <c r="AA160" i="2"/>
  <c r="X160" i="2"/>
  <c r="AB160" i="2"/>
  <c r="AD160" i="2"/>
  <c r="AE160" i="2"/>
  <c r="AF160" i="2"/>
  <c r="AC160" i="2"/>
  <c r="AG160" i="2"/>
  <c r="N7" i="1"/>
  <c r="X7" i="1"/>
  <c r="Y7" i="1"/>
  <c r="Z7" i="1"/>
  <c r="AA7" i="1"/>
  <c r="AB7" i="1"/>
  <c r="AC7" i="1"/>
  <c r="AD7" i="1"/>
  <c r="AE7" i="1"/>
  <c r="T148" i="2"/>
  <c r="Y148" i="2"/>
  <c r="Z148" i="2"/>
  <c r="AA148" i="2"/>
  <c r="X148" i="2"/>
  <c r="AB148" i="2"/>
  <c r="U148" i="2"/>
  <c r="AD148" i="2"/>
  <c r="AE148" i="2"/>
  <c r="AF148" i="2"/>
  <c r="AC148" i="2"/>
  <c r="AG148" i="2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DH5" i="1"/>
  <c r="DG5" i="1"/>
  <c r="DF5" i="1"/>
  <c r="DE5" i="1"/>
  <c r="DD5" i="1"/>
  <c r="DC5" i="1"/>
  <c r="DB5" i="1"/>
  <c r="DA5" i="1"/>
  <c r="CZ5" i="1"/>
  <c r="CY5" i="1"/>
  <c r="CX5" i="1"/>
  <c r="CW5" i="1"/>
  <c r="CV5" i="1"/>
  <c r="CU5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DH4" i="1"/>
  <c r="DG4" i="1"/>
  <c r="DF4" i="1"/>
  <c r="DE4" i="1"/>
  <c r="DD4" i="1"/>
  <c r="DC4" i="1"/>
  <c r="DB4" i="1"/>
  <c r="DA4" i="1"/>
  <c r="CZ4" i="1"/>
  <c r="CY4" i="1"/>
  <c r="CX4" i="1"/>
  <c r="CW4" i="1"/>
  <c r="CV4" i="1"/>
  <c r="CU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C69" i="1"/>
</calcChain>
</file>

<file path=xl/sharedStrings.xml><?xml version="1.0" encoding="utf-8"?>
<sst xmlns="http://schemas.openxmlformats.org/spreadsheetml/2006/main" count="1597" uniqueCount="478">
  <si>
    <t>Aperture Basic Info</t>
  </si>
  <si>
    <t>Detector Frame</t>
  </si>
  <si>
    <t>Science Frame</t>
  </si>
  <si>
    <t>V-Frame</t>
  </si>
  <si>
    <t>Frame Relationships</t>
  </si>
  <si>
    <t>Vertices</t>
  </si>
  <si>
    <t>Science to Ideal Polynomial</t>
  </si>
  <si>
    <t>InstrName</t>
  </si>
  <si>
    <t>AperName</t>
  </si>
  <si>
    <t>AperShape</t>
  </si>
  <si>
    <t>XDetSize</t>
  </si>
  <si>
    <t>YDetSize</t>
  </si>
  <si>
    <t>XDetRef</t>
  </si>
  <si>
    <t>YDetRef</t>
  </si>
  <si>
    <t>XSciSize</t>
  </si>
  <si>
    <t>YSciSize</t>
  </si>
  <si>
    <t>XSciRef</t>
  </si>
  <si>
    <t>YSciRef</t>
  </si>
  <si>
    <t>XSciScale</t>
  </si>
  <si>
    <t>YSciScale</t>
  </si>
  <si>
    <t>V2Ref</t>
  </si>
  <si>
    <t>V3Ref</t>
  </si>
  <si>
    <t>VIdlParity</t>
  </si>
  <si>
    <t>DetSciYAngle</t>
  </si>
  <si>
    <t>DetSciParity</t>
  </si>
  <si>
    <t>XIdlVert1</t>
  </si>
  <si>
    <t>XIdlVert2</t>
  </si>
  <si>
    <t>XIdlVert3</t>
  </si>
  <si>
    <t>XIdlVert4</t>
  </si>
  <si>
    <t>YIdlVert1</t>
  </si>
  <si>
    <t>YIdlVert2</t>
  </si>
  <si>
    <t>YIdlVert3</t>
  </si>
  <si>
    <t>YIdlVert4</t>
  </si>
  <si>
    <t>Sci2IdlDeg</t>
  </si>
  <si>
    <t>Sci2IdlX10</t>
  </si>
  <si>
    <t>Sci2IdlX11</t>
  </si>
  <si>
    <t>Sci2IdlX20</t>
  </si>
  <si>
    <t>Sci2IdlX21</t>
  </si>
  <si>
    <t>Sci2IdlX22</t>
  </si>
  <si>
    <t>Sci2IdlY10</t>
  </si>
  <si>
    <t>Sci2IdlY11</t>
  </si>
  <si>
    <t>Sci2IdlY20</t>
  </si>
  <si>
    <t>Sci2IdlY21</t>
  </si>
  <si>
    <t>Sci2IdlY22</t>
  </si>
  <si>
    <t>Idl2SciX10</t>
  </si>
  <si>
    <t>Idl2SciX11</t>
  </si>
  <si>
    <t>Idl2SciX20</t>
  </si>
  <si>
    <t>Idl2SciX21</t>
  </si>
  <si>
    <t>Idl2SciX22</t>
  </si>
  <si>
    <t>Idl2SciY10</t>
  </si>
  <si>
    <t>Idl2SciY11</t>
  </si>
  <si>
    <t>Idl2SciY20</t>
  </si>
  <si>
    <t>Idl2SciY21</t>
  </si>
  <si>
    <t>Idl2SciY22</t>
  </si>
  <si>
    <t>MIRI</t>
  </si>
  <si>
    <t>Science Vertices</t>
  </si>
  <si>
    <t>X1</t>
  </si>
  <si>
    <t>X2</t>
  </si>
  <si>
    <t>X3</t>
  </si>
  <si>
    <t>X4</t>
  </si>
  <si>
    <t>Y1</t>
  </si>
  <si>
    <t>Y2</t>
  </si>
  <si>
    <t>Y3</t>
  </si>
  <si>
    <t>Y4</t>
  </si>
  <si>
    <t>V2V3 vertices</t>
  </si>
  <si>
    <t>VX1</t>
  </si>
  <si>
    <t>VX2</t>
  </si>
  <si>
    <t>VX3</t>
  </si>
  <si>
    <t>VX4</t>
  </si>
  <si>
    <t>VY2</t>
  </si>
  <si>
    <t>VY3</t>
  </si>
  <si>
    <t>VY4</t>
  </si>
  <si>
    <t>VY1</t>
  </si>
  <si>
    <t>Idl2SciX30</t>
  </si>
  <si>
    <t>Idl2SciX31</t>
  </si>
  <si>
    <t>Idl2SciX32</t>
  </si>
  <si>
    <t>Idl2SciX33</t>
  </si>
  <si>
    <t>Idl2SciX40</t>
  </si>
  <si>
    <t>Idl2SciX41</t>
  </si>
  <si>
    <t>Idl2SciX42</t>
  </si>
  <si>
    <t>Idl2SciX43</t>
  </si>
  <si>
    <t>Idl2SciX44</t>
  </si>
  <si>
    <t>Idl2SciY30</t>
  </si>
  <si>
    <t>Idl2SciY31</t>
  </si>
  <si>
    <t>Idl2SciY32</t>
  </si>
  <si>
    <t>Idl2SciY33</t>
  </si>
  <si>
    <t>Idl2SciY40</t>
  </si>
  <si>
    <t>Idl2SciY41</t>
  </si>
  <si>
    <t>Idl2SciY42</t>
  </si>
  <si>
    <t>Idl2SciY43</t>
  </si>
  <si>
    <t>Idl2SciY44</t>
  </si>
  <si>
    <t>Ideal Vertices</t>
  </si>
  <si>
    <t>Idl Parity</t>
  </si>
  <si>
    <t>Idl Angle</t>
  </si>
  <si>
    <t>Inverse Coefficients</t>
  </si>
  <si>
    <t>IX1</t>
  </si>
  <si>
    <t>IX2</t>
  </si>
  <si>
    <t>IX3</t>
  </si>
  <si>
    <t>IY1</t>
  </si>
  <si>
    <t>IY2</t>
  </si>
  <si>
    <t>IY3</t>
  </si>
  <si>
    <t>IY4</t>
  </si>
  <si>
    <t>IX4</t>
  </si>
  <si>
    <t>V3Parity</t>
  </si>
  <si>
    <t>V3Angle</t>
  </si>
  <si>
    <t>V2ref</t>
  </si>
  <si>
    <t>V3ref</t>
  </si>
  <si>
    <t>Forward Coefficients</t>
  </si>
  <si>
    <t>dy</t>
  </si>
  <si>
    <t>dx</t>
  </si>
  <si>
    <t>dxIdl</t>
  </si>
  <si>
    <t>dyIdl</t>
  </si>
  <si>
    <t>*END*</t>
  </si>
  <si>
    <t>UseAfterDate</t>
  </si>
  <si>
    <t>Comment</t>
  </si>
  <si>
    <t>V3SciXAngle</t>
  </si>
  <si>
    <t>V3SciYAngle</t>
  </si>
  <si>
    <t>Sci2IdlX30</t>
  </si>
  <si>
    <t>Sci2IdlX31</t>
  </si>
  <si>
    <t>Sci2IdlX32</t>
  </si>
  <si>
    <t>Sci2IdlX33</t>
  </si>
  <si>
    <t>Sci2IdlX40</t>
  </si>
  <si>
    <t>Sci2IdlX41</t>
  </si>
  <si>
    <t>Sci2IdlX42</t>
  </si>
  <si>
    <t>Sci2IdlX43</t>
  </si>
  <si>
    <t>Sci2IdlX44</t>
  </si>
  <si>
    <t>Sci2IdlY30</t>
  </si>
  <si>
    <t>Sci2IdlY31</t>
  </si>
  <si>
    <t>Sci2IdlY32</t>
  </si>
  <si>
    <t>Sci2IdlY33</t>
  </si>
  <si>
    <t>Sci2IdlY40</t>
  </si>
  <si>
    <t>Sci2IdlY41</t>
  </si>
  <si>
    <t>Sci2IdlY42</t>
  </si>
  <si>
    <t>Sci2IdlY43</t>
  </si>
  <si>
    <t>Sci2IdlY44</t>
  </si>
  <si>
    <t>QUAD</t>
  </si>
  <si>
    <t>MIRIM_SLIT</t>
  </si>
  <si>
    <t>Main Config Table</t>
  </si>
  <si>
    <t>Field</t>
  </si>
  <si>
    <t>Value</t>
  </si>
  <si>
    <t>Last Row Item</t>
  </si>
  <si>
    <t>Data Worksheet Name</t>
  </si>
  <si>
    <t>Excel Sheet Header Row</t>
  </si>
  <si>
    <t>Xpath Root</t>
  </si>
  <si>
    <t>Main List Node</t>
  </si>
  <si>
    <t>Foreign Key</t>
  </si>
  <si>
    <t>SIAF</t>
  </si>
  <si>
    <t>2</t>
  </si>
  <si>
    <t>/SiafEntries/SiafEntry</t>
  </si>
  <si>
    <t>True</t>
  </si>
  <si>
    <t>V3IdlYAngle</t>
  </si>
  <si>
    <t>Sci2IdlX00</t>
  </si>
  <si>
    <t>Sci2IdlY00</t>
  </si>
  <si>
    <t>Idl2SciX00</t>
  </si>
  <si>
    <t>Idl2SciY00</t>
  </si>
  <si>
    <t>MIRIM_FULL_OSS</t>
  </si>
  <si>
    <t>MIRIM_FULL</t>
  </si>
  <si>
    <t>MIRIM_SUB128</t>
  </si>
  <si>
    <t>MIRIM_SUB64</t>
  </si>
  <si>
    <t>MIRIM_TAMRS</t>
  </si>
  <si>
    <t>MIRIM_MASKLYOT</t>
  </si>
  <si>
    <t>MIRIM_MASK1550</t>
  </si>
  <si>
    <t>MIRIM_MASK1140</t>
  </si>
  <si>
    <t>MIRIM_MASK1065</t>
  </si>
  <si>
    <t>MIRIFU_CHANNEL1A</t>
  </si>
  <si>
    <t>MIRIFU_1ASLICE01</t>
  </si>
  <si>
    <t>MIRIFU_1ASLICE02</t>
  </si>
  <si>
    <t>MIRIFU_1ASLICE03</t>
  </si>
  <si>
    <t>MIRIFU_1ASLICE04</t>
  </si>
  <si>
    <t>MIRIFU_1ASLICE05</t>
  </si>
  <si>
    <t>MIRIFU_1ASLICE06</t>
  </si>
  <si>
    <t>MIRIFU_1ASLICE07</t>
  </si>
  <si>
    <t>MIRIFU_1ASLICE08</t>
  </si>
  <si>
    <t>MIRIFU_1ASLICE09</t>
  </si>
  <si>
    <t>MIRIFU_1ASLICE10</t>
  </si>
  <si>
    <t>MIRIFU_1ASLICE11</t>
  </si>
  <si>
    <t>MIRIFU_1ASLICE12</t>
  </si>
  <si>
    <t>MIRIFU_1ASLICE13</t>
  </si>
  <si>
    <t>MIRIFU_1ASLICE14</t>
  </si>
  <si>
    <t>MIRIFU_1ASLICE15</t>
  </si>
  <si>
    <t>MIRIFU_1ASLICE16</t>
  </si>
  <si>
    <t>MIRIFU_1ASLICE17</t>
  </si>
  <si>
    <t>MIRIFU_1ASLICE18</t>
  </si>
  <si>
    <t>MIRIFU_1ASLICE19</t>
  </si>
  <si>
    <t>MIRIFU_1ASLICE20</t>
  </si>
  <si>
    <t>MIRIFU_1ASLICE21</t>
  </si>
  <si>
    <t>MIRIFU_CHANNEL1B</t>
  </si>
  <si>
    <t>MIRIFU_1BSLICE01</t>
  </si>
  <si>
    <t>MIRIFU_1BSLICE02</t>
  </si>
  <si>
    <t>MIRIFU_1BSLICE03</t>
  </si>
  <si>
    <t>MIRIFU_1BSLICE04</t>
  </si>
  <si>
    <t>MIRIFU_1BSLICE05</t>
  </si>
  <si>
    <t>MIRIFU_1BSLICE06</t>
  </si>
  <si>
    <t>MIRIFU_1BSLICE07</t>
  </si>
  <si>
    <t>MIRIFU_1BSLICE08</t>
  </si>
  <si>
    <t>MIRIFU_1BSLICE09</t>
  </si>
  <si>
    <t>MIRIFU_1BSLICE10</t>
  </si>
  <si>
    <t>MIRIFU_1BSLICE11</t>
  </si>
  <si>
    <t>MIRIFU_1BSLICE12</t>
  </si>
  <si>
    <t>MIRIFU_1BSLICE13</t>
  </si>
  <si>
    <t>MIRIFU_1BSLICE14</t>
  </si>
  <si>
    <t>MIRIFU_1BSLICE15</t>
  </si>
  <si>
    <t>MIRIFU_1BSLICE16</t>
  </si>
  <si>
    <t>MIRIFU_1BSLICE17</t>
  </si>
  <si>
    <t>MIRIFU_1BSLICE18</t>
  </si>
  <si>
    <t>MIRIFU_1BSLICE19</t>
  </si>
  <si>
    <t>MIRIFU_1BSLICE20</t>
  </si>
  <si>
    <t>MIRIFU_1BSLICE21</t>
  </si>
  <si>
    <t>MIRIFU_CHANNEL1C</t>
  </si>
  <si>
    <t>MIRIFU_1CSLICE01</t>
  </si>
  <si>
    <t>MIRIFU_1CSLICE02</t>
  </si>
  <si>
    <t>MIRIFU_1CSLICE03</t>
  </si>
  <si>
    <t>MIRIFU_1CSLICE04</t>
  </si>
  <si>
    <t>MIRIFU_1CSLICE05</t>
  </si>
  <si>
    <t>MIRIFU_1CSLICE06</t>
  </si>
  <si>
    <t>MIRIFU_1CSLICE07</t>
  </si>
  <si>
    <t>MIRIFU_1CSLICE08</t>
  </si>
  <si>
    <t>MIRIFU_1CSLICE09</t>
  </si>
  <si>
    <t>MIRIFU_1CSLICE10</t>
  </si>
  <si>
    <t>MIRIFU_1CSLICE11</t>
  </si>
  <si>
    <t>MIRIFU_1CSLICE12</t>
  </si>
  <si>
    <t>MIRIFU_1CSLICE13</t>
  </si>
  <si>
    <t>MIRIFU_1CSLICE14</t>
  </si>
  <si>
    <t>MIRIFU_1CSLICE15</t>
  </si>
  <si>
    <t>MIRIFU_1CSLICE16</t>
  </si>
  <si>
    <t>MIRIFU_1CSLICE17</t>
  </si>
  <si>
    <t>MIRIFU_1CSLICE18</t>
  </si>
  <si>
    <t>MIRIFU_1CSLICE19</t>
  </si>
  <si>
    <t>MIRIFU_1CSLICE20</t>
  </si>
  <si>
    <t>MIRIFU_1CSLICE21</t>
  </si>
  <si>
    <t>MIRIFU_CHANNEL2A</t>
  </si>
  <si>
    <t>MIRIFU_2ASLICE01</t>
  </si>
  <si>
    <t>MIRIFU_2ASLICE02</t>
  </si>
  <si>
    <t>MIRIFU_2ASLICE03</t>
  </si>
  <si>
    <t>MIRIFU_2ASLICE04</t>
  </si>
  <si>
    <t>MIRIFU_2ASLICE05</t>
  </si>
  <si>
    <t>MIRIFU_2ASLICE06</t>
  </si>
  <si>
    <t>MIRIFU_2ASLICE07</t>
  </si>
  <si>
    <t>MIRIFU_2ASLICE08</t>
  </si>
  <si>
    <t>MIRIFU_2ASLICE09</t>
  </si>
  <si>
    <t>MIRIFU_2ASLICE10</t>
  </si>
  <si>
    <t>MIRIFU_2ASLICE11</t>
  </si>
  <si>
    <t>MIRIFU_2ASLICE12</t>
  </si>
  <si>
    <t>MIRIFU_2ASLICE13</t>
  </si>
  <si>
    <t>MIRIFU_2ASLICE14</t>
  </si>
  <si>
    <t>MIRIFU_2ASLICE15</t>
  </si>
  <si>
    <t>MIRIFU_2ASLICE16</t>
  </si>
  <si>
    <t>MIRIFU_2ASLICE17</t>
  </si>
  <si>
    <t>MIRIFU_CHANNEL2B</t>
  </si>
  <si>
    <t>MIRIFU_2BSLICE01</t>
  </si>
  <si>
    <t>MIRIFU_2BSLICE02</t>
  </si>
  <si>
    <t>MIRIFU_2BSLICE03</t>
  </si>
  <si>
    <t>MIRIFU_2BSLICE04</t>
  </si>
  <si>
    <t>MIRIFU_2BSLICE05</t>
  </si>
  <si>
    <t>MIRIFU_2BSLICE06</t>
  </si>
  <si>
    <t>MIRIFU_2BSLICE07</t>
  </si>
  <si>
    <t>MIRIFU_2BSLICE08</t>
  </si>
  <si>
    <t>MIRIFU_2BSLICE09</t>
  </si>
  <si>
    <t>MIRIFU_2BSLICE10</t>
  </si>
  <si>
    <t>MIRIFU_2BSLICE11</t>
  </si>
  <si>
    <t>MIRIFU_2BSLICE12</t>
  </si>
  <si>
    <t>MIRIFU_2BSLICE13</t>
  </si>
  <si>
    <t>MIRIFU_2BSLICE14</t>
  </si>
  <si>
    <t>MIRIFU_2BSLICE15</t>
  </si>
  <si>
    <t>MIRIFU_2BSLICE16</t>
  </si>
  <si>
    <t>MIRIFU_2BSLICE17</t>
  </si>
  <si>
    <t>MIRIFU_CHANNEL2C</t>
  </si>
  <si>
    <t>MIRIFU_2CSLICE01</t>
  </si>
  <si>
    <t>MIRIFU_2CSLICE02</t>
  </si>
  <si>
    <t>MIRIFU_2CSLICE03</t>
  </si>
  <si>
    <t>MIRIFU_2CSLICE04</t>
  </si>
  <si>
    <t>MIRIFU_2CSLICE05</t>
  </si>
  <si>
    <t>MIRIFU_2CSLICE06</t>
  </si>
  <si>
    <t>MIRIFU_2CSLICE07</t>
  </si>
  <si>
    <t>MIRIFU_2CSLICE08</t>
  </si>
  <si>
    <t>MIRIFU_2CSLICE09</t>
  </si>
  <si>
    <t>MIRIFU_2CSLICE10</t>
  </si>
  <si>
    <t>MIRIFU_2CSLICE11</t>
  </si>
  <si>
    <t>MIRIFU_2CSLICE12</t>
  </si>
  <si>
    <t>MIRIFU_2CSLICE13</t>
  </si>
  <si>
    <t>MIRIFU_2CSLICE14</t>
  </si>
  <si>
    <t>MIRIFU_2CSLICE15</t>
  </si>
  <si>
    <t>MIRIFU_2CSLICE16</t>
  </si>
  <si>
    <t>MIRIFU_2CSLICE17</t>
  </si>
  <si>
    <t>MIRIFU_CHANNEL3A</t>
  </si>
  <si>
    <t>MIRIFU_3ASLICE01</t>
  </si>
  <si>
    <t>MIRIFU_3ASLICE02</t>
  </si>
  <si>
    <t>MIRIFU_3ASLICE03</t>
  </si>
  <si>
    <t>MIRIFU_3ASLICE04</t>
  </si>
  <si>
    <t>MIRIFU_3ASLICE05</t>
  </si>
  <si>
    <t>MIRIFU_3ASLICE06</t>
  </si>
  <si>
    <t>MIRIFU_3ASLICE07</t>
  </si>
  <si>
    <t>MIRIFU_3ASLICE08</t>
  </si>
  <si>
    <t>MIRIFU_3ASLICE09</t>
  </si>
  <si>
    <t>MIRIFU_3ASLICE10</t>
  </si>
  <si>
    <t>MIRIFU_3ASLICE11</t>
  </si>
  <si>
    <t>MIRIFU_3ASLICE12</t>
  </si>
  <si>
    <t>MIRIFU_3ASLICE13</t>
  </si>
  <si>
    <t>MIRIFU_3ASLICE14</t>
  </si>
  <si>
    <t>MIRIFU_3ASLICE15</t>
  </si>
  <si>
    <t>MIRIFU_3ASLICE16</t>
  </si>
  <si>
    <t>MIRIFU_CHANNEL3B</t>
  </si>
  <si>
    <t>MIRIFU_3BSLICE01</t>
  </si>
  <si>
    <t>MIRIFU_3BSLICE02</t>
  </si>
  <si>
    <t>MIRIFU_3BSLICE03</t>
  </si>
  <si>
    <t>MIRIFU_3BSLICE04</t>
  </si>
  <si>
    <t>MIRIFU_3BSLICE05</t>
  </si>
  <si>
    <t>MIRIFU_3BSLICE06</t>
  </si>
  <si>
    <t>MIRIFU_3BSLICE07</t>
  </si>
  <si>
    <t>MIRIFU_3BSLICE08</t>
  </si>
  <si>
    <t>MIRIFU_3BSLICE09</t>
  </si>
  <si>
    <t>MIRIFU_3BSLICE10</t>
  </si>
  <si>
    <t>MIRIFU_3BSLICE11</t>
  </si>
  <si>
    <t>MIRIFU_3BSLICE12</t>
  </si>
  <si>
    <t>MIRIFU_3BSLICE13</t>
  </si>
  <si>
    <t>MIRIFU_3BSLICE14</t>
  </si>
  <si>
    <t>MIRIFU_3BSLICE15</t>
  </si>
  <si>
    <t>MIRIFU_3BSLICE16</t>
  </si>
  <si>
    <t>MIRIFU_CHANNEL3C</t>
  </si>
  <si>
    <t>MIRIFU_3CSLICE01</t>
  </si>
  <si>
    <t>MIRIFU_3CSLICE02</t>
  </si>
  <si>
    <t>MIRIFU_3CSLICE03</t>
  </si>
  <si>
    <t>MIRIFU_3CSLICE04</t>
  </si>
  <si>
    <t>MIRIFU_3CSLICE05</t>
  </si>
  <si>
    <t>MIRIFU_3CSLICE06</t>
  </si>
  <si>
    <t>MIRIFU_3CSLICE07</t>
  </si>
  <si>
    <t>MIRIFU_3CSLICE08</t>
  </si>
  <si>
    <t>MIRIFU_3CSLICE09</t>
  </si>
  <si>
    <t>MIRIFU_3CSLICE10</t>
  </si>
  <si>
    <t>MIRIFU_3CSLICE11</t>
  </si>
  <si>
    <t>MIRIFU_3CSLICE12</t>
  </si>
  <si>
    <t>MIRIFU_3CSLICE13</t>
  </si>
  <si>
    <t>MIRIFU_3CSLICE14</t>
  </si>
  <si>
    <t>MIRIFU_3CSLICE15</t>
  </si>
  <si>
    <t>MIRIFU_3CSLICE16</t>
  </si>
  <si>
    <t>MIRIFU_CHANNEL4A</t>
  </si>
  <si>
    <t>MIRIFU_4ASLICE01</t>
  </si>
  <si>
    <t>MIRIFU_4ASLICE02</t>
  </si>
  <si>
    <t>MIRIFU_4ASLICE03</t>
  </si>
  <si>
    <t>MIRIFU_4ASLICE04</t>
  </si>
  <si>
    <t>MIRIFU_4ASLICE05</t>
  </si>
  <si>
    <t>MIRIFU_4ASLICE06</t>
  </si>
  <si>
    <t>MIRIFU_4ASLICE07</t>
  </si>
  <si>
    <t>MIRIFU_4ASLICE08</t>
  </si>
  <si>
    <t>MIRIFU_4ASLICE09</t>
  </si>
  <si>
    <t>MIRIFU_4ASLICE10</t>
  </si>
  <si>
    <t>MIRIFU_4ASLICE11</t>
  </si>
  <si>
    <t>MIRIFU_4ASLICE12</t>
  </si>
  <si>
    <t>MIRIFU_CHANNEL4B</t>
  </si>
  <si>
    <t>MIRIFU_4BSLICE01</t>
  </si>
  <si>
    <t>MIRIFU_4BSLICE02</t>
  </si>
  <si>
    <t>MIRIFU_4BSLICE03</t>
  </si>
  <si>
    <t>MIRIFU_4BSLICE04</t>
  </si>
  <si>
    <t>MIRIFU_4BSLICE05</t>
  </si>
  <si>
    <t>MIRIFU_4BSLICE06</t>
  </si>
  <si>
    <t>MIRIFU_4BSLICE07</t>
  </si>
  <si>
    <t>MIRIFU_4BSLICE08</t>
  </si>
  <si>
    <t>MIRIFU_4BSLICE09</t>
  </si>
  <si>
    <t>MIRIFU_4BSLICE10</t>
  </si>
  <si>
    <t>MIRIFU_4BSLICE11</t>
  </si>
  <si>
    <t>MIRIFU_4BSLICE12</t>
  </si>
  <si>
    <t>MIRIFU_CHANNEL4C</t>
  </si>
  <si>
    <t>MIRIFU_4CSLICE01</t>
  </si>
  <si>
    <t>MIRIFU_4CSLICE02</t>
  </si>
  <si>
    <t>MIRIFU_4CSLICE03</t>
  </si>
  <si>
    <t>MIRIFU_4CSLICE04</t>
  </si>
  <si>
    <t>MIRIFU_4CSLICE05</t>
  </si>
  <si>
    <t>MIRIFU_4CSLICE06</t>
  </si>
  <si>
    <t>MIRIFU_4CSLICE07</t>
  </si>
  <si>
    <t>MIRIFU_4CSLICE08</t>
  </si>
  <si>
    <t>MIRIFU_4CSLICE09</t>
  </si>
  <si>
    <t>MIRIFU_4CSLICE10</t>
  </si>
  <si>
    <t>MIRIFU_4CSLICE11</t>
  </si>
  <si>
    <t>MIRIFU_4CSLICE12</t>
  </si>
  <si>
    <t>MIRIM_BRIGHTSKY</t>
  </si>
  <si>
    <t>MIRIM_SUB256</t>
  </si>
  <si>
    <t>MIRIM_SLITLESSPRISM</t>
  </si>
  <si>
    <t>MIRIM_TALRS</t>
  </si>
  <si>
    <t>MIRIM_TABLOCK</t>
  </si>
  <si>
    <t>MIRIM_TALYOT_UL</t>
  </si>
  <si>
    <t>MIRIM_TALYOT_UR</t>
  </si>
  <si>
    <t>MIRIM_TALYOT_LL</t>
  </si>
  <si>
    <t>MIRIM_TALYOT_LR</t>
  </si>
  <si>
    <t>MIRIM_TA1550_UL</t>
  </si>
  <si>
    <t>MIRIM_TA1550_UR</t>
  </si>
  <si>
    <t>MIRIM_TA1550_LL</t>
  </si>
  <si>
    <t>MIRIM_TA1550_LR</t>
  </si>
  <si>
    <t>MIRIM_TA1140_UL</t>
  </si>
  <si>
    <t>MIRIM_TA1140_UR</t>
  </si>
  <si>
    <t>MIRIM_TA1140_LL</t>
  </si>
  <si>
    <t>MIRIM_TA1140_LR</t>
  </si>
  <si>
    <t>MIRIM_TA1065_UL</t>
  </si>
  <si>
    <t>MIRIM_TA1065_UR</t>
  </si>
  <si>
    <t>MIRIM_TA1065_LL</t>
  </si>
  <si>
    <t>MIRIM_TA1065_LR</t>
  </si>
  <si>
    <t>MIRIM_ILLUM</t>
  </si>
  <si>
    <t>AperType</t>
  </si>
  <si>
    <t>OSS</t>
  </si>
  <si>
    <t>FULLSCA</t>
  </si>
  <si>
    <t>ROI</t>
  </si>
  <si>
    <t>SUBARRAY</t>
  </si>
  <si>
    <t>SLIT</t>
  </si>
  <si>
    <t>COMPOUND</t>
  </si>
  <si>
    <t>MIRIM_FP1MIMF</t>
  </si>
  <si>
    <t>MIRIM_FP2MIMF</t>
  </si>
  <si>
    <t>MIRIM_FP3MIMF</t>
  </si>
  <si>
    <t>MIRIM_FP4MIMF</t>
  </si>
  <si>
    <t>MIRIM_FP5MIMF</t>
  </si>
  <si>
    <t>MIRIM_TAFULL</t>
  </si>
  <si>
    <t>MIRIM_TAILLUM</t>
  </si>
  <si>
    <t>MIRIM_TABRIGHTSKY</t>
  </si>
  <si>
    <t>MIRIM_TASUB256</t>
  </si>
  <si>
    <t>MIRIM_TASUB128</t>
  </si>
  <si>
    <t>MIRIM_TASUB64</t>
  </si>
  <si>
    <t>MIRIM_TASLITLESSPRISM</t>
  </si>
  <si>
    <t>MIRIM_TALYOT_CUL</t>
  </si>
  <si>
    <t>MIRIM_TALYOT_CUR</t>
  </si>
  <si>
    <t>MIRIM_TALYOT_CLL</t>
  </si>
  <si>
    <t>MIRIM_TALYOT_CLR</t>
  </si>
  <si>
    <t>MIRIM_TA1550_CUL</t>
  </si>
  <si>
    <t>MIRIM_TA1550_CUR</t>
  </si>
  <si>
    <t>MIRIM_TA1550_CLL</t>
  </si>
  <si>
    <t>MIRIM_TA1550_CLR</t>
  </si>
  <si>
    <t>MIRIM_TA1140_CUL</t>
  </si>
  <si>
    <t>MIRIM_TA1140_CUR</t>
  </si>
  <si>
    <t>MIRIM_TA1140_CLL</t>
  </si>
  <si>
    <t>MIRIM_TA1140_CLR</t>
  </si>
  <si>
    <t>MIRIM_TA1065_CUL</t>
  </si>
  <si>
    <t>MIRIM_TA1065_CUR</t>
  </si>
  <si>
    <t>MIRIM_TA1065_CLL</t>
  </si>
  <si>
    <t>MIRIM_TA1065_CLR</t>
  </si>
  <si>
    <t>MIRIM_CORON1065</t>
  </si>
  <si>
    <t>MIRIM_CORON1140</t>
  </si>
  <si>
    <t>MIRIM_CORON1550</t>
  </si>
  <si>
    <t>MIRIM_CORONLYOT</t>
  </si>
  <si>
    <t>V2</t>
  </si>
  <si>
    <t>V3</t>
  </si>
  <si>
    <t>DDCName</t>
  </si>
  <si>
    <t>Minimum</t>
  </si>
  <si>
    <t>MIRIMAGE_ILLCNTR</t>
  </si>
  <si>
    <t>MIRIMAGE_MASK1550</t>
  </si>
  <si>
    <t>MIRIMAGE_MASK1140</t>
  </si>
  <si>
    <t>MIRIMAGE_MASK1065</t>
  </si>
  <si>
    <t>MIRIMAGE_MASKLYOT</t>
  </si>
  <si>
    <t>MIRIFU_CNTR</t>
  </si>
  <si>
    <t>V3IdlAngle</t>
  </si>
  <si>
    <t>MIRIM_SLITLESSUPPER</t>
  </si>
  <si>
    <t>MIRIM_SLITLESSLOWER</t>
  </si>
  <si>
    <t>DET_OSS</t>
  </si>
  <si>
    <t>DET_DMF</t>
  </si>
  <si>
    <t>INV DET_OSS</t>
  </si>
  <si>
    <t>INV DET</t>
  </si>
  <si>
    <t>Sci2IdlY50</t>
  </si>
  <si>
    <t>Sci2IdlY51</t>
  </si>
  <si>
    <t>Sci2IdlY52</t>
  </si>
  <si>
    <t>Sci2IdlY53</t>
  </si>
  <si>
    <t>Sci2IdlY54</t>
  </si>
  <si>
    <t>Sci2IdlY55</t>
  </si>
  <si>
    <t>Idl2SciX50</t>
  </si>
  <si>
    <t>Idl2SciX51</t>
  </si>
  <si>
    <t>Idl2SciX52</t>
  </si>
  <si>
    <t>Idl2SciX53</t>
  </si>
  <si>
    <t>Idl2SciX54</t>
  </si>
  <si>
    <t>Idl2SciX55</t>
  </si>
  <si>
    <t>Idl2SciY50</t>
  </si>
  <si>
    <t>Idl2SciY51</t>
  </si>
  <si>
    <t>Idl2SciY52</t>
  </si>
  <si>
    <t>Idl2SciY53</t>
  </si>
  <si>
    <t>Idl2SciY54</t>
  </si>
  <si>
    <t>Idl2SciY55</t>
  </si>
  <si>
    <t>Updated</t>
  </si>
  <si>
    <t>Sci2IdlX50</t>
  </si>
  <si>
    <t>Sci2IdlX51</t>
  </si>
  <si>
    <t>Sci2IdlX52</t>
  </si>
  <si>
    <t>Sci2IdlX53</t>
  </si>
  <si>
    <t>Sci2IdlX54</t>
  </si>
  <si>
    <t>Sci2IdlX55</t>
  </si>
  <si>
    <t>MIRIM_KNIFE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</si>
</sst>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0"/>
    <numFmt numFmtId="165" formatCode="0.00000E+00"/>
    <numFmt numFmtId="166" formatCode="0.0000"/>
    <numFmt numFmtId="167" formatCode="0.000"/>
    <numFmt numFmtId="168" formatCode="0.0"/>
    <numFmt numFmtId="169" formatCode="0.000000E+00"/>
    <numFmt numFmtId="170" formatCode="yyyy\-mm\-dd"/>
    <numFmt numFmtId="171" formatCode="0.00000000"/>
    <numFmt numFmtId="172" formatCode="0.00000000000000E+00"/>
    <numFmt numFmtId="173" formatCode="[$-409]mmmm\ d\,\ yyyy;@"/>
  </numFmts>
  <fonts count="22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i/>
      <sz val="14"/>
      <color rgb="FF0000FF"/>
      <name val="Courier"/>
      <family val="3"/>
    </font>
    <font>
      <sz val="14"/>
      <color theme="1"/>
      <name val="Courier"/>
      <family val="3"/>
    </font>
    <font>
      <b/>
      <sz val="14"/>
      <color theme="1"/>
      <name val="Courier"/>
      <family val="3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8000"/>
      <name val="Calibri"/>
      <family val="2"/>
      <scheme val="minor"/>
    </font>
    <font>
      <b/>
      <sz val="12"/>
      <color rgb="FF008000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3" tint="0.39997558519241921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2"/>
      <color rgb="FF00B05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ck">
        <color theme="4"/>
      </bottom>
      <diagonal/>
    </border>
    <border>
      <left/>
      <right style="thin">
        <color auto="1"/>
      </right>
      <top/>
      <bottom style="thick">
        <color theme="4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ck">
        <color rgb="FFFF0000"/>
      </bottom>
      <diagonal/>
    </border>
    <border>
      <left/>
      <right/>
      <top/>
      <bottom style="medium">
        <color rgb="FFFF0000"/>
      </bottom>
      <diagonal/>
    </border>
  </borders>
  <cellStyleXfs count="1378">
    <xf numFmtId="0" fontId="0" fillId="0" borderId="0"/>
    <xf numFmtId="0" fontId="1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07">
    <xf numFmtId="0" fontId="0" fillId="0" borderId="0" xfId="0"/>
    <xf numFmtId="0" fontId="3" fillId="0" borderId="0" xfId="0" applyFont="1"/>
    <xf numFmtId="164" fontId="0" fillId="0" borderId="0" xfId="0" applyNumberFormat="1"/>
    <xf numFmtId="2" fontId="0" fillId="0" borderId="0" xfId="0" applyNumberFormat="1"/>
    <xf numFmtId="166" fontId="0" fillId="0" borderId="0" xfId="0" applyNumberFormat="1"/>
    <xf numFmtId="0" fontId="7" fillId="0" borderId="0" xfId="0" applyFont="1"/>
    <xf numFmtId="0" fontId="7" fillId="0" borderId="0" xfId="0" applyFont="1" applyAlignment="1">
      <alignment horizontal="right"/>
    </xf>
    <xf numFmtId="166" fontId="7" fillId="0" borderId="0" xfId="0" applyNumberFormat="1" applyFont="1"/>
    <xf numFmtId="167" fontId="7" fillId="0" borderId="0" xfId="0" applyNumberFormat="1" applyFont="1"/>
    <xf numFmtId="0" fontId="8" fillId="0" borderId="0" xfId="0" applyFont="1"/>
    <xf numFmtId="0" fontId="1" fillId="2" borderId="5" xfId="1" applyFill="1" applyBorder="1" applyAlignment="1">
      <alignment horizontal="center"/>
    </xf>
    <xf numFmtId="0" fontId="1" fillId="2" borderId="1" xfId="1" applyFill="1" applyAlignment="1">
      <alignment horizontal="center"/>
    </xf>
    <xf numFmtId="164" fontId="1" fillId="8" borderId="1" xfId="1" applyNumberFormat="1" applyFont="1" applyFill="1" applyAlignment="1">
      <alignment horizontal="center"/>
    </xf>
    <xf numFmtId="0" fontId="1" fillId="0" borderId="1" xfId="1" applyAlignment="1">
      <alignment horizontal="center"/>
    </xf>
    <xf numFmtId="168" fontId="0" fillId="0" borderId="0" xfId="0" applyNumberFormat="1"/>
    <xf numFmtId="0" fontId="11" fillId="0" borderId="0" xfId="0" applyFont="1"/>
    <xf numFmtId="0" fontId="12" fillId="0" borderId="0" xfId="0" applyFont="1"/>
    <xf numFmtId="0" fontId="0" fillId="0" borderId="0" xfId="0" applyFill="1" applyAlignment="1"/>
    <xf numFmtId="0" fontId="0" fillId="0" borderId="0" xfId="0" applyFill="1" applyBorder="1" applyAlignment="1"/>
    <xf numFmtId="0" fontId="10" fillId="10" borderId="0" xfId="0" applyFont="1" applyFill="1" applyBorder="1" applyAlignment="1"/>
    <xf numFmtId="0" fontId="10" fillId="0" borderId="0" xfId="0" applyFont="1" applyFill="1" applyBorder="1" applyAlignment="1"/>
    <xf numFmtId="0" fontId="14" fillId="0" borderId="0" xfId="0" applyFont="1" applyFill="1" applyBorder="1" applyAlignment="1"/>
    <xf numFmtId="49" fontId="14" fillId="0" borderId="0" xfId="0" applyNumberFormat="1" applyFont="1" applyFill="1" applyBorder="1" applyAlignment="1"/>
    <xf numFmtId="49" fontId="0" fillId="0" borderId="0" xfId="0" applyNumberFormat="1"/>
    <xf numFmtId="0" fontId="3" fillId="0" borderId="0" xfId="0" applyFont="1" applyAlignment="1">
      <alignment horizontal="right"/>
    </xf>
    <xf numFmtId="164" fontId="1" fillId="8" borderId="1" xfId="1" applyNumberFormat="1" applyFont="1" applyFill="1" applyAlignment="1">
      <alignment horizontal="right"/>
    </xf>
    <xf numFmtId="0" fontId="0" fillId="0" borderId="0" xfId="0" applyAlignment="1">
      <alignment horizontal="right"/>
    </xf>
    <xf numFmtId="0" fontId="15" fillId="0" borderId="0" xfId="0" applyFont="1"/>
    <xf numFmtId="0" fontId="8" fillId="0" borderId="0" xfId="0" applyFont="1" applyBorder="1"/>
    <xf numFmtId="0" fontId="15" fillId="0" borderId="0" xfId="0" applyFont="1" applyBorder="1"/>
    <xf numFmtId="0" fontId="11" fillId="0" borderId="0" xfId="0" applyFont="1" applyBorder="1"/>
    <xf numFmtId="169" fontId="7" fillId="0" borderId="0" xfId="0" applyNumberFormat="1" applyFont="1"/>
    <xf numFmtId="169" fontId="0" fillId="0" borderId="0" xfId="0" applyNumberFormat="1"/>
    <xf numFmtId="169" fontId="11" fillId="0" borderId="0" xfId="0" applyNumberFormat="1" applyFont="1"/>
    <xf numFmtId="11" fontId="10" fillId="0" borderId="0" xfId="0" applyNumberFormat="1" applyFont="1"/>
    <xf numFmtId="169" fontId="12" fillId="0" borderId="0" xfId="0" applyNumberFormat="1" applyFont="1"/>
    <xf numFmtId="169" fontId="0" fillId="0" borderId="8" xfId="0" applyNumberFormat="1" applyBorder="1"/>
    <xf numFmtId="169" fontId="7" fillId="0" borderId="8" xfId="0" applyNumberFormat="1" applyFont="1" applyBorder="1"/>
    <xf numFmtId="170" fontId="9" fillId="0" borderId="0" xfId="0" applyNumberFormat="1" applyFont="1" applyAlignment="1">
      <alignment horizontal="right"/>
    </xf>
    <xf numFmtId="0" fontId="15" fillId="0" borderId="0" xfId="0" applyFont="1" applyFill="1" applyBorder="1"/>
    <xf numFmtId="170" fontId="0" fillId="0" borderId="0" xfId="0" applyNumberFormat="1" applyAlignment="1">
      <alignment horizontal="right"/>
    </xf>
    <xf numFmtId="1" fontId="1" fillId="3" borderId="1" xfId="1" applyNumberFormat="1" applyFill="1" applyAlignment="1">
      <alignment horizontal="center"/>
    </xf>
    <xf numFmtId="1" fontId="0" fillId="0" borderId="0" xfId="0" applyNumberFormat="1"/>
    <xf numFmtId="1" fontId="0" fillId="0" borderId="0" xfId="0" applyNumberFormat="1" applyBorder="1"/>
    <xf numFmtId="1" fontId="11" fillId="0" borderId="0" xfId="0" applyNumberFormat="1" applyFont="1"/>
    <xf numFmtId="1" fontId="1" fillId="4" borderId="5" xfId="1" applyNumberFormat="1" applyFill="1" applyBorder="1" applyAlignment="1">
      <alignment horizontal="center"/>
    </xf>
    <xf numFmtId="1" fontId="1" fillId="4" borderId="1" xfId="1" applyNumberFormat="1" applyFill="1" applyAlignment="1">
      <alignment horizontal="center"/>
    </xf>
    <xf numFmtId="1" fontId="10" fillId="0" borderId="0" xfId="0" applyNumberFormat="1" applyFont="1"/>
    <xf numFmtId="1" fontId="16" fillId="0" borderId="0" xfId="0" applyNumberFormat="1" applyFont="1"/>
    <xf numFmtId="1" fontId="10" fillId="0" borderId="0" xfId="0" applyNumberFormat="1" applyFont="1" applyBorder="1"/>
    <xf numFmtId="1" fontId="1" fillId="6" borderId="1" xfId="1" applyNumberFormat="1" applyFill="1" applyAlignment="1">
      <alignment horizontal="center"/>
    </xf>
    <xf numFmtId="1" fontId="1" fillId="8" borderId="5" xfId="1" applyNumberFormat="1" applyFill="1" applyBorder="1" applyAlignment="1">
      <alignment horizontal="center"/>
    </xf>
    <xf numFmtId="0" fontId="8" fillId="11" borderId="0" xfId="0" applyFont="1" applyFill="1"/>
    <xf numFmtId="0" fontId="15" fillId="11" borderId="0" xfId="0" applyFont="1" applyFill="1"/>
    <xf numFmtId="0" fontId="0" fillId="11" borderId="0" xfId="0" applyFill="1"/>
    <xf numFmtId="1" fontId="0" fillId="11" borderId="0" xfId="0" applyNumberFormat="1" applyFill="1"/>
    <xf numFmtId="1" fontId="10" fillId="11" borderId="0" xfId="0" applyNumberFormat="1" applyFont="1" applyFill="1"/>
    <xf numFmtId="164" fontId="0" fillId="11" borderId="0" xfId="0" applyNumberFormat="1" applyFill="1"/>
    <xf numFmtId="166" fontId="0" fillId="11" borderId="0" xfId="0" applyNumberFormat="1" applyFill="1"/>
    <xf numFmtId="167" fontId="0" fillId="0" borderId="0" xfId="0" applyNumberFormat="1"/>
    <xf numFmtId="166" fontId="0" fillId="0" borderId="8" xfId="0" applyNumberFormat="1" applyBorder="1"/>
    <xf numFmtId="169" fontId="17" fillId="0" borderId="0" xfId="0" applyNumberFormat="1" applyFont="1"/>
    <xf numFmtId="165" fontId="17" fillId="0" borderId="0" xfId="0" applyNumberFormat="1" applyFont="1"/>
    <xf numFmtId="166" fontId="2" fillId="7" borderId="2" xfId="0" applyNumberFormat="1" applyFont="1" applyFill="1" applyBorder="1"/>
    <xf numFmtId="166" fontId="3" fillId="7" borderId="3" xfId="0" applyNumberFormat="1" applyFont="1" applyFill="1" applyBorder="1"/>
    <xf numFmtId="166" fontId="3" fillId="7" borderId="4" xfId="0" applyNumberFormat="1" applyFont="1" applyFill="1" applyBorder="1"/>
    <xf numFmtId="166" fontId="1" fillId="7" borderId="5" xfId="1" applyNumberFormat="1" applyFill="1" applyBorder="1" applyAlignment="1">
      <alignment horizontal="center"/>
    </xf>
    <xf numFmtId="166" fontId="1" fillId="7" borderId="1" xfId="1" applyNumberFormat="1" applyFill="1" applyAlignment="1">
      <alignment horizontal="center"/>
    </xf>
    <xf numFmtId="166" fontId="1" fillId="7" borderId="6" xfId="1" applyNumberFormat="1" applyFill="1" applyBorder="1" applyAlignment="1">
      <alignment horizontal="center"/>
    </xf>
    <xf numFmtId="0" fontId="8" fillId="0" borderId="0" xfId="0" applyFont="1" applyFill="1"/>
    <xf numFmtId="0" fontId="15" fillId="0" borderId="0" xfId="0" applyFont="1" applyFill="1"/>
    <xf numFmtId="0" fontId="11" fillId="0" borderId="0" xfId="0" applyFont="1" applyFill="1"/>
    <xf numFmtId="1" fontId="0" fillId="0" borderId="0" xfId="0" applyNumberFormat="1" applyFill="1"/>
    <xf numFmtId="1" fontId="10" fillId="0" borderId="0" xfId="0" applyNumberFormat="1" applyFont="1" applyFill="1"/>
    <xf numFmtId="164" fontId="0" fillId="0" borderId="0" xfId="0" applyNumberFormat="1" applyFill="1"/>
    <xf numFmtId="166" fontId="0" fillId="0" borderId="0" xfId="0" applyNumberFormat="1" applyFill="1"/>
    <xf numFmtId="170" fontId="0" fillId="0" borderId="0" xfId="0" applyNumberFormat="1" applyFill="1" applyAlignment="1">
      <alignment horizontal="right"/>
    </xf>
    <xf numFmtId="0" fontId="8" fillId="0" borderId="0" xfId="0" applyFont="1" applyFill="1" applyBorder="1"/>
    <xf numFmtId="0" fontId="11" fillId="0" borderId="0" xfId="0" applyFont="1" applyFill="1" applyBorder="1"/>
    <xf numFmtId="1" fontId="0" fillId="0" borderId="0" xfId="0" applyNumberFormat="1" applyFill="1" applyBorder="1"/>
    <xf numFmtId="164" fontId="0" fillId="0" borderId="0" xfId="0" applyNumberFormat="1" applyFill="1" applyBorder="1"/>
    <xf numFmtId="0" fontId="0" fillId="0" borderId="0" xfId="0" applyFill="1"/>
    <xf numFmtId="1" fontId="11" fillId="0" borderId="0" xfId="0" applyNumberFormat="1" applyFont="1" applyFill="1"/>
    <xf numFmtId="1" fontId="10" fillId="0" borderId="0" xfId="0" applyNumberFormat="1" applyFont="1" applyFill="1" applyBorder="1"/>
    <xf numFmtId="166" fontId="8" fillId="0" borderId="0" xfId="0" applyNumberFormat="1" applyFont="1"/>
    <xf numFmtId="167" fontId="18" fillId="0" borderId="0" xfId="0" applyNumberFormat="1" applyFont="1"/>
    <xf numFmtId="1" fontId="18" fillId="0" borderId="0" xfId="0" applyNumberFormat="1" applyFont="1"/>
    <xf numFmtId="166" fontId="18" fillId="0" borderId="8" xfId="0" applyNumberFormat="1" applyFont="1" applyBorder="1"/>
    <xf numFmtId="0" fontId="8" fillId="12" borderId="0" xfId="0" applyFont="1" applyFill="1"/>
    <xf numFmtId="0" fontId="15" fillId="12" borderId="0" xfId="0" applyFont="1" applyFill="1"/>
    <xf numFmtId="0" fontId="0" fillId="12" borderId="0" xfId="0" applyFill="1"/>
    <xf numFmtId="1" fontId="0" fillId="12" borderId="0" xfId="0" applyNumberFormat="1" applyFill="1"/>
    <xf numFmtId="1" fontId="10" fillId="12" borderId="0" xfId="0" applyNumberFormat="1" applyFont="1" applyFill="1"/>
    <xf numFmtId="164" fontId="0" fillId="12" borderId="0" xfId="0" applyNumberFormat="1" applyFill="1"/>
    <xf numFmtId="166" fontId="0" fillId="12" borderId="0" xfId="0" applyNumberFormat="1" applyFill="1"/>
    <xf numFmtId="170" fontId="0" fillId="12" borderId="0" xfId="0" applyNumberFormat="1" applyFill="1" applyAlignment="1">
      <alignment horizontal="right"/>
    </xf>
    <xf numFmtId="0" fontId="8" fillId="0" borderId="9" xfId="0" applyFont="1" applyFill="1" applyBorder="1"/>
    <xf numFmtId="0" fontId="15" fillId="0" borderId="9" xfId="0" applyFont="1" applyFill="1" applyBorder="1"/>
    <xf numFmtId="0" fontId="8" fillId="0" borderId="9" xfId="0" applyFont="1" applyBorder="1"/>
    <xf numFmtId="0" fontId="11" fillId="0" borderId="9" xfId="0" applyFont="1" applyFill="1" applyBorder="1"/>
    <xf numFmtId="1" fontId="0" fillId="0" borderId="9" xfId="0" applyNumberFormat="1" applyFill="1" applyBorder="1"/>
    <xf numFmtId="1" fontId="10" fillId="0" borderId="9" xfId="0" applyNumberFormat="1" applyFont="1" applyFill="1" applyBorder="1"/>
    <xf numFmtId="164" fontId="0" fillId="0" borderId="9" xfId="0" applyNumberFormat="1" applyFill="1" applyBorder="1"/>
    <xf numFmtId="166" fontId="0" fillId="0" borderId="9" xfId="0" applyNumberFormat="1" applyBorder="1"/>
    <xf numFmtId="170" fontId="0" fillId="0" borderId="9" xfId="0" applyNumberFormat="1" applyFill="1" applyBorder="1" applyAlignment="1">
      <alignment horizontal="right"/>
    </xf>
    <xf numFmtId="0" fontId="0" fillId="0" borderId="9" xfId="0" applyFill="1" applyBorder="1"/>
    <xf numFmtId="0" fontId="8" fillId="0" borderId="10" xfId="0" applyFont="1" applyBorder="1"/>
    <xf numFmtId="0" fontId="15" fillId="0" borderId="10" xfId="0" applyFont="1" applyBorder="1"/>
    <xf numFmtId="0" fontId="0" fillId="0" borderId="10" xfId="0" applyBorder="1"/>
    <xf numFmtId="1" fontId="0" fillId="0" borderId="10" xfId="0" applyNumberFormat="1" applyBorder="1"/>
    <xf numFmtId="1" fontId="10" fillId="0" borderId="10" xfId="0" applyNumberFormat="1" applyFont="1" applyBorder="1"/>
    <xf numFmtId="164" fontId="0" fillId="0" borderId="10" xfId="0" applyNumberFormat="1" applyBorder="1"/>
    <xf numFmtId="166" fontId="0" fillId="0" borderId="10" xfId="0" applyNumberFormat="1" applyBorder="1"/>
    <xf numFmtId="170" fontId="0" fillId="0" borderId="10" xfId="0" applyNumberFormat="1" applyBorder="1" applyAlignment="1">
      <alignment horizontal="right"/>
    </xf>
    <xf numFmtId="2" fontId="1" fillId="3" borderId="1" xfId="1" applyNumberFormat="1" applyFill="1" applyAlignment="1">
      <alignment horizontal="center"/>
    </xf>
    <xf numFmtId="2" fontId="10" fillId="0" borderId="0" xfId="0" applyNumberFormat="1" applyFont="1"/>
    <xf numFmtId="2" fontId="10" fillId="11" borderId="0" xfId="0" applyNumberFormat="1" applyFont="1" applyFill="1"/>
    <xf numFmtId="2" fontId="10" fillId="12" borderId="0" xfId="0" applyNumberFormat="1" applyFont="1" applyFill="1"/>
    <xf numFmtId="2" fontId="10" fillId="0" borderId="10" xfId="0" applyNumberFormat="1" applyFont="1" applyBorder="1"/>
    <xf numFmtId="2" fontId="10" fillId="0" borderId="0" xfId="0" applyNumberFormat="1" applyFont="1" applyBorder="1"/>
    <xf numFmtId="2" fontId="10" fillId="0" borderId="0" xfId="0" applyNumberFormat="1" applyFont="1" applyFill="1"/>
    <xf numFmtId="2" fontId="10" fillId="0" borderId="0" xfId="0" applyNumberFormat="1" applyFont="1" applyFill="1" applyBorder="1"/>
    <xf numFmtId="2" fontId="19" fillId="0" borderId="0" xfId="0" applyNumberFormat="1" applyFont="1" applyFill="1"/>
    <xf numFmtId="2" fontId="10" fillId="0" borderId="9" xfId="0" applyNumberFormat="1" applyFont="1" applyFill="1" applyBorder="1"/>
    <xf numFmtId="2" fontId="0" fillId="0" borderId="0" xfId="0" applyNumberFormat="1" applyFill="1"/>
    <xf numFmtId="2" fontId="1" fillId="4" borderId="1" xfId="1" applyNumberFormat="1" applyFill="1" applyAlignment="1">
      <alignment horizontal="center"/>
    </xf>
    <xf numFmtId="2" fontId="0" fillId="11" borderId="0" xfId="0" applyNumberFormat="1" applyFill="1"/>
    <xf numFmtId="2" fontId="0" fillId="0" borderId="10" xfId="0" applyNumberFormat="1" applyFill="1" applyBorder="1"/>
    <xf numFmtId="2" fontId="0" fillId="0" borderId="0" xfId="0" applyNumberFormat="1" applyBorder="1"/>
    <xf numFmtId="2" fontId="0" fillId="0" borderId="0" xfId="0" applyNumberFormat="1" applyFill="1" applyBorder="1"/>
    <xf numFmtId="2" fontId="0" fillId="0" borderId="9" xfId="0" applyNumberFormat="1" applyFill="1" applyBorder="1"/>
    <xf numFmtId="171" fontId="1" fillId="4" borderId="1" xfId="1" applyNumberFormat="1" applyFill="1" applyAlignment="1">
      <alignment horizontal="center"/>
    </xf>
    <xf numFmtId="171" fontId="0" fillId="0" borderId="0" xfId="0" applyNumberFormat="1"/>
    <xf numFmtId="171" fontId="0" fillId="11" borderId="0" xfId="0" applyNumberFormat="1" applyFill="1"/>
    <xf numFmtId="171" fontId="0" fillId="12" borderId="0" xfId="0" applyNumberFormat="1" applyFill="1"/>
    <xf numFmtId="171" fontId="0" fillId="0" borderId="10" xfId="0" applyNumberFormat="1" applyBorder="1"/>
    <xf numFmtId="171" fontId="0" fillId="0" borderId="0" xfId="0" applyNumberFormat="1" applyBorder="1"/>
    <xf numFmtId="171" fontId="0" fillId="0" borderId="0" xfId="0" applyNumberFormat="1" applyFill="1"/>
    <xf numFmtId="171" fontId="0" fillId="0" borderId="0" xfId="0" applyNumberFormat="1" applyFill="1" applyBorder="1"/>
    <xf numFmtId="171" fontId="0" fillId="0" borderId="9" xfId="0" applyNumberFormat="1" applyFill="1" applyBorder="1"/>
    <xf numFmtId="164" fontId="2" fillId="5" borderId="2" xfId="0" applyNumberFormat="1" applyFont="1" applyFill="1" applyBorder="1"/>
    <xf numFmtId="164" fontId="3" fillId="5" borderId="4" xfId="0" applyNumberFormat="1" applyFont="1" applyFill="1" applyBorder="1"/>
    <xf numFmtId="164" fontId="1" fillId="5" borderId="5" xfId="1" applyNumberFormat="1" applyFill="1" applyBorder="1" applyAlignment="1">
      <alignment horizontal="center"/>
    </xf>
    <xf numFmtId="164" fontId="1" fillId="5" borderId="1" xfId="1" applyNumberFormat="1" applyFill="1" applyAlignment="1">
      <alignment horizontal="center"/>
    </xf>
    <xf numFmtId="164" fontId="1" fillId="6" borderId="5" xfId="1" applyNumberFormat="1" applyFill="1" applyBorder="1" applyAlignment="1">
      <alignment horizontal="center"/>
    </xf>
    <xf numFmtId="164" fontId="1" fillId="6" borderId="1" xfId="1" applyNumberFormat="1" applyFill="1" applyAlignment="1">
      <alignment horizontal="center"/>
    </xf>
    <xf numFmtId="172" fontId="4" fillId="8" borderId="3" xfId="0" applyNumberFormat="1" applyFont="1" applyFill="1" applyBorder="1"/>
    <xf numFmtId="172" fontId="4" fillId="8" borderId="4" xfId="0" applyNumberFormat="1" applyFont="1" applyFill="1" applyBorder="1"/>
    <xf numFmtId="172" fontId="3" fillId="0" borderId="0" xfId="0" applyNumberFormat="1" applyFont="1"/>
    <xf numFmtId="172" fontId="1" fillId="8" borderId="1" xfId="1" applyNumberFormat="1" applyFill="1" applyBorder="1" applyAlignment="1">
      <alignment horizontal="center"/>
    </xf>
    <xf numFmtId="172" fontId="1" fillId="8" borderId="1" xfId="1" applyNumberFormat="1" applyFont="1" applyFill="1" applyAlignment="1">
      <alignment horizontal="center"/>
    </xf>
    <xf numFmtId="172" fontId="0" fillId="0" borderId="0" xfId="0" applyNumberFormat="1"/>
    <xf numFmtId="172" fontId="0" fillId="11" borderId="0" xfId="0" applyNumberFormat="1" applyFill="1"/>
    <xf numFmtId="172" fontId="0" fillId="12" borderId="0" xfId="0" applyNumberFormat="1" applyFill="1"/>
    <xf numFmtId="172" fontId="0" fillId="0" borderId="10" xfId="0" applyNumberFormat="1" applyBorder="1"/>
    <xf numFmtId="172" fontId="0" fillId="0" borderId="0" xfId="0" applyNumberFormat="1" applyBorder="1"/>
    <xf numFmtId="172" fontId="0" fillId="0" borderId="0" xfId="0" applyNumberFormat="1" applyFill="1"/>
    <xf numFmtId="172" fontId="0" fillId="0" borderId="0" xfId="0" applyNumberFormat="1" applyFill="1" applyBorder="1"/>
    <xf numFmtId="172" fontId="0" fillId="0" borderId="9" xfId="0" applyNumberFormat="1" applyFill="1" applyBorder="1"/>
    <xf numFmtId="168" fontId="10" fillId="0" borderId="0" xfId="0" applyNumberFormat="1" applyFont="1"/>
    <xf numFmtId="0" fontId="10" fillId="0" borderId="0" xfId="0" applyFont="1"/>
    <xf numFmtId="164" fontId="0" fillId="11" borderId="0" xfId="0" applyNumberFormat="1" applyFill="1" applyBorder="1"/>
    <xf numFmtId="164" fontId="0" fillId="11" borderId="9" xfId="0" applyNumberFormat="1" applyFill="1" applyBorder="1"/>
    <xf numFmtId="11" fontId="0" fillId="0" borderId="0" xfId="0" applyNumberFormat="1"/>
    <xf numFmtId="2" fontId="9" fillId="0" borderId="0" xfId="0" applyNumberFormat="1" applyFont="1"/>
    <xf numFmtId="173" fontId="0" fillId="0" borderId="0" xfId="0" applyNumberFormat="1"/>
    <xf numFmtId="14" fontId="0" fillId="0" borderId="0" xfId="0" applyNumberFormat="1"/>
    <xf numFmtId="166" fontId="17" fillId="0" borderId="0" xfId="0" applyNumberFormat="1" applyFont="1"/>
    <xf numFmtId="166" fontId="12" fillId="0" borderId="0" xfId="0" applyNumberFormat="1" applyFont="1"/>
    <xf numFmtId="166" fontId="10" fillId="0" borderId="0" xfId="0" applyNumberFormat="1" applyFont="1"/>
    <xf numFmtId="166" fontId="18" fillId="0" borderId="0" xfId="0" applyNumberFormat="1" applyFont="1"/>
    <xf numFmtId="164" fontId="0" fillId="0" borderId="0" xfId="0" applyNumberFormat="1" applyFont="1"/>
    <xf numFmtId="164" fontId="0" fillId="0" borderId="9" xfId="0" applyNumberFormat="1" applyFont="1" applyBorder="1"/>
    <xf numFmtId="168" fontId="20" fillId="0" borderId="0" xfId="0" applyNumberFormat="1" applyFont="1"/>
    <xf numFmtId="0" fontId="20" fillId="0" borderId="0" xfId="0" applyFont="1"/>
    <xf numFmtId="0" fontId="21" fillId="0" borderId="0" xfId="0" applyFont="1"/>
    <xf numFmtId="2" fontId="0" fillId="0" borderId="0" xfId="0" applyNumberFormat="1" applyFont="1"/>
    <xf numFmtId="2" fontId="0" fillId="12" borderId="0" xfId="0" applyNumberFormat="1" applyFont="1" applyFill="1"/>
    <xf numFmtId="0" fontId="20" fillId="0" borderId="0" xfId="0" applyFont="1" applyFill="1" applyBorder="1"/>
    <xf numFmtId="0" fontId="20" fillId="0" borderId="0" xfId="0" applyFont="1" applyFill="1"/>
    <xf numFmtId="168" fontId="20" fillId="0" borderId="0" xfId="0" applyNumberFormat="1" applyFont="1" applyFill="1"/>
    <xf numFmtId="2" fontId="21" fillId="0" borderId="0" xfId="0" applyNumberFormat="1" applyFont="1"/>
    <xf numFmtId="169" fontId="12" fillId="13" borderId="0" xfId="0" applyNumberFormat="1" applyFont="1" applyFill="1"/>
    <xf numFmtId="0" fontId="7" fillId="0" borderId="0" xfId="0" applyFont="1" applyFill="1"/>
    <xf numFmtId="2" fontId="9" fillId="0" borderId="0" xfId="0" applyNumberFormat="1" applyFont="1" applyFill="1"/>
    <xf numFmtId="165" fontId="17" fillId="0" borderId="0" xfId="0" applyNumberFormat="1" applyFont="1" applyFill="1"/>
    <xf numFmtId="169" fontId="12" fillId="0" borderId="0" xfId="0" applyNumberFormat="1" applyFont="1" applyFill="1"/>
    <xf numFmtId="169" fontId="17" fillId="0" borderId="0" xfId="0" applyNumberFormat="1" applyFont="1" applyFill="1"/>
    <xf numFmtId="166" fontId="17" fillId="0" borderId="0" xfId="0" applyNumberFormat="1" applyFont="1" applyFill="1"/>
    <xf numFmtId="0" fontId="12" fillId="13" borderId="0" xfId="0" applyFont="1" applyFill="1"/>
    <xf numFmtId="167" fontId="7" fillId="13" borderId="0" xfId="0" applyNumberFormat="1" applyFont="1" applyFill="1"/>
    <xf numFmtId="169" fontId="11" fillId="13" borderId="0" xfId="0" applyNumberFormat="1" applyFont="1" applyFill="1"/>
    <xf numFmtId="166" fontId="12" fillId="13" borderId="0" xfId="0" applyNumberFormat="1" applyFont="1" applyFill="1"/>
    <xf numFmtId="0" fontId="0" fillId="13" borderId="0" xfId="0" applyFill="1"/>
    <xf numFmtId="172" fontId="0" fillId="0" borderId="9" xfId="0" applyNumberFormat="1" applyBorder="1"/>
    <xf numFmtId="2" fontId="20" fillId="0" borderId="0" xfId="0" applyNumberFormat="1" applyFont="1"/>
    <xf numFmtId="0" fontId="2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vertical="center"/>
    </xf>
    <xf numFmtId="0" fontId="2" fillId="8" borderId="3" xfId="0" applyFont="1" applyFill="1" applyBorder="1" applyAlignment="1">
      <alignment vertical="center"/>
    </xf>
    <xf numFmtId="0" fontId="0" fillId="0" borderId="3" xfId="0" applyBorder="1" applyAlignment="1"/>
    <xf numFmtId="0" fontId="0" fillId="9" borderId="7" xfId="0" applyFill="1" applyBorder="1" applyAlignment="1">
      <alignment horizontal="center"/>
    </xf>
    <xf numFmtId="0" fontId="0" fillId="9" borderId="0" xfId="0" applyFill="1" applyBorder="1" applyAlignment="1">
      <alignment horizontal="center"/>
    </xf>
  </cellXfs>
  <cellStyles count="137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Heading 1" xfId="1" builtinId="1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Normal" xfId="0" builtinId="0"/>
  </cellStyles>
  <dxfs count="5">
    <dxf>
      <font>
        <b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ustomXml" Target="../customXml/item1.xml"/><Relationship Id="rId12" Type="http://schemas.openxmlformats.org/officeDocument/2006/relationships/customXml" Target="../customXml/item2.xml"/><Relationship Id="rId13" Type="http://schemas.openxmlformats.org/officeDocument/2006/relationships/customXml" Target="../customXml/item3.xml"/><Relationship Id="rId14" Type="http://schemas.openxmlformats.org/officeDocument/2006/relationships/customXml" Target="../customXml/item4.xml"/><Relationship Id="rId15" Type="http://schemas.openxmlformats.org/officeDocument/2006/relationships/customXml" Target="../customXml/item5.xml"/><Relationship Id="rId16" Type="http://schemas.openxmlformats.org/officeDocument/2006/relationships/customXml" Target="../customXml/item6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MIRI</a:t>
            </a:r>
            <a:r>
              <a:rPr lang="en-US" baseline="0"/>
              <a:t> IMAGER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Calc!$A$144</c:f>
              <c:strCache>
                <c:ptCount val="1"/>
                <c:pt idx="0">
                  <c:v>MIRIM_FULL_OSS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Calc!$X$144:$AB$144</c:f>
              <c:numCache>
                <c:formatCode>0.000</c:formatCode>
                <c:ptCount val="5"/>
                <c:pt idx="0">
                  <c:v>-381.4054956202262</c:v>
                </c:pt>
                <c:pt idx="1">
                  <c:v>-494.9728255820251</c:v>
                </c:pt>
                <c:pt idx="2">
                  <c:v>-486.2205389611355</c:v>
                </c:pt>
                <c:pt idx="3">
                  <c:v>-372.6054326434771</c:v>
                </c:pt>
                <c:pt idx="4">
                  <c:v>-381.4054956202262</c:v>
                </c:pt>
              </c:numCache>
            </c:numRef>
          </c:xVal>
          <c:yVal>
            <c:numRef>
              <c:f>Calc!$AC$144:$AG$144</c:f>
              <c:numCache>
                <c:formatCode>0.000</c:formatCode>
                <c:ptCount val="5"/>
                <c:pt idx="0">
                  <c:v>-436.7240476323568</c:v>
                </c:pt>
                <c:pt idx="1">
                  <c:v>-427.3440049622913</c:v>
                </c:pt>
                <c:pt idx="2">
                  <c:v>-315.0036217669715</c:v>
                </c:pt>
                <c:pt idx="3">
                  <c:v>-323.3434029722939</c:v>
                </c:pt>
                <c:pt idx="4">
                  <c:v>-436.7240476323568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Calc!$A$147</c:f>
              <c:strCache>
                <c:ptCount val="1"/>
                <c:pt idx="0">
                  <c:v>MIRIM_BRIGHTSKY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Calc!$X$147:$AB$147</c:f>
              <c:numCache>
                <c:formatCode>0.000</c:formatCode>
                <c:ptCount val="5"/>
                <c:pt idx="0">
                  <c:v>-430.8406086038307</c:v>
                </c:pt>
                <c:pt idx="1">
                  <c:v>-487.5320818994496</c:v>
                </c:pt>
                <c:pt idx="2">
                  <c:v>-483.380539973471</c:v>
                </c:pt>
                <c:pt idx="3">
                  <c:v>-426.5741275337904</c:v>
                </c:pt>
                <c:pt idx="4">
                  <c:v>-430.8406086038307</c:v>
                </c:pt>
              </c:numCache>
            </c:numRef>
          </c:xVal>
          <c:yVal>
            <c:numRef>
              <c:f>Calc!$AC$147:$AG$147</c:f>
              <c:numCache>
                <c:formatCode>0.000</c:formatCode>
                <c:ptCount val="5"/>
                <c:pt idx="0">
                  <c:v>-427.1868599651761</c:v>
                </c:pt>
                <c:pt idx="1">
                  <c:v>-422.4249820626492</c:v>
                </c:pt>
                <c:pt idx="2">
                  <c:v>-366.2171653145073</c:v>
                </c:pt>
                <c:pt idx="3">
                  <c:v>-370.5935247409132</c:v>
                </c:pt>
                <c:pt idx="4">
                  <c:v>-427.1868599651761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Calc!#REF!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Calc!#REF!</c:f>
            </c:numRef>
          </c:xVal>
          <c:yVal>
            <c:numRef>
              <c:f>Calc!#REF!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Calc!$A$156</c:f>
              <c:strCache>
                <c:ptCount val="1"/>
                <c:pt idx="0">
                  <c:v>MIRIM_MASK1550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Calc!$X$156:$AB$156</c:f>
              <c:numCache>
                <c:formatCode>0.000</c:formatCode>
                <c:ptCount val="5"/>
                <c:pt idx="0">
                  <c:v>-377.2359727447873</c:v>
                </c:pt>
                <c:pt idx="1">
                  <c:v>-408.7533720503753</c:v>
                </c:pt>
                <c:pt idx="2">
                  <c:v>-406.8149194651412</c:v>
                </c:pt>
                <c:pt idx="3">
                  <c:v>-375.3287183779767</c:v>
                </c:pt>
                <c:pt idx="4">
                  <c:v>-377.2359727447873</c:v>
                </c:pt>
              </c:numCache>
            </c:numRef>
          </c:xVal>
          <c:yVal>
            <c:numRef>
              <c:f>Calc!$AC$156:$AG$156</c:f>
              <c:numCache>
                <c:formatCode>0.000</c:formatCode>
                <c:ptCount val="5"/>
                <c:pt idx="0">
                  <c:v>-385.1307226026866</c:v>
                </c:pt>
                <c:pt idx="1">
                  <c:v>-382.6623662009582</c:v>
                </c:pt>
                <c:pt idx="2">
                  <c:v>-357.8617375806277</c:v>
                </c:pt>
                <c:pt idx="3">
                  <c:v>-360.3024188550735</c:v>
                </c:pt>
                <c:pt idx="4">
                  <c:v>-385.1307226026866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Calc!$A$163</c:f>
              <c:strCache>
                <c:ptCount val="1"/>
                <c:pt idx="0">
                  <c:v>MIRIM_TALYOT_LL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Calc!$X$163:$AB$163</c:f>
              <c:numCache>
                <c:formatCode>0.000</c:formatCode>
                <c:ptCount val="5"/>
                <c:pt idx="0">
                  <c:v>-378.1235332947835</c:v>
                </c:pt>
                <c:pt idx="1">
                  <c:v>-385.0586348242845</c:v>
                </c:pt>
                <c:pt idx="2">
                  <c:v>-384.5181093894845</c:v>
                </c:pt>
                <c:pt idx="3">
                  <c:v>-377.5920098313262</c:v>
                </c:pt>
                <c:pt idx="4">
                  <c:v>-378.1235332947835</c:v>
                </c:pt>
              </c:numCache>
            </c:numRef>
          </c:xVal>
          <c:yVal>
            <c:numRef>
              <c:f>Calc!$AC$163:$AG$163</c:f>
              <c:numCache>
                <c:formatCode>0.000</c:formatCode>
                <c:ptCount val="5"/>
                <c:pt idx="0">
                  <c:v>-349.940378688253</c:v>
                </c:pt>
                <c:pt idx="1">
                  <c:v>-349.3958782850439</c:v>
                </c:pt>
                <c:pt idx="2">
                  <c:v>-342.3091234534815</c:v>
                </c:pt>
                <c:pt idx="3">
                  <c:v>-342.8542839335842</c:v>
                </c:pt>
                <c:pt idx="4">
                  <c:v>-349.940378688253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Calc!$A$157</c:f>
              <c:strCache>
                <c:ptCount val="1"/>
                <c:pt idx="0">
                  <c:v>MIRIM_MASKLYOT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Calc!$X$157:$AB$157</c:f>
              <c:numCache>
                <c:formatCode>0.000</c:formatCode>
                <c:ptCount val="5"/>
                <c:pt idx="0">
                  <c:v>-375.1110921911347</c:v>
                </c:pt>
                <c:pt idx="1">
                  <c:v>-410.1287345446599</c:v>
                </c:pt>
                <c:pt idx="2">
                  <c:v>-407.4379181477502</c:v>
                </c:pt>
                <c:pt idx="3">
                  <c:v>-372.6369628874766</c:v>
                </c:pt>
                <c:pt idx="4">
                  <c:v>-375.1110921911347</c:v>
                </c:pt>
              </c:numCache>
            </c:numRef>
          </c:xVal>
          <c:yVal>
            <c:numRef>
              <c:f>Calc!$AC$157:$AG$157</c:f>
              <c:numCache>
                <c:formatCode>0.000</c:formatCode>
                <c:ptCount val="5"/>
                <c:pt idx="0">
                  <c:v>-357.4218862269275</c:v>
                </c:pt>
                <c:pt idx="1">
                  <c:v>-354.7153677573942</c:v>
                </c:pt>
                <c:pt idx="2">
                  <c:v>-321.0919429617062</c:v>
                </c:pt>
                <c:pt idx="3">
                  <c:v>-323.7853122363243</c:v>
                </c:pt>
                <c:pt idx="4">
                  <c:v>-357.4218862269275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Calc!$A$146</c:f>
              <c:strCache>
                <c:ptCount val="1"/>
                <c:pt idx="0">
                  <c:v>MIRIM_ILLUM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Calc!$X$146:$AB$146</c:f>
              <c:numCache>
                <c:formatCode>0.000</c:formatCode>
                <c:ptCount val="5"/>
                <c:pt idx="0">
                  <c:v>-420.5209725233755</c:v>
                </c:pt>
                <c:pt idx="1">
                  <c:v>-494.4212794302093</c:v>
                </c:pt>
                <c:pt idx="2">
                  <c:v>-485.6690072371143</c:v>
                </c:pt>
                <c:pt idx="3">
                  <c:v>-411.705139621009</c:v>
                </c:pt>
                <c:pt idx="4">
                  <c:v>-420.5209725233755</c:v>
                </c:pt>
              </c:numCache>
            </c:numRef>
          </c:xVal>
          <c:yVal>
            <c:numRef>
              <c:f>Calc!$AC$146:$AG$146</c:f>
              <c:numCache>
                <c:formatCode>0.000</c:formatCode>
                <c:ptCount val="5"/>
                <c:pt idx="0">
                  <c:v>-433.604939404456</c:v>
                </c:pt>
                <c:pt idx="1">
                  <c:v>-427.3895219564507</c:v>
                </c:pt>
                <c:pt idx="2">
                  <c:v>-315.0435329019144</c:v>
                </c:pt>
                <c:pt idx="3">
                  <c:v>-320.3330095557748</c:v>
                </c:pt>
                <c:pt idx="4">
                  <c:v>-433.604939404456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584208"/>
        <c:axId val="-2092580816"/>
      </c:scatterChart>
      <c:valAx>
        <c:axId val="-2092584208"/>
        <c:scaling>
          <c:orientation val="maxMin"/>
          <c:max val="-300.0"/>
        </c:scaling>
        <c:delete val="0"/>
        <c:axPos val="b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&lt;---- V2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2092580816"/>
        <c:crossesAt val="-200.0"/>
        <c:crossBetween val="midCat"/>
      </c:valAx>
      <c:valAx>
        <c:axId val="-2092580816"/>
        <c:scaling>
          <c:orientation val="minMax"/>
          <c:max val="-250.0"/>
        </c:scaling>
        <c:delete val="0"/>
        <c:axPos val="r"/>
        <c:majorGridlines>
          <c:spPr>
            <a:ln w="6350"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V3 ----&gt;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2092584208"/>
        <c:crosses val="autoZero"/>
        <c:crossBetween val="midCat"/>
        <c:majorUnit val="50.0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"/>
  <sheetViews>
    <sheetView zoomScale="81" workbookViewId="0" zoomToFit="1"/>
  </sheetViews>
  <pageMargins left="0.75" right="0.75" top="1" bottom="1" header="0.5" footer="0.5"/>
  <drawing r:id="rId1"/>
</chartsheet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6033" cy="62947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0</xdr:row>
          <xdr:rowOff>50800</xdr:rowOff>
        </xdr:from>
        <xdr:to>
          <xdr:col>1</xdr:col>
          <xdr:colOff>596900</xdr:colOff>
          <xdr:row>1</xdr:row>
          <xdr:rowOff>88900</xdr:rowOff>
        </xdr:to>
        <xdr:sp macro="" textlink="">
          <xdr:nvSpPr>
            <xdr:cNvPr id="7169" name="Button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Update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698500</xdr:colOff>
          <xdr:row>0</xdr:row>
          <xdr:rowOff>50800</xdr:rowOff>
        </xdr:from>
        <xdr:to>
          <xdr:col>1</xdr:col>
          <xdr:colOff>1612900</xdr:colOff>
          <xdr:row>1</xdr:row>
          <xdr:rowOff>88900</xdr:rowOff>
        </xdr:to>
        <xdr:sp macro="" textlink="">
          <xdr:nvSpPr>
            <xdr:cNvPr id="7170" name="Button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Export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50800</xdr:colOff>
          <xdr:row>0</xdr:row>
          <xdr:rowOff>50800</xdr:rowOff>
        </xdr:from>
        <xdr:to>
          <xdr:col>1</xdr:col>
          <xdr:colOff>0</xdr:colOff>
          <xdr:row>1</xdr:row>
          <xdr:rowOff>101600</xdr:rowOff>
        </xdr:to>
        <xdr:sp macro="" textlink="">
          <xdr:nvSpPr>
            <xdr:cNvPr id="7171" name="Button 3" hidden="1">
              <a:extLst>
                <a:ext uri="{63B3BB69-23CF-44E3-9099-C40C66FF867C}">
                  <a14:compatExt spid="_x0000_s7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Create Schema Table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1" name="SIAF_Config" displayName="SIAF_Config" ref="A5:B11" totalsRowShown="0" headerRowDxfId="4" dataDxfId="3" tableBorderDxfId="2">
  <autoFilter ref="A5:B11"/>
  <tableColumns count="2">
    <tableColumn id="1" name="Field" dataDxfId="1"/>
    <tableColumn id="2" name="Valu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5" Type="http://schemas.openxmlformats.org/officeDocument/2006/relationships/ctrlProp" Target="../ctrlProps/ctrlProp3.xml"/><Relationship Id="rId6" Type="http://schemas.openxmlformats.org/officeDocument/2006/relationships/table" Target="../tables/table1.xml"/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DN282"/>
  <sheetViews>
    <sheetView tabSelected="1" zoomScale="125" zoomScaleNormal="125" workbookViewId="0">
      <pane xSplit="2" ySplit="2" topLeftCell="F66" activePane="bottomRight" state="frozen"/>
      <selection pane="topRight" activeCell="C1" sqref="C1"/>
      <selection pane="bottomLeft" activeCell="A3" sqref="A3"/>
      <selection pane="bottomRight" activeCell="O70" sqref="O70"/>
    </sheetView>
  </sheetViews>
  <sheetFormatPr baseColWidth="10" defaultColWidth="11.1640625" defaultRowHeight="16" x14ac:dyDescent="0.2"/>
  <cols>
    <col min="1" max="1" width="15.5" customWidth="1"/>
    <col min="2" max="2" width="27.33203125" bestFit="1" customWidth="1"/>
    <col min="3" max="3" width="27.33203125" customWidth="1"/>
    <col min="4" max="4" width="18.5" customWidth="1"/>
    <col min="6" max="7" width="11.1640625" style="42"/>
    <col min="8" max="9" width="11.1640625" style="3"/>
    <col min="10" max="11" width="11.1640625" style="42"/>
    <col min="12" max="13" width="11.1640625" style="3"/>
    <col min="14" max="14" width="12.33203125" style="132" bestFit="1" customWidth="1"/>
    <col min="15" max="15" width="11.83203125" style="132" bestFit="1" customWidth="1"/>
    <col min="16" max="17" width="11.5" style="2" bestFit="1" customWidth="1"/>
    <col min="18" max="18" width="12" style="2" bestFit="1" customWidth="1"/>
    <col min="19" max="19" width="11.5" style="42" bestFit="1" customWidth="1"/>
    <col min="20" max="20" width="15.1640625" style="42" bestFit="1" customWidth="1"/>
    <col min="21" max="21" width="14" style="42" bestFit="1" customWidth="1"/>
    <col min="22" max="23" width="12.33203125" style="2" bestFit="1" customWidth="1"/>
    <col min="24" max="31" width="11.1640625" style="4"/>
    <col min="32" max="32" width="15.5" style="26" bestFit="1" customWidth="1"/>
    <col min="33" max="33" width="11.5" bestFit="1" customWidth="1"/>
    <col min="34" max="34" width="12.1640625" style="42" bestFit="1" customWidth="1"/>
    <col min="35" max="35" width="21" style="151" customWidth="1"/>
    <col min="36" max="49" width="21.1640625" style="151" bestFit="1" customWidth="1"/>
    <col min="50" max="55" width="21.1640625" style="151" customWidth="1"/>
    <col min="56" max="56" width="21" style="151" bestFit="1" customWidth="1"/>
    <col min="57" max="57" width="21.1640625" style="151" bestFit="1" customWidth="1"/>
    <col min="58" max="58" width="20.5" style="151" bestFit="1" customWidth="1"/>
    <col min="59" max="67" width="21.1640625" style="151" bestFit="1" customWidth="1"/>
    <col min="68" max="68" width="20.5" style="151" bestFit="1" customWidth="1"/>
    <col min="69" max="69" width="21.1640625" style="151" bestFit="1" customWidth="1"/>
    <col min="70" max="70" width="20.5" style="151" bestFit="1" customWidth="1"/>
    <col min="71" max="76" width="20.5" style="151" customWidth="1"/>
    <col min="77" max="77" width="21" style="151" customWidth="1"/>
    <col min="78" max="78" width="21.5" style="151" bestFit="1" customWidth="1"/>
    <col min="79" max="91" width="21.1640625" style="151" bestFit="1" customWidth="1"/>
    <col min="92" max="97" width="21.1640625" style="151" customWidth="1"/>
    <col min="98" max="98" width="21" style="151" bestFit="1" customWidth="1"/>
    <col min="99" max="99" width="21.1640625" style="151" bestFit="1" customWidth="1"/>
    <col min="100" max="100" width="21" style="151" bestFit="1" customWidth="1"/>
    <col min="101" max="112" width="21.1640625" style="151" bestFit="1" customWidth="1"/>
  </cols>
  <sheetData>
    <row r="1" spans="1:118" s="1" customFormat="1" ht="22" customHeight="1" x14ac:dyDescent="0.2">
      <c r="A1" s="196" t="s">
        <v>0</v>
      </c>
      <c r="B1" s="197"/>
      <c r="C1" s="197"/>
      <c r="D1" s="197"/>
      <c r="E1" s="197"/>
      <c r="F1" s="198" t="s">
        <v>1</v>
      </c>
      <c r="G1" s="197"/>
      <c r="H1" s="197"/>
      <c r="I1" s="199"/>
      <c r="J1" s="200" t="s">
        <v>2</v>
      </c>
      <c r="K1" s="197"/>
      <c r="L1" s="197"/>
      <c r="M1" s="197"/>
      <c r="N1" s="197"/>
      <c r="O1" s="199"/>
      <c r="P1" s="140" t="s">
        <v>3</v>
      </c>
      <c r="Q1" s="141"/>
      <c r="R1" s="201" t="s">
        <v>4</v>
      </c>
      <c r="S1" s="197"/>
      <c r="T1" s="197"/>
      <c r="U1" s="197"/>
      <c r="V1" s="197"/>
      <c r="W1" s="199"/>
      <c r="X1" s="63" t="s">
        <v>5</v>
      </c>
      <c r="Y1" s="64"/>
      <c r="Z1" s="64"/>
      <c r="AA1" s="64"/>
      <c r="AB1" s="64"/>
      <c r="AC1" s="64"/>
      <c r="AD1" s="64"/>
      <c r="AE1" s="65"/>
      <c r="AF1" s="24"/>
      <c r="AH1" s="202" t="s">
        <v>6</v>
      </c>
      <c r="AI1" s="203"/>
      <c r="AJ1" s="204"/>
      <c r="AK1" s="204"/>
      <c r="AL1" s="204"/>
      <c r="AM1" s="204"/>
      <c r="AN1" s="146"/>
      <c r="AO1" s="146"/>
      <c r="AP1" s="146"/>
      <c r="AQ1" s="146"/>
      <c r="AR1" s="146"/>
      <c r="AS1" s="146"/>
      <c r="AT1" s="146"/>
      <c r="AU1" s="146"/>
      <c r="AV1" s="146"/>
      <c r="AW1" s="146"/>
      <c r="AX1" s="146"/>
      <c r="AY1" s="146"/>
      <c r="AZ1" s="146"/>
      <c r="BA1" s="146"/>
      <c r="BB1" s="146"/>
      <c r="BC1" s="146"/>
      <c r="BD1" s="146"/>
      <c r="BE1" s="146"/>
      <c r="BF1" s="146"/>
      <c r="BG1" s="146"/>
      <c r="BH1" s="146"/>
      <c r="BI1" s="146"/>
      <c r="BJ1" s="147"/>
      <c r="BK1" s="148"/>
      <c r="BL1" s="148"/>
      <c r="BM1" s="148"/>
      <c r="BN1" s="148"/>
      <c r="BO1" s="148"/>
      <c r="BP1" s="148"/>
      <c r="BQ1" s="148"/>
      <c r="BR1" s="148"/>
      <c r="BS1" s="148"/>
      <c r="BT1" s="148"/>
      <c r="BU1" s="148"/>
      <c r="BV1" s="148"/>
      <c r="BW1" s="148"/>
      <c r="BX1" s="148"/>
      <c r="BY1" s="148"/>
      <c r="BZ1" s="148"/>
      <c r="CA1" s="148"/>
      <c r="CB1" s="148"/>
      <c r="CC1" s="148"/>
      <c r="CD1" s="148"/>
      <c r="CE1" s="148"/>
      <c r="CF1" s="148"/>
      <c r="CG1" s="148"/>
      <c r="CH1" s="148"/>
      <c r="CI1" s="148"/>
      <c r="CJ1" s="148"/>
      <c r="CK1" s="148"/>
      <c r="CL1" s="148"/>
      <c r="CM1" s="148"/>
      <c r="CN1" s="148"/>
      <c r="CO1" s="148"/>
      <c r="CP1" s="148"/>
      <c r="CQ1" s="148"/>
      <c r="CR1" s="148"/>
      <c r="CS1" s="148"/>
      <c r="CT1" s="148"/>
      <c r="CU1" s="148"/>
      <c r="CV1" s="148"/>
      <c r="CW1" s="148"/>
      <c r="CX1" s="148"/>
      <c r="CY1" s="148"/>
      <c r="CZ1" s="148"/>
      <c r="DA1" s="148"/>
      <c r="DB1" s="148"/>
      <c r="DC1" s="148"/>
      <c r="DD1" s="148"/>
      <c r="DE1" s="148"/>
      <c r="DF1" s="148"/>
      <c r="DG1" s="148"/>
      <c r="DH1" s="148"/>
    </row>
    <row r="2" spans="1:118" s="13" customFormat="1" ht="21" thickBot="1" x14ac:dyDescent="0.3">
      <c r="A2" s="10" t="s">
        <v>7</v>
      </c>
      <c r="B2" s="11" t="s">
        <v>8</v>
      </c>
      <c r="C2" s="11" t="s">
        <v>437</v>
      </c>
      <c r="D2" s="11" t="s">
        <v>396</v>
      </c>
      <c r="E2" s="11" t="s">
        <v>9</v>
      </c>
      <c r="F2" s="41" t="s">
        <v>10</v>
      </c>
      <c r="G2" s="41" t="s">
        <v>11</v>
      </c>
      <c r="H2" s="114" t="s">
        <v>12</v>
      </c>
      <c r="I2" s="114" t="s">
        <v>13</v>
      </c>
      <c r="J2" s="45" t="s">
        <v>14</v>
      </c>
      <c r="K2" s="46" t="s">
        <v>15</v>
      </c>
      <c r="L2" s="125" t="s">
        <v>16</v>
      </c>
      <c r="M2" s="125" t="s">
        <v>17</v>
      </c>
      <c r="N2" s="131" t="s">
        <v>18</v>
      </c>
      <c r="O2" s="131" t="s">
        <v>19</v>
      </c>
      <c r="P2" s="142" t="s">
        <v>20</v>
      </c>
      <c r="Q2" s="143" t="s">
        <v>21</v>
      </c>
      <c r="R2" s="144" t="s">
        <v>150</v>
      </c>
      <c r="S2" s="50" t="s">
        <v>22</v>
      </c>
      <c r="T2" s="50" t="s">
        <v>23</v>
      </c>
      <c r="U2" s="50" t="s">
        <v>24</v>
      </c>
      <c r="V2" s="145" t="s">
        <v>115</v>
      </c>
      <c r="W2" s="145" t="s">
        <v>116</v>
      </c>
      <c r="X2" s="66" t="s">
        <v>25</v>
      </c>
      <c r="Y2" s="67" t="s">
        <v>26</v>
      </c>
      <c r="Z2" s="67" t="s">
        <v>27</v>
      </c>
      <c r="AA2" s="67" t="s">
        <v>28</v>
      </c>
      <c r="AB2" s="67" t="s">
        <v>29</v>
      </c>
      <c r="AC2" s="67" t="s">
        <v>30</v>
      </c>
      <c r="AD2" s="67" t="s">
        <v>31</v>
      </c>
      <c r="AE2" s="68" t="s">
        <v>32</v>
      </c>
      <c r="AF2" s="25" t="s">
        <v>113</v>
      </c>
      <c r="AG2" s="12" t="s">
        <v>114</v>
      </c>
      <c r="AH2" s="51" t="s">
        <v>33</v>
      </c>
      <c r="AI2" s="149" t="s">
        <v>151</v>
      </c>
      <c r="AJ2" s="150" t="s">
        <v>34</v>
      </c>
      <c r="AK2" s="150" t="s">
        <v>35</v>
      </c>
      <c r="AL2" s="150" t="s">
        <v>36</v>
      </c>
      <c r="AM2" s="150" t="s">
        <v>37</v>
      </c>
      <c r="AN2" s="150" t="s">
        <v>38</v>
      </c>
      <c r="AO2" s="150" t="s">
        <v>117</v>
      </c>
      <c r="AP2" s="150" t="s">
        <v>118</v>
      </c>
      <c r="AQ2" s="150" t="s">
        <v>119</v>
      </c>
      <c r="AR2" s="150" t="s">
        <v>120</v>
      </c>
      <c r="AS2" s="150" t="s">
        <v>121</v>
      </c>
      <c r="AT2" s="150" t="s">
        <v>122</v>
      </c>
      <c r="AU2" s="150" t="s">
        <v>123</v>
      </c>
      <c r="AV2" s="150" t="s">
        <v>124</v>
      </c>
      <c r="AW2" s="150" t="s">
        <v>125</v>
      </c>
      <c r="AX2" s="150" t="s">
        <v>471</v>
      </c>
      <c r="AY2" s="150" t="s">
        <v>472</v>
      </c>
      <c r="AZ2" s="150" t="s">
        <v>473</v>
      </c>
      <c r="BA2" s="150" t="s">
        <v>474</v>
      </c>
      <c r="BB2" s="150" t="s">
        <v>475</v>
      </c>
      <c r="BC2" s="150" t="s">
        <v>476</v>
      </c>
      <c r="BD2" s="150" t="s">
        <v>152</v>
      </c>
      <c r="BE2" s="150" t="s">
        <v>39</v>
      </c>
      <c r="BF2" s="150" t="s">
        <v>40</v>
      </c>
      <c r="BG2" s="150" t="s">
        <v>41</v>
      </c>
      <c r="BH2" s="150" t="s">
        <v>42</v>
      </c>
      <c r="BI2" s="150" t="s">
        <v>43</v>
      </c>
      <c r="BJ2" s="150" t="s">
        <v>126</v>
      </c>
      <c r="BK2" s="150" t="s">
        <v>127</v>
      </c>
      <c r="BL2" s="150" t="s">
        <v>128</v>
      </c>
      <c r="BM2" s="150" t="s">
        <v>129</v>
      </c>
      <c r="BN2" s="150" t="s">
        <v>130</v>
      </c>
      <c r="BO2" s="150" t="s">
        <v>131</v>
      </c>
      <c r="BP2" s="150" t="s">
        <v>132</v>
      </c>
      <c r="BQ2" s="150" t="s">
        <v>133</v>
      </c>
      <c r="BR2" s="150" t="s">
        <v>134</v>
      </c>
      <c r="BS2" s="150" t="s">
        <v>452</v>
      </c>
      <c r="BT2" s="150" t="s">
        <v>453</v>
      </c>
      <c r="BU2" s="150" t="s">
        <v>454</v>
      </c>
      <c r="BV2" s="150" t="s">
        <v>455</v>
      </c>
      <c r="BW2" s="150" t="s">
        <v>456</v>
      </c>
      <c r="BX2" s="150" t="s">
        <v>457</v>
      </c>
      <c r="BY2" s="150" t="s">
        <v>153</v>
      </c>
      <c r="BZ2" s="150" t="s">
        <v>44</v>
      </c>
      <c r="CA2" s="150" t="s">
        <v>45</v>
      </c>
      <c r="CB2" s="150" t="s">
        <v>46</v>
      </c>
      <c r="CC2" s="150" t="s">
        <v>47</v>
      </c>
      <c r="CD2" s="150" t="s">
        <v>48</v>
      </c>
      <c r="CE2" s="150" t="s">
        <v>73</v>
      </c>
      <c r="CF2" s="150" t="s">
        <v>74</v>
      </c>
      <c r="CG2" s="150" t="s">
        <v>75</v>
      </c>
      <c r="CH2" s="150" t="s">
        <v>76</v>
      </c>
      <c r="CI2" s="150" t="s">
        <v>77</v>
      </c>
      <c r="CJ2" s="150" t="s">
        <v>78</v>
      </c>
      <c r="CK2" s="150" t="s">
        <v>79</v>
      </c>
      <c r="CL2" s="150" t="s">
        <v>80</v>
      </c>
      <c r="CM2" s="150" t="s">
        <v>81</v>
      </c>
      <c r="CN2" s="150" t="s">
        <v>458</v>
      </c>
      <c r="CO2" s="150" t="s">
        <v>459</v>
      </c>
      <c r="CP2" s="150" t="s">
        <v>460</v>
      </c>
      <c r="CQ2" s="150" t="s">
        <v>461</v>
      </c>
      <c r="CR2" s="150" t="s">
        <v>462</v>
      </c>
      <c r="CS2" s="150" t="s">
        <v>463</v>
      </c>
      <c r="CT2" s="150" t="s">
        <v>154</v>
      </c>
      <c r="CU2" s="150" t="s">
        <v>49</v>
      </c>
      <c r="CV2" s="150" t="s">
        <v>50</v>
      </c>
      <c r="CW2" s="150" t="s">
        <v>51</v>
      </c>
      <c r="CX2" s="150" t="s">
        <v>52</v>
      </c>
      <c r="CY2" s="150" t="s">
        <v>53</v>
      </c>
      <c r="CZ2" s="150" t="s">
        <v>82</v>
      </c>
      <c r="DA2" s="150" t="s">
        <v>83</v>
      </c>
      <c r="DB2" s="150" t="s">
        <v>84</v>
      </c>
      <c r="DC2" s="150" t="s">
        <v>85</v>
      </c>
      <c r="DD2" s="150" t="s">
        <v>86</v>
      </c>
      <c r="DE2" s="150" t="s">
        <v>87</v>
      </c>
      <c r="DF2" s="150" t="s">
        <v>88</v>
      </c>
      <c r="DG2" s="150" t="s">
        <v>89</v>
      </c>
      <c r="DH2" s="150" t="s">
        <v>90</v>
      </c>
      <c r="DI2" s="13" t="s">
        <v>464</v>
      </c>
      <c r="DJ2" s="13" t="s">
        <v>465</v>
      </c>
      <c r="DK2" s="13" t="s">
        <v>466</v>
      </c>
      <c r="DL2" s="13" t="s">
        <v>467</v>
      </c>
      <c r="DM2" s="13" t="s">
        <v>468</v>
      </c>
      <c r="DN2" s="13" t="s">
        <v>469</v>
      </c>
    </row>
    <row r="3" spans="1:118" ht="17" thickTop="1" x14ac:dyDescent="0.2">
      <c r="A3" s="9" t="s">
        <v>54</v>
      </c>
      <c r="B3" s="9" t="s">
        <v>155</v>
      </c>
      <c r="C3" s="9" t="str">
        <f>DDC!B4</f>
        <v>MIRIMAGE_ILLCNTR</v>
      </c>
      <c r="D3" s="9" t="s">
        <v>397</v>
      </c>
      <c r="E3" t="s">
        <v>135</v>
      </c>
      <c r="F3" s="42">
        <v>1032</v>
      </c>
      <c r="G3" s="42">
        <v>1024</v>
      </c>
      <c r="H3" s="115">
        <v>693.5</v>
      </c>
      <c r="I3" s="115">
        <v>512.5</v>
      </c>
      <c r="J3" s="42">
        <v>1032</v>
      </c>
      <c r="K3" s="42">
        <v>1024</v>
      </c>
      <c r="L3" s="3">
        <v>693.5</v>
      </c>
      <c r="M3" s="3">
        <v>512.5</v>
      </c>
      <c r="N3" s="132">
        <f>SQRT(AJ3^2+BE3^2)</f>
        <v>0.11140973724119627</v>
      </c>
      <c r="O3" s="132">
        <f>SQRT(AK3^2+BF3^2)</f>
        <v>0.11043966255570251</v>
      </c>
      <c r="P3" s="171">
        <f>Calc!B$73 +S3*Calc!B75*COS(RADIANS(R3))+Calc!C75*SIN(RADIANS(R3))</f>
        <v>-453.36336337568667</v>
      </c>
      <c r="Q3" s="171">
        <f>Calc!C$73 -S3*Calc!B75*SIN(RADIANS(R3))+Calc!C75*COS(RADIANS(R3))</f>
        <v>-374.06862917858672</v>
      </c>
      <c r="R3" s="2">
        <f>W3</f>
        <v>4.4497049999999998</v>
      </c>
      <c r="S3" s="42">
        <v>1</v>
      </c>
      <c r="T3" s="42">
        <v>0</v>
      </c>
      <c r="U3" s="42">
        <v>1</v>
      </c>
      <c r="V3" s="160">
        <v>-85.554056000000003</v>
      </c>
      <c r="W3" s="160">
        <v>4.4497049999999998</v>
      </c>
      <c r="X3" s="4">
        <f>Calc!L144</f>
        <v>76.602029309667955</v>
      </c>
      <c r="Y3" s="4">
        <f>Calc!M144</f>
        <v>-37.350729352277938</v>
      </c>
      <c r="Z3" s="4">
        <f>Calc!N144</f>
        <v>-37.340635282368993</v>
      </c>
      <c r="AA3" s="4">
        <f>Calc!O144</f>
        <v>76.57904812692874</v>
      </c>
      <c r="AB3" s="4">
        <f>Calc!P144</f>
        <v>-56.883787665468823</v>
      </c>
      <c r="AC3" s="4">
        <f>Calc!Q144</f>
        <v>-56.343021101539485</v>
      </c>
      <c r="AD3" s="4">
        <f>Calc!R144</f>
        <v>56.337785230662625</v>
      </c>
      <c r="AE3" s="4">
        <f>Calc!S144</f>
        <v>56.837851277132835</v>
      </c>
      <c r="AF3" s="40">
        <v>41640</v>
      </c>
      <c r="AH3" s="42">
        <v>4</v>
      </c>
      <c r="AI3" s="151">
        <v>0</v>
      </c>
      <c r="AJ3" s="151">
        <f>Calc!D4</f>
        <v>-0.11140973720571704</v>
      </c>
      <c r="AK3" s="151">
        <f>Calc!E4</f>
        <v>3.2120647107244078E-6</v>
      </c>
      <c r="AL3" s="151">
        <f>Calc!F4</f>
        <v>1.0489096212657436E-6</v>
      </c>
      <c r="AM3" s="151">
        <f>Calc!G4</f>
        <v>2.3463341258874067E-8</v>
      </c>
      <c r="AN3" s="151">
        <f>Calc!H4</f>
        <v>1.0421613988800627E-6</v>
      </c>
      <c r="AO3" s="151">
        <f>Calc!I4</f>
        <v>1.4626570547177157E-9</v>
      </c>
      <c r="AP3" s="151">
        <f>Calc!J4</f>
        <v>5.8149790770320485E-11</v>
      </c>
      <c r="AQ3" s="151">
        <f>Calc!K4</f>
        <v>8.9752578464332411E-10</v>
      </c>
      <c r="AR3" s="151">
        <f>Calc!L4</f>
        <v>-1.68440916986875E-11</v>
      </c>
      <c r="AS3" s="151">
        <f>Calc!M4</f>
        <v>-2.0304376995230002E-12</v>
      </c>
      <c r="AT3" s="151">
        <f>Calc!N4</f>
        <v>1.5884420058549999E-13</v>
      </c>
      <c r="AU3" s="151">
        <f>Calc!O4</f>
        <v>-2.0231904886939999E-12</v>
      </c>
      <c r="AV3" s="151">
        <f>Calc!P4</f>
        <v>-1.098721589865E-13</v>
      </c>
      <c r="AW3" s="151">
        <f>Calc!Q4</f>
        <v>-2.982602003055E-13</v>
      </c>
      <c r="BD3" s="151">
        <v>0</v>
      </c>
      <c r="BE3" s="151">
        <f>Calc!R4</f>
        <v>2.811665525756806E-6</v>
      </c>
      <c r="BF3" s="151">
        <f>Calc!S4</f>
        <v>0.11043966250899212</v>
      </c>
      <c r="BG3" s="151">
        <f>Calc!T4</f>
        <v>2.3918045468170731E-8</v>
      </c>
      <c r="BH3" s="151">
        <f>Calc!U4</f>
        <v>-1.8030156794018053E-6</v>
      </c>
      <c r="BI3" s="151">
        <f>Calc!V4</f>
        <v>-2.3243071179418494E-8</v>
      </c>
      <c r="BJ3" s="151">
        <f>Calc!W4</f>
        <v>-5.3487493136491207E-11</v>
      </c>
      <c r="BK3" s="151">
        <f>Calc!X4</f>
        <v>-7.5911519630470863E-11</v>
      </c>
      <c r="BL3" s="151">
        <f>Calc!Y4</f>
        <v>7.2630172235607981E-12</v>
      </c>
      <c r="BM3" s="151">
        <f>Calc!Z4</f>
        <v>2.5664255080163499E-10</v>
      </c>
      <c r="BN3" s="151">
        <f>Calc!AA4</f>
        <v>-1.513661809864E-13</v>
      </c>
      <c r="BO3" s="151">
        <f>Calc!AB4</f>
        <v>1.3872336559590001E-12</v>
      </c>
      <c r="BP3" s="151">
        <f>Calc!AC4</f>
        <v>-1.1689499903480001E-13</v>
      </c>
      <c r="BQ3" s="151">
        <f>Calc!AD4</f>
        <v>1.1119123526749999E-12</v>
      </c>
      <c r="BR3" s="151">
        <f>Calc!AE4</f>
        <v>9.7966720885940004E-14</v>
      </c>
      <c r="BY3" s="151">
        <v>0</v>
      </c>
      <c r="BZ3" s="151">
        <f>Calc!D75</f>
        <v>-8.9762181301704569</v>
      </c>
      <c r="CA3" s="151">
        <f>Calc!E75</f>
        <v>2.5949607126720428E-4</v>
      </c>
      <c r="CB3" s="151">
        <f>Calc!F75</f>
        <v>7.7579958650209513E-4</v>
      </c>
      <c r="CC3" s="151">
        <f>Calc!G75</f>
        <v>-1.6672959006238363E-5</v>
      </c>
      <c r="CD3" s="151">
        <f>Calc!H75</f>
        <v>7.691903988735066E-4</v>
      </c>
      <c r="CE3" s="151">
        <f>Calc!I75</f>
        <v>-9.2042719931186562E-6</v>
      </c>
      <c r="CF3" s="151">
        <f>Calc!J75</f>
        <v>4.0121406827723856E-7</v>
      </c>
      <c r="CG3" s="151">
        <f>Calc!K75</f>
        <v>-6.0942565776486991E-6</v>
      </c>
      <c r="CH3" s="151">
        <f>Calc!L75</f>
        <v>-1.124217196753661E-7</v>
      </c>
      <c r="CI3" s="151">
        <f>Calc!M75</f>
        <v>-1.271062427133E-7</v>
      </c>
      <c r="CJ3" s="151">
        <f>Calc!N75</f>
        <v>-9.8393356490550007E-9</v>
      </c>
      <c r="CK3" s="151">
        <f>Calc!O75</f>
        <v>-1.1892483043159999E-7</v>
      </c>
      <c r="CL3" s="151">
        <f>Calc!P75</f>
        <v>6.3993655110230004E-9</v>
      </c>
      <c r="CM3" s="151">
        <f>Calc!Q75</f>
        <v>-1.7938120769440001E-8</v>
      </c>
      <c r="CT3" s="151">
        <v>0</v>
      </c>
      <c r="CU3" s="151">
        <f>Calc!R75</f>
        <v>2.4238000561982391E-4</v>
      </c>
      <c r="CV3" s="151">
        <f>Calc!S75</f>
        <v>9.0548098297633661</v>
      </c>
      <c r="CW3" s="151">
        <f>Calc!T75</f>
        <v>-1.7596222975137491E-5</v>
      </c>
      <c r="CX3" s="151">
        <f>Calc!U75</f>
        <v>-1.324856974008337E-3</v>
      </c>
      <c r="CY3" s="151">
        <f>Calc!V75</f>
        <v>1.7334451766414548E-5</v>
      </c>
      <c r="CZ3" s="151">
        <f>Calc!W75</f>
        <v>-3.7165365886016556E-7</v>
      </c>
      <c r="DA3" s="151">
        <f>Calc!X75</f>
        <v>6.0253362323401016E-7</v>
      </c>
      <c r="DB3" s="151">
        <f>Calc!Y75</f>
        <v>4.6562303224314472E-8</v>
      </c>
      <c r="DC3" s="151">
        <f>Calc!Z75</f>
        <v>-1.6716350586863039E-6</v>
      </c>
      <c r="DD3" s="151">
        <f>Calc!AA75</f>
        <v>9.2371589635679992E-9</v>
      </c>
      <c r="DE3" s="151">
        <f>Calc!AB75</f>
        <v>8.1132513563149997E-8</v>
      </c>
      <c r="DF3" s="151">
        <f>Calc!AC75</f>
        <v>6.9799133071360002E-9</v>
      </c>
      <c r="DG3" s="151">
        <f>Calc!AD75</f>
        <v>6.5847741212590005E-8</v>
      </c>
      <c r="DH3" s="151">
        <f>Calc!AE75</f>
        <v>-5.9945921585839997E-9</v>
      </c>
    </row>
    <row r="4" spans="1:118" s="54" customFormat="1" x14ac:dyDescent="0.2">
      <c r="A4" s="52" t="s">
        <v>54</v>
      </c>
      <c r="B4" s="53" t="s">
        <v>156</v>
      </c>
      <c r="C4" s="9" t="str">
        <f>DDC!B5</f>
        <v>MIRIMAGE_ILLCNTR</v>
      </c>
      <c r="D4" s="53" t="s">
        <v>398</v>
      </c>
      <c r="E4" s="54" t="s">
        <v>135</v>
      </c>
      <c r="F4" s="55">
        <v>1032</v>
      </c>
      <c r="G4" s="55">
        <v>1024</v>
      </c>
      <c r="H4" s="116">
        <v>693.5</v>
      </c>
      <c r="I4" s="116">
        <v>512.5</v>
      </c>
      <c r="J4" s="56">
        <v>1032</v>
      </c>
      <c r="K4" s="56">
        <v>1024</v>
      </c>
      <c r="L4" s="126">
        <v>693.5</v>
      </c>
      <c r="M4" s="126">
        <v>512.5</v>
      </c>
      <c r="N4" s="133">
        <f>SQRT(AJ4^2+BE4^2)</f>
        <v>0.11140973724119627</v>
      </c>
      <c r="O4" s="133">
        <f>SQRT(AK4^2+BF4^2)</f>
        <v>0.11043966255570251</v>
      </c>
      <c r="P4" s="171">
        <f>Calc!B$74 +S4*Calc!B76*COS(RADIANS(R4))+Calc!C76*SIN(RADIANS(R4))</f>
        <v>-453.36336337568667</v>
      </c>
      <c r="Q4" s="171">
        <f>Calc!C$74 -S4*Calc!B76*SIN(RADIANS(R4))+Calc!C76*COS(RADIANS(R4))</f>
        <v>-374.06862917858672</v>
      </c>
      <c r="R4" s="57">
        <f t="shared" ref="R4:R46" si="0">W4</f>
        <v>4.4497049999999998</v>
      </c>
      <c r="S4" s="55">
        <v>-1</v>
      </c>
      <c r="T4" s="55">
        <v>0</v>
      </c>
      <c r="U4" s="55">
        <v>1</v>
      </c>
      <c r="V4" s="160">
        <v>-85.554056000000003</v>
      </c>
      <c r="W4" s="160">
        <v>4.4497049999999998</v>
      </c>
      <c r="X4" s="58">
        <f>Calc!L145</f>
        <v>-76.602029309667955</v>
      </c>
      <c r="Y4" s="58">
        <f>Calc!M145</f>
        <v>37.350729352277938</v>
      </c>
      <c r="Z4" s="58">
        <f>Calc!N145</f>
        <v>37.340635282368993</v>
      </c>
      <c r="AA4" s="58">
        <f>Calc!O145</f>
        <v>-76.57904812692874</v>
      </c>
      <c r="AB4" s="58">
        <f>Calc!P145</f>
        <v>-56.883787665468823</v>
      </c>
      <c r="AC4" s="58">
        <f>Calc!Q145</f>
        <v>-56.343021101539485</v>
      </c>
      <c r="AD4" s="58">
        <f>Calc!R145</f>
        <v>56.337785230662625</v>
      </c>
      <c r="AE4" s="58">
        <f>Calc!S145</f>
        <v>56.837851277132835</v>
      </c>
      <c r="AF4" s="40">
        <v>41640</v>
      </c>
      <c r="AH4" s="55">
        <v>4</v>
      </c>
      <c r="AI4" s="152">
        <v>0</v>
      </c>
      <c r="AJ4" s="152">
        <f>Calc!D5</f>
        <v>0.11140973720571704</v>
      </c>
      <c r="AK4" s="152">
        <f>Calc!E5</f>
        <v>-3.2120647107244078E-6</v>
      </c>
      <c r="AL4" s="152">
        <f>Calc!F5</f>
        <v>-1.0489096212657436E-6</v>
      </c>
      <c r="AM4" s="152">
        <f>Calc!G5</f>
        <v>-2.3463341258874067E-8</v>
      </c>
      <c r="AN4" s="152">
        <f>Calc!H5</f>
        <v>-1.0421613988800627E-6</v>
      </c>
      <c r="AO4" s="152">
        <f>Calc!I5</f>
        <v>-1.4626570547177157E-9</v>
      </c>
      <c r="AP4" s="152">
        <f>Calc!J5</f>
        <v>-5.8149790770320485E-11</v>
      </c>
      <c r="AQ4" s="152">
        <f>Calc!K5</f>
        <v>-8.9752578464332411E-10</v>
      </c>
      <c r="AR4" s="152">
        <f>Calc!L5</f>
        <v>1.68440916986875E-11</v>
      </c>
      <c r="AS4" s="152">
        <f>Calc!M5</f>
        <v>2.0304376995230002E-12</v>
      </c>
      <c r="AT4" s="152">
        <f>Calc!N5</f>
        <v>-1.5884420058549999E-13</v>
      </c>
      <c r="AU4" s="152">
        <f>Calc!O5</f>
        <v>2.0231904886939999E-12</v>
      </c>
      <c r="AV4" s="152">
        <f>Calc!P5</f>
        <v>1.098721589865E-13</v>
      </c>
      <c r="AW4" s="152">
        <f>Calc!Q5</f>
        <v>2.982602003055E-13</v>
      </c>
      <c r="AX4" s="152"/>
      <c r="AY4" s="152"/>
      <c r="AZ4" s="152"/>
      <c r="BA4" s="152"/>
      <c r="BB4" s="152"/>
      <c r="BC4" s="152"/>
      <c r="BD4" s="152">
        <v>0</v>
      </c>
      <c r="BE4" s="152">
        <f>Calc!R5</f>
        <v>2.811665525756806E-6</v>
      </c>
      <c r="BF4" s="152">
        <f>Calc!S5</f>
        <v>0.11043966250899212</v>
      </c>
      <c r="BG4" s="152">
        <f>Calc!T5</f>
        <v>2.3918045468170731E-8</v>
      </c>
      <c r="BH4" s="152">
        <f>Calc!U5</f>
        <v>-1.8030156794018053E-6</v>
      </c>
      <c r="BI4" s="152">
        <f>Calc!V5</f>
        <v>-2.3243071179418494E-8</v>
      </c>
      <c r="BJ4" s="152">
        <f>Calc!W5</f>
        <v>-5.3487493136491207E-11</v>
      </c>
      <c r="BK4" s="152">
        <f>Calc!X5</f>
        <v>-7.5911519630470863E-11</v>
      </c>
      <c r="BL4" s="152">
        <f>Calc!Y5</f>
        <v>7.2630172235607981E-12</v>
      </c>
      <c r="BM4" s="152">
        <f>Calc!Z5</f>
        <v>2.5664255080163499E-10</v>
      </c>
      <c r="BN4" s="152">
        <f>Calc!AA5</f>
        <v>-1.513661809864E-13</v>
      </c>
      <c r="BO4" s="152">
        <f>Calc!AB5</f>
        <v>1.3872336559590001E-12</v>
      </c>
      <c r="BP4" s="152">
        <f>Calc!AC5</f>
        <v>-1.1689499903480001E-13</v>
      </c>
      <c r="BQ4" s="152">
        <f>Calc!AD5</f>
        <v>1.1119123526749999E-12</v>
      </c>
      <c r="BR4" s="152">
        <f>Calc!AE5</f>
        <v>9.7966720885940004E-14</v>
      </c>
      <c r="BS4" s="152"/>
      <c r="BT4" s="152"/>
      <c r="BU4" s="152"/>
      <c r="BV4" s="152"/>
      <c r="BW4" s="152"/>
      <c r="BX4" s="152"/>
      <c r="BY4" s="152">
        <v>0</v>
      </c>
      <c r="BZ4" s="152">
        <f>Calc!D76</f>
        <v>8.9762181301704569</v>
      </c>
      <c r="CA4" s="152">
        <f>Calc!E76</f>
        <v>2.5949607126720428E-4</v>
      </c>
      <c r="CB4" s="152">
        <f>Calc!F76</f>
        <v>7.7579958650209513E-4</v>
      </c>
      <c r="CC4" s="152">
        <f>Calc!G76</f>
        <v>1.6672959006238363E-5</v>
      </c>
      <c r="CD4" s="152">
        <f>Calc!H76</f>
        <v>7.691903988735066E-4</v>
      </c>
      <c r="CE4" s="152">
        <f>Calc!I76</f>
        <v>9.2042719931186562E-6</v>
      </c>
      <c r="CF4" s="152">
        <f>Calc!J76</f>
        <v>4.0121406827723856E-7</v>
      </c>
      <c r="CG4" s="152">
        <f>Calc!K76</f>
        <v>6.0942565776486991E-6</v>
      </c>
      <c r="CH4" s="152">
        <f>Calc!L76</f>
        <v>-1.124217196753661E-7</v>
      </c>
      <c r="CI4" s="152">
        <f>Calc!M76</f>
        <v>-1.271062427133E-7</v>
      </c>
      <c r="CJ4" s="152">
        <f>Calc!N76</f>
        <v>9.8393356490550007E-9</v>
      </c>
      <c r="CK4" s="152">
        <f>Calc!O76</f>
        <v>-1.1892483043159999E-7</v>
      </c>
      <c r="CL4" s="152">
        <f>Calc!P76</f>
        <v>-6.3993655110230004E-9</v>
      </c>
      <c r="CM4" s="152">
        <f>Calc!Q76</f>
        <v>-1.7938120769440001E-8</v>
      </c>
      <c r="CN4" s="152"/>
      <c r="CO4" s="152"/>
      <c r="CP4" s="152"/>
      <c r="CQ4" s="152"/>
      <c r="CR4" s="152"/>
      <c r="CS4" s="152"/>
      <c r="CT4" s="152">
        <v>0</v>
      </c>
      <c r="CU4" s="152">
        <f>Calc!R76</f>
        <v>-2.4238000561982391E-4</v>
      </c>
      <c r="CV4" s="152">
        <f>Calc!S76</f>
        <v>9.0548098297633661</v>
      </c>
      <c r="CW4" s="152">
        <f>Calc!T76</f>
        <v>-1.7596222975137491E-5</v>
      </c>
      <c r="CX4" s="152">
        <f>Calc!U76</f>
        <v>1.324856974008337E-3</v>
      </c>
      <c r="CY4" s="152">
        <f>Calc!V76</f>
        <v>1.7334451766414548E-5</v>
      </c>
      <c r="CZ4" s="152">
        <f>Calc!W76</f>
        <v>3.7165365886016556E-7</v>
      </c>
      <c r="DA4" s="152">
        <f>Calc!X76</f>
        <v>6.0253362323401016E-7</v>
      </c>
      <c r="DB4" s="152">
        <f>Calc!Y76</f>
        <v>-4.6562303224314472E-8</v>
      </c>
      <c r="DC4" s="152">
        <f>Calc!Z76</f>
        <v>-1.6716350586863039E-6</v>
      </c>
      <c r="DD4" s="152">
        <f>Calc!AA76</f>
        <v>9.2371589635679992E-9</v>
      </c>
      <c r="DE4" s="152">
        <f>Calc!AB76</f>
        <v>-8.1132513563149997E-8</v>
      </c>
      <c r="DF4" s="152">
        <f>Calc!AC76</f>
        <v>6.9799133071360002E-9</v>
      </c>
      <c r="DG4" s="152">
        <f>Calc!AD76</f>
        <v>-6.5847741212590005E-8</v>
      </c>
      <c r="DH4" s="152">
        <f>Calc!AE76</f>
        <v>-5.9945921585839997E-9</v>
      </c>
    </row>
    <row r="5" spans="1:118" x14ac:dyDescent="0.2">
      <c r="A5" s="9" t="s">
        <v>54</v>
      </c>
      <c r="B5" s="9" t="s">
        <v>395</v>
      </c>
      <c r="C5" s="9" t="str">
        <f>DDC!B6</f>
        <v>MIRIMAGE_ILLCNTR</v>
      </c>
      <c r="D5" s="9" t="s">
        <v>399</v>
      </c>
      <c r="E5" t="s">
        <v>135</v>
      </c>
      <c r="F5" s="42">
        <v>1032</v>
      </c>
      <c r="G5" s="42">
        <v>1024</v>
      </c>
      <c r="H5" s="115">
        <v>693.5</v>
      </c>
      <c r="I5" s="115">
        <v>512.5</v>
      </c>
      <c r="J5" s="47">
        <v>668</v>
      </c>
      <c r="K5" s="47">
        <v>1024</v>
      </c>
      <c r="L5" s="3">
        <v>334.5</v>
      </c>
      <c r="M5" s="3">
        <v>512.5</v>
      </c>
      <c r="N5" s="132">
        <f>SQRT(AJ4^2+BE4^2)</f>
        <v>0.11140973724119627</v>
      </c>
      <c r="O5" s="132">
        <f>SQRT(AK4^2+BF4^2)</f>
        <v>0.11043966255570251</v>
      </c>
      <c r="P5" s="171">
        <f>Calc!B$74 +S5*Calc!B77*COS(RADIANS(R5))+Calc!C77*SIN(RADIANS(R5))</f>
        <v>-453.36336337568667</v>
      </c>
      <c r="Q5" s="171">
        <f>Calc!C$74 -S5*Calc!B77*SIN(RADIANS(R5))+Calc!C77*COS(RADIANS(R5))</f>
        <v>-374.06862917858672</v>
      </c>
      <c r="R5" s="2">
        <f t="shared" si="0"/>
        <v>4.4497049999999998</v>
      </c>
      <c r="S5" s="42">
        <v>-1</v>
      </c>
      <c r="T5" s="42">
        <v>0</v>
      </c>
      <c r="U5" s="42">
        <v>1</v>
      </c>
      <c r="V5" s="2">
        <f t="shared" ref="V5:V68" si="1">$V$3</f>
        <v>-85.554056000000003</v>
      </c>
      <c r="W5" s="57">
        <f t="shared" ref="W5:W12" si="2">$W$3</f>
        <v>4.4497049999999998</v>
      </c>
      <c r="X5" s="4">
        <f>Calc!L146</f>
        <v>-37.362460650921321</v>
      </c>
      <c r="Y5" s="4">
        <f>Calc!M146</f>
        <v>36.79731427012193</v>
      </c>
      <c r="Z5" s="4">
        <f>Calc!N146</f>
        <v>36.787669509267317</v>
      </c>
      <c r="AA5" s="4">
        <f>Calc!O146</f>
        <v>-37.363636385827377</v>
      </c>
      <c r="AB5" s="4">
        <f>Calc!P146</f>
        <v>-56.808814512497001</v>
      </c>
      <c r="AC5" s="4">
        <f>Calc!Q146</f>
        <v>-56.345609765753416</v>
      </c>
      <c r="AD5" s="4">
        <f>Calc!R146</f>
        <v>56.340784409242694</v>
      </c>
      <c r="AE5" s="4">
        <f>Calc!S146</f>
        <v>56.805660797758613</v>
      </c>
      <c r="AF5" s="40">
        <v>41640</v>
      </c>
      <c r="AH5" s="42">
        <v>4</v>
      </c>
      <c r="AI5" s="151">
        <v>0</v>
      </c>
      <c r="AJ5" s="151">
        <f>Calc!D6</f>
        <v>0.11140973720571704</v>
      </c>
      <c r="AK5" s="151">
        <f>Calc!E6</f>
        <v>-3.2120647107244078E-6</v>
      </c>
      <c r="AL5" s="151">
        <f>Calc!F6</f>
        <v>-1.0489096212657436E-6</v>
      </c>
      <c r="AM5" s="151">
        <f>Calc!G6</f>
        <v>-2.3463341258874067E-8</v>
      </c>
      <c r="AN5" s="151">
        <f>Calc!H6</f>
        <v>-1.0421613988800627E-6</v>
      </c>
      <c r="AO5" s="151">
        <f>Calc!I6</f>
        <v>-1.4626570547177157E-9</v>
      </c>
      <c r="AP5" s="151">
        <f>Calc!J6</f>
        <v>-5.8149790770320485E-11</v>
      </c>
      <c r="AQ5" s="151">
        <f>Calc!K6</f>
        <v>-8.9752578464332411E-10</v>
      </c>
      <c r="AR5" s="151">
        <f>Calc!L6</f>
        <v>1.68440916986875E-11</v>
      </c>
      <c r="AS5" s="151">
        <f>Calc!M6</f>
        <v>2.0304376995230002E-12</v>
      </c>
      <c r="AT5" s="151">
        <f>Calc!N6</f>
        <v>-1.5884420058549999E-13</v>
      </c>
      <c r="AU5" s="151">
        <f>Calc!O6</f>
        <v>2.0231904886939999E-12</v>
      </c>
      <c r="AV5" s="151">
        <f>Calc!P6</f>
        <v>1.098721589865E-13</v>
      </c>
      <c r="AW5" s="151">
        <f>Calc!Q6</f>
        <v>2.982602003055E-13</v>
      </c>
      <c r="BD5" s="151">
        <v>0</v>
      </c>
      <c r="BE5" s="151">
        <f>Calc!R6</f>
        <v>2.811665525756806E-6</v>
      </c>
      <c r="BF5" s="151">
        <f>Calc!S6</f>
        <v>0.11043966250899212</v>
      </c>
      <c r="BG5" s="151">
        <f>Calc!T6</f>
        <v>2.3918045468170731E-8</v>
      </c>
      <c r="BH5" s="151">
        <f>Calc!U6</f>
        <v>-1.8030156794018053E-6</v>
      </c>
      <c r="BI5" s="151">
        <f>Calc!V6</f>
        <v>-2.3243071179418494E-8</v>
      </c>
      <c r="BJ5" s="151">
        <f>Calc!W6</f>
        <v>-5.3487493136491207E-11</v>
      </c>
      <c r="BK5" s="151">
        <f>Calc!X6</f>
        <v>-7.5911519630470863E-11</v>
      </c>
      <c r="BL5" s="151">
        <f>Calc!Y6</f>
        <v>7.2630172235607981E-12</v>
      </c>
      <c r="BM5" s="151">
        <f>Calc!Z6</f>
        <v>2.5664255080163499E-10</v>
      </c>
      <c r="BN5" s="151">
        <f>Calc!AA6</f>
        <v>-1.513661809864E-13</v>
      </c>
      <c r="BO5" s="151">
        <f>Calc!AB6</f>
        <v>1.3872336559590001E-12</v>
      </c>
      <c r="BP5" s="151">
        <f>Calc!AC6</f>
        <v>-1.1689499903480001E-13</v>
      </c>
      <c r="BQ5" s="151">
        <f>Calc!AD6</f>
        <v>1.1119123526749999E-12</v>
      </c>
      <c r="BR5" s="151">
        <f>Calc!AE6</f>
        <v>9.7966720885940004E-14</v>
      </c>
      <c r="BY5" s="151">
        <v>0</v>
      </c>
      <c r="BZ5" s="151">
        <f>Calc!D77</f>
        <v>8.9762181301704569</v>
      </c>
      <c r="CA5" s="151">
        <f>Calc!E77</f>
        <v>2.5949607126720428E-4</v>
      </c>
      <c r="CB5" s="151">
        <f>Calc!F77</f>
        <v>7.7579958650209513E-4</v>
      </c>
      <c r="CC5" s="151">
        <f>Calc!G77</f>
        <v>1.6672959006238363E-5</v>
      </c>
      <c r="CD5" s="151">
        <f>Calc!H77</f>
        <v>7.691903988735066E-4</v>
      </c>
      <c r="CE5" s="151">
        <f>Calc!I77</f>
        <v>9.2042719931186562E-6</v>
      </c>
      <c r="CF5" s="151">
        <f>Calc!J77</f>
        <v>4.0121406827723856E-7</v>
      </c>
      <c r="CG5" s="151">
        <f>Calc!K77</f>
        <v>6.0942565776486991E-6</v>
      </c>
      <c r="CH5" s="151">
        <f>Calc!L77</f>
        <v>-1.124217196753661E-7</v>
      </c>
      <c r="CI5" s="151">
        <f>Calc!M77</f>
        <v>-1.271062427133E-7</v>
      </c>
      <c r="CJ5" s="151">
        <f>Calc!N77</f>
        <v>9.8393356490550007E-9</v>
      </c>
      <c r="CK5" s="151">
        <f>Calc!O77</f>
        <v>-1.1892483043159999E-7</v>
      </c>
      <c r="CL5" s="151">
        <f>Calc!P77</f>
        <v>-6.3993655110230004E-9</v>
      </c>
      <c r="CM5" s="151">
        <f>Calc!Q77</f>
        <v>-1.7938120769440001E-8</v>
      </c>
      <c r="CT5" s="151">
        <v>0</v>
      </c>
      <c r="CU5" s="151">
        <f>Calc!R77</f>
        <v>-2.4238000561982391E-4</v>
      </c>
      <c r="CV5" s="151">
        <f>Calc!S77</f>
        <v>9.0548098297633661</v>
      </c>
      <c r="CW5" s="151">
        <f>Calc!T77</f>
        <v>-1.7596222975137491E-5</v>
      </c>
      <c r="CX5" s="151">
        <f>Calc!U77</f>
        <v>1.324856974008337E-3</v>
      </c>
      <c r="CY5" s="151">
        <f>Calc!V77</f>
        <v>1.7334451766414548E-5</v>
      </c>
      <c r="CZ5" s="151">
        <f>Calc!W77</f>
        <v>3.7165365886016556E-7</v>
      </c>
      <c r="DA5" s="151">
        <f>Calc!X77</f>
        <v>6.0253362323401016E-7</v>
      </c>
      <c r="DB5" s="151">
        <f>Calc!Y77</f>
        <v>-4.6562303224314472E-8</v>
      </c>
      <c r="DC5" s="151">
        <f>Calc!Z77</f>
        <v>-1.6716350586863039E-6</v>
      </c>
      <c r="DD5" s="151">
        <f>Calc!AA77</f>
        <v>9.2371589635679992E-9</v>
      </c>
      <c r="DE5" s="151">
        <f>Calc!AB77</f>
        <v>-8.1132513563149997E-8</v>
      </c>
      <c r="DF5" s="151">
        <f>Calc!AC77</f>
        <v>6.9799133071360002E-9</v>
      </c>
      <c r="DG5" s="151">
        <f>Calc!AD77</f>
        <v>-6.5847741212590005E-8</v>
      </c>
      <c r="DH5" s="151">
        <f>Calc!AE77</f>
        <v>-5.9945921585839997E-9</v>
      </c>
    </row>
    <row r="6" spans="1:118" x14ac:dyDescent="0.2">
      <c r="A6" s="9" t="s">
        <v>54</v>
      </c>
      <c r="B6" s="27" t="s">
        <v>374</v>
      </c>
      <c r="C6" s="9" t="str">
        <f>DDC!B7</f>
        <v>MIRIMAGE_ILLCNTR</v>
      </c>
      <c r="D6" s="27" t="s">
        <v>400</v>
      </c>
      <c r="E6" t="s">
        <v>135</v>
      </c>
      <c r="F6" s="42">
        <v>1032</v>
      </c>
      <c r="G6" s="42">
        <v>1024</v>
      </c>
      <c r="H6" s="115">
        <v>712.5</v>
      </c>
      <c r="I6" s="115">
        <v>306.5</v>
      </c>
      <c r="J6" s="47">
        <v>512</v>
      </c>
      <c r="K6" s="47">
        <v>512</v>
      </c>
      <c r="L6" s="3">
        <v>256.5</v>
      </c>
      <c r="M6" s="3">
        <v>256.5</v>
      </c>
      <c r="N6" s="132">
        <f t="shared" ref="N6:O12" si="3">SQRT(AJ6^2+BE6^2)</f>
        <v>0.11133848981524065</v>
      </c>
      <c r="O6" s="132">
        <f t="shared" si="3"/>
        <v>0.11044767594802299</v>
      </c>
      <c r="P6" s="171">
        <f>Calc!B$74 +S6*Calc!B78*COS(RADIANS(R6))+Calc!C78*SIN(RADIANS(R6))</f>
        <v>-457.19450224495858</v>
      </c>
      <c r="Q6" s="171">
        <f>Calc!C$74 -S6*Calc!B78*SIN(RADIANS(R6))+Calc!C78*COS(RADIANS(R6))</f>
        <v>-396.58594764586661</v>
      </c>
      <c r="R6" s="2">
        <f t="shared" si="0"/>
        <v>4.4497049999999998</v>
      </c>
      <c r="S6" s="42">
        <v>-1</v>
      </c>
      <c r="T6" s="42">
        <v>0</v>
      </c>
      <c r="U6" s="42">
        <v>1</v>
      </c>
      <c r="V6" s="2">
        <f t="shared" si="1"/>
        <v>-85.554056000000003</v>
      </c>
      <c r="W6" s="57">
        <f t="shared" si="2"/>
        <v>4.4497049999999998</v>
      </c>
      <c r="X6" s="4">
        <f>Calc!L147</f>
        <v>-28.648598221088935</v>
      </c>
      <c r="Y6" s="4">
        <f>Calc!M147</f>
        <v>28.241442223679915</v>
      </c>
      <c r="Z6" s="4">
        <f>Calc!N147</f>
        <v>28.463238692761568</v>
      </c>
      <c r="AA6" s="4">
        <f>Calc!O147</f>
        <v>-28.511484399674675</v>
      </c>
      <c r="AB6" s="4">
        <f>Calc!P147</f>
        <v>-28.464036340416708</v>
      </c>
      <c r="AC6" s="4">
        <f>Calc!Q147</f>
        <v>-28.114860483573718</v>
      </c>
      <c r="AD6" s="4">
        <f>Calc!R147</f>
        <v>28.245628959671567</v>
      </c>
      <c r="AE6" s="4">
        <f>Calc!S147</f>
        <v>28.28972699142577</v>
      </c>
      <c r="AF6" s="40">
        <v>41640</v>
      </c>
      <c r="AH6" s="42">
        <v>4</v>
      </c>
      <c r="AI6" s="151">
        <v>0</v>
      </c>
      <c r="AJ6" s="151">
        <f>Calc!D7</f>
        <v>0.11133788901813782</v>
      </c>
      <c r="AK6" s="151">
        <f>Calc!E7</f>
        <v>4.2439627418423641E-4</v>
      </c>
      <c r="AL6" s="151">
        <f>Calc!F7</f>
        <v>-1.0281830282473067E-6</v>
      </c>
      <c r="AM6" s="151">
        <f>Calc!G7</f>
        <v>3.2624809622092925E-7</v>
      </c>
      <c r="AN6" s="151">
        <f>Calc!H7</f>
        <v>-9.942419654214906E-7</v>
      </c>
      <c r="AO6" s="151">
        <f>Calc!I7</f>
        <v>-1.275621884233355E-9</v>
      </c>
      <c r="AP6" s="151">
        <f>Calc!J7</f>
        <v>-9.0075839154562199E-10</v>
      </c>
      <c r="AQ6" s="151">
        <f>Calc!K7</f>
        <v>-8.8854554032660904E-10</v>
      </c>
      <c r="AR6" s="151">
        <f>Calc!L7</f>
        <v>-2.2683474233230101E-10</v>
      </c>
      <c r="AS6" s="151">
        <f>Calc!M7</f>
        <v>2.0304376995230002E-12</v>
      </c>
      <c r="AT6" s="151">
        <f>Calc!N7</f>
        <v>-1.5884420058549999E-13</v>
      </c>
      <c r="AU6" s="151">
        <f>Calc!O7</f>
        <v>2.0231904886939999E-12</v>
      </c>
      <c r="AV6" s="151">
        <f>Calc!P7</f>
        <v>1.098721589865E-13</v>
      </c>
      <c r="AW6" s="151">
        <f>Calc!Q7</f>
        <v>2.982602003055E-13</v>
      </c>
      <c r="BD6" s="151">
        <v>0</v>
      </c>
      <c r="BE6" s="151">
        <f>Calc!R7</f>
        <v>3.6576402676308451E-4</v>
      </c>
      <c r="BF6" s="151">
        <f>Calc!S7</f>
        <v>0.11044686057159775</v>
      </c>
      <c r="BG6" s="151">
        <f>Calc!T7</f>
        <v>1.4929718487939852E-8</v>
      </c>
      <c r="BH6" s="151">
        <f>Calc!U7</f>
        <v>-1.664004860295229E-6</v>
      </c>
      <c r="BI6" s="151">
        <f>Calc!V7</f>
        <v>-1.6986454958224817E-7</v>
      </c>
      <c r="BJ6" s="151">
        <f>Calc!W7</f>
        <v>-3.5076145601901161E-10</v>
      </c>
      <c r="BK6" s="151">
        <f>Calc!X7</f>
        <v>5.1321538361529736E-11</v>
      </c>
      <c r="BL6" s="151">
        <f>Calc!Y7</f>
        <v>-6.8434082669291155E-10</v>
      </c>
      <c r="BM6" s="151">
        <f>Calc!Z7</f>
        <v>1.9704430749244539E-10</v>
      </c>
      <c r="BN6" s="151">
        <f>Calc!AA7</f>
        <v>-1.513661809864E-13</v>
      </c>
      <c r="BO6" s="151">
        <f>Calc!AB7</f>
        <v>1.3872336559590001E-12</v>
      </c>
      <c r="BP6" s="151">
        <f>Calc!AC7</f>
        <v>-1.1689499903480001E-13</v>
      </c>
      <c r="BQ6" s="151">
        <f>Calc!AD7</f>
        <v>1.1119123526749999E-12</v>
      </c>
      <c r="BR6" s="151">
        <f>Calc!AE7</f>
        <v>9.7966720885940004E-14</v>
      </c>
      <c r="BY6" s="151">
        <v>0</v>
      </c>
      <c r="BZ6" s="151">
        <f>Calc!D78</f>
        <v>8.9821015957785697</v>
      </c>
      <c r="CA6" s="151">
        <f>Calc!E78</f>
        <v>-3.4599190779206902E-2</v>
      </c>
      <c r="CB6" s="151">
        <f>Calc!F78</f>
        <v>7.5770308062749674E-4</v>
      </c>
      <c r="CC6" s="151">
        <f>Calc!G78</f>
        <v>-2.4629184480475506E-4</v>
      </c>
      <c r="CD6" s="151">
        <f>Calc!H78</f>
        <v>7.341989521326887E-4</v>
      </c>
      <c r="CE6" s="151">
        <f>Calc!I78</f>
        <v>7.9266938671745495E-6</v>
      </c>
      <c r="CF6" s="151">
        <f>Calc!J78</f>
        <v>5.8726839811305912E-6</v>
      </c>
      <c r="CG6" s="151">
        <f>Calc!K78</f>
        <v>6.0379803637116539E-6</v>
      </c>
      <c r="CH6" s="151">
        <f>Calc!L78</f>
        <v>1.5064458296450435E-6</v>
      </c>
      <c r="CI6" s="151">
        <f>Calc!M78</f>
        <v>-1.271062427133E-7</v>
      </c>
      <c r="CJ6" s="151">
        <f>Calc!N78</f>
        <v>9.8393356490550007E-9</v>
      </c>
      <c r="CK6" s="151">
        <f>Calc!O78</f>
        <v>-1.1892483043159999E-7</v>
      </c>
      <c r="CL6" s="151">
        <f>Calc!P78</f>
        <v>-6.3993655110230004E-9</v>
      </c>
      <c r="CM6" s="151">
        <f>Calc!Q78</f>
        <v>-1.7938120769440001E-8</v>
      </c>
      <c r="CT6" s="151">
        <v>0</v>
      </c>
      <c r="CU6" s="151">
        <f>Calc!R78</f>
        <v>-2.971346524204227E-2</v>
      </c>
      <c r="CV6" s="151">
        <f>Calc!S78</f>
        <v>9.0542476266090883</v>
      </c>
      <c r="CW6" s="151">
        <f>Calc!T78</f>
        <v>-1.3666449167269819E-5</v>
      </c>
      <c r="CX6" s="151">
        <f>Calc!U78</f>
        <v>1.2248999014951789E-3</v>
      </c>
      <c r="CY6" s="151">
        <f>Calc!V78</f>
        <v>1.2204352532645769E-4</v>
      </c>
      <c r="CZ6" s="151">
        <f>Calc!W78</f>
        <v>2.2937292139142443E-6</v>
      </c>
      <c r="DA6" s="151">
        <f>Calc!X78</f>
        <v>-2.1947391286905437E-7</v>
      </c>
      <c r="DB6" s="151">
        <f>Calc!Y78</f>
        <v>4.4758238763564689E-6</v>
      </c>
      <c r="DC6" s="151">
        <f>Calc!Z78</f>
        <v>-1.2626833122473538E-6</v>
      </c>
      <c r="DD6" s="151">
        <f>Calc!AA78</f>
        <v>9.2371589635679992E-9</v>
      </c>
      <c r="DE6" s="151">
        <f>Calc!AB78</f>
        <v>-8.1132513563149997E-8</v>
      </c>
      <c r="DF6" s="151">
        <f>Calc!AC78</f>
        <v>6.9799133071360002E-9</v>
      </c>
      <c r="DG6" s="151">
        <f>Calc!AD78</f>
        <v>-6.5847741212590005E-8</v>
      </c>
      <c r="DH6" s="151">
        <f>Calc!AE78</f>
        <v>-5.9945921585839997E-9</v>
      </c>
    </row>
    <row r="7" spans="1:118" x14ac:dyDescent="0.2">
      <c r="A7" s="9" t="s">
        <v>54</v>
      </c>
      <c r="B7" s="27" t="s">
        <v>375</v>
      </c>
      <c r="C7" s="9" t="str">
        <f>DDC!B8</f>
        <v>MIRIMAGE_ILLCNTR</v>
      </c>
      <c r="D7" s="27" t="s">
        <v>400</v>
      </c>
      <c r="E7" t="s">
        <v>135</v>
      </c>
      <c r="F7" s="42">
        <v>1032</v>
      </c>
      <c r="G7" s="42">
        <v>1024</v>
      </c>
      <c r="H7" s="115">
        <v>540.5</v>
      </c>
      <c r="I7" s="115">
        <v>178.5</v>
      </c>
      <c r="J7" s="47">
        <v>256</v>
      </c>
      <c r="K7" s="47">
        <v>256</v>
      </c>
      <c r="L7" s="3">
        <v>128.5</v>
      </c>
      <c r="M7" s="3">
        <v>128.5</v>
      </c>
      <c r="N7" s="132">
        <f t="shared" si="3"/>
        <v>0.11143244369892642</v>
      </c>
      <c r="O7" s="132">
        <f t="shared" si="3"/>
        <v>0.11074248804918853</v>
      </c>
      <c r="P7" s="171">
        <f>Calc!B$74 +S7*Calc!B79*COS(RADIANS(R7))+Calc!C79*SIN(RADIANS(R7))</f>
        <v>-439.12854600096608</v>
      </c>
      <c r="Q7" s="171">
        <f>Calc!C$74 -S7*Calc!B79*SIN(RADIANS(R7))+Calc!C79*COS(RADIANS(R7))</f>
        <v>-412.26968776475132</v>
      </c>
      <c r="R7" s="2">
        <f t="shared" si="0"/>
        <v>4.4497049999999998</v>
      </c>
      <c r="S7" s="42">
        <v>-1</v>
      </c>
      <c r="T7" s="42">
        <v>0</v>
      </c>
      <c r="U7" s="42">
        <v>1</v>
      </c>
      <c r="V7" s="2">
        <f t="shared" si="1"/>
        <v>-85.554056000000003</v>
      </c>
      <c r="W7" s="57">
        <f t="shared" si="2"/>
        <v>4.4497049999999998</v>
      </c>
      <c r="X7" s="4">
        <f>Calc!L148</f>
        <v>-14.308756199785021</v>
      </c>
      <c r="Y7" s="4">
        <f>Calc!M148</f>
        <v>14.165867881439938</v>
      </c>
      <c r="Z7" s="4">
        <f>Calc!N148</f>
        <v>14.327567470103075</v>
      </c>
      <c r="AA7" s="4">
        <f>Calc!O148</f>
        <v>-14.214705965349347</v>
      </c>
      <c r="AB7" s="4">
        <f>Calc!P148</f>
        <v>-14.254744351318267</v>
      </c>
      <c r="AC7" s="4">
        <f>Calc!Q148</f>
        <v>-14.0855701026691</v>
      </c>
      <c r="AD7" s="4">
        <f>Calc!R148</f>
        <v>14.218802738987071</v>
      </c>
      <c r="AE7" s="4">
        <f>Calc!S148</f>
        <v>14.134697100182274</v>
      </c>
      <c r="AF7" s="40">
        <v>41640</v>
      </c>
      <c r="AH7" s="42">
        <v>4</v>
      </c>
      <c r="AI7" s="151">
        <v>0</v>
      </c>
      <c r="AJ7" s="151">
        <f>Calc!D8</f>
        <v>0.11143123419617906</v>
      </c>
      <c r="AK7" s="151">
        <f>Calc!E8</f>
        <v>5.2794045627974182E-4</v>
      </c>
      <c r="AL7" s="151">
        <f>Calc!F8</f>
        <v>1.2840236275756573E-7</v>
      </c>
      <c r="AM7" s="151">
        <f>Calc!G8</f>
        <v>1.0330495843007236E-6</v>
      </c>
      <c r="AN7" s="151">
        <f>Calc!H8</f>
        <v>-6.5787651692461463E-7</v>
      </c>
      <c r="AO7" s="151">
        <f>Calc!I8</f>
        <v>-2.6522309638302348E-9</v>
      </c>
      <c r="AP7" s="151">
        <f>Calc!J8</f>
        <v>-1.3367315491491681E-9</v>
      </c>
      <c r="AQ7" s="151">
        <f>Calc!K8</f>
        <v>-1.626713977488161E-9</v>
      </c>
      <c r="AR7" s="151">
        <f>Calc!L8</f>
        <v>-3.9844197623439499E-10</v>
      </c>
      <c r="AS7" s="151">
        <f>Calc!M8</f>
        <v>2.0304376995230002E-12</v>
      </c>
      <c r="AT7" s="151">
        <f>Calc!N8</f>
        <v>-1.5884420058549999E-13</v>
      </c>
      <c r="AU7" s="151">
        <f>Calc!O8</f>
        <v>2.0231904886939999E-12</v>
      </c>
      <c r="AV7" s="151">
        <f>Calc!P8</f>
        <v>1.098721589865E-13</v>
      </c>
      <c r="AW7" s="151">
        <f>Calc!Q8</f>
        <v>2.982602003055E-13</v>
      </c>
      <c r="BD7" s="151">
        <v>0</v>
      </c>
      <c r="BE7" s="151">
        <f>Calc!R8</f>
        <v>5.1918612337138574E-4</v>
      </c>
      <c r="BF7" s="151">
        <f>Calc!S8</f>
        <v>0.11074122962203051</v>
      </c>
      <c r="BG7" s="151">
        <f>Calc!T8</f>
        <v>2.5219417113825793E-7</v>
      </c>
      <c r="BH7" s="151">
        <f>Calc!U8</f>
        <v>-1.3389899816608557E-6</v>
      </c>
      <c r="BI7" s="151">
        <f>Calc!V8</f>
        <v>-4.8211055520162094E-8</v>
      </c>
      <c r="BJ7" s="151">
        <f>Calc!W8</f>
        <v>-4.2418743146312042E-10</v>
      </c>
      <c r="BK7" s="151">
        <f>Calc!X8</f>
        <v>-6.3456590836040559E-10</v>
      </c>
      <c r="BL7" s="151">
        <f>Calc!Y8</f>
        <v>-1.0711032904521404E-9</v>
      </c>
      <c r="BM7" s="151">
        <f>Calc!Z8</f>
        <v>-4.4363578261255846E-11</v>
      </c>
      <c r="BN7" s="151">
        <f>Calc!AA8</f>
        <v>-1.513661809864E-13</v>
      </c>
      <c r="BO7" s="151">
        <f>Calc!AB8</f>
        <v>1.3872336559590001E-12</v>
      </c>
      <c r="BP7" s="151">
        <f>Calc!AC8</f>
        <v>-1.1689499903480001E-13</v>
      </c>
      <c r="BQ7" s="151">
        <f>Calc!AD8</f>
        <v>1.1119123526749999E-12</v>
      </c>
      <c r="BR7" s="151">
        <f>Calc!AE8</f>
        <v>9.7966720885940004E-14</v>
      </c>
      <c r="BY7" s="151">
        <v>0</v>
      </c>
      <c r="BZ7" s="151">
        <f>Calc!D79</f>
        <v>8.9741036484926333</v>
      </c>
      <c r="CA7" s="151">
        <f>Calc!E79</f>
        <v>-4.2909816080202334E-2</v>
      </c>
      <c r="CB7" s="151">
        <f>Calc!F79</f>
        <v>-8.1131078844998381E-5</v>
      </c>
      <c r="CC7" s="151">
        <f>Calc!G79</f>
        <v>-7.6721579505367623E-4</v>
      </c>
      <c r="CD7" s="151">
        <f>Calc!H79</f>
        <v>4.8273331806846669E-4</v>
      </c>
      <c r="CE7" s="151">
        <f>Calc!I79</f>
        <v>1.7562784896839013E-5</v>
      </c>
      <c r="CF7" s="151">
        <f>Calc!J79</f>
        <v>8.6908540502480452E-6</v>
      </c>
      <c r="CG7" s="151">
        <f>Calc!K79</f>
        <v>1.0884708905684888E-5</v>
      </c>
      <c r="CH7" s="151">
        <f>Calc!L79</f>
        <v>2.6508797890805191E-6</v>
      </c>
      <c r="CI7" s="151">
        <f>Calc!M79</f>
        <v>-1.271062427133E-7</v>
      </c>
      <c r="CJ7" s="151">
        <f>Calc!N79</f>
        <v>9.8393356490550007E-9</v>
      </c>
      <c r="CK7" s="151">
        <f>Calc!O79</f>
        <v>-1.1892483043159999E-7</v>
      </c>
      <c r="CL7" s="151">
        <f>Calc!P79</f>
        <v>-6.3993655110230004E-9</v>
      </c>
      <c r="CM7" s="151">
        <f>Calc!Q79</f>
        <v>-1.7938120769440001E-8</v>
      </c>
      <c r="CT7" s="151">
        <v>0</v>
      </c>
      <c r="CU7" s="151">
        <f>Calc!R79</f>
        <v>-4.2139321446296452E-2</v>
      </c>
      <c r="CV7" s="151">
        <f>Calc!S79</f>
        <v>9.0301639449846345</v>
      </c>
      <c r="CW7" s="151">
        <f>Calc!T79</f>
        <v>-1.8757091528643071E-4</v>
      </c>
      <c r="CX7" s="151">
        <f>Calc!U79</f>
        <v>9.835376517021491E-4</v>
      </c>
      <c r="CY7" s="151">
        <f>Calc!V79</f>
        <v>3.1125895981395018E-5</v>
      </c>
      <c r="CZ7" s="151">
        <f>Calc!W79</f>
        <v>2.7381776296340998E-6</v>
      </c>
      <c r="DA7" s="151">
        <f>Calc!X79</f>
        <v>4.2619333069414967E-6</v>
      </c>
      <c r="DB7" s="151">
        <f>Calc!Y79</f>
        <v>7.0193958325532364E-6</v>
      </c>
      <c r="DC7" s="151">
        <f>Calc!Z79</f>
        <v>3.4478559097941085E-7</v>
      </c>
      <c r="DD7" s="151">
        <f>Calc!AA79</f>
        <v>9.2371589635679992E-9</v>
      </c>
      <c r="DE7" s="151">
        <f>Calc!AB79</f>
        <v>-8.1132513563149997E-8</v>
      </c>
      <c r="DF7" s="151">
        <f>Calc!AC79</f>
        <v>6.9799133071360002E-9</v>
      </c>
      <c r="DG7" s="151">
        <f>Calc!AD79</f>
        <v>-6.5847741212590005E-8</v>
      </c>
      <c r="DH7" s="151">
        <f>Calc!AE79</f>
        <v>-5.9945921585839997E-9</v>
      </c>
    </row>
    <row r="8" spans="1:118" x14ac:dyDescent="0.2">
      <c r="A8" s="9" t="s">
        <v>54</v>
      </c>
      <c r="B8" s="27" t="s">
        <v>157</v>
      </c>
      <c r="C8" s="9" t="str">
        <f>DDC!B9</f>
        <v>MIRIMAGE_MASKLYOT</v>
      </c>
      <c r="D8" s="27" t="s">
        <v>400</v>
      </c>
      <c r="E8" t="s">
        <v>135</v>
      </c>
      <c r="F8" s="42">
        <v>1032</v>
      </c>
      <c r="G8" s="42">
        <v>1024</v>
      </c>
      <c r="H8" s="115">
        <v>70.5</v>
      </c>
      <c r="I8" s="115">
        <v>952.5</v>
      </c>
      <c r="J8" s="48">
        <v>136</v>
      </c>
      <c r="K8" s="47">
        <v>128</v>
      </c>
      <c r="L8" s="3">
        <v>70.5</v>
      </c>
      <c r="M8" s="3">
        <v>64.5</v>
      </c>
      <c r="N8" s="132">
        <f t="shared" si="3"/>
        <v>0.10833752448246264</v>
      </c>
      <c r="O8" s="132">
        <f t="shared" si="3"/>
        <v>0.11091438337796858</v>
      </c>
      <c r="P8" s="171">
        <f>Calc!B$74 +S8*Calc!B80*COS(RADIANS(R8))+Calc!C80*SIN(RADIANS(R8))</f>
        <v>-380.700954006335</v>
      </c>
      <c r="Q8" s="171">
        <f>Calc!C$74 -S8*Calc!B80*SIN(RADIANS(R8))+Calc!C80*COS(RADIANS(R8))</f>
        <v>-330.69817515885529</v>
      </c>
      <c r="R8" s="2">
        <f t="shared" si="0"/>
        <v>4.4497049999999998</v>
      </c>
      <c r="S8" s="42">
        <v>-1</v>
      </c>
      <c r="T8" s="42">
        <v>0</v>
      </c>
      <c r="U8" s="42">
        <v>1</v>
      </c>
      <c r="V8" s="2">
        <f t="shared" si="1"/>
        <v>-85.554056000000003</v>
      </c>
      <c r="W8" s="57">
        <f t="shared" si="2"/>
        <v>4.4497049999999998</v>
      </c>
      <c r="X8" s="4">
        <f>Calc!L149</f>
        <v>-7.5820007816829511</v>
      </c>
      <c r="Y8" s="4">
        <f>Calc!M149</f>
        <v>7.1690207303235054</v>
      </c>
      <c r="Z8" s="4">
        <f>Calc!N149</f>
        <v>7.19107511770041</v>
      </c>
      <c r="AA8" s="4">
        <f>Calc!O149</f>
        <v>-7.5061778766835809</v>
      </c>
      <c r="AB8" s="4">
        <f>Calc!P149</f>
        <v>-7.1142123502599963</v>
      </c>
      <c r="AC8" s="4">
        <f>Calc!Q149</f>
        <v>-7.0990141428065021</v>
      </c>
      <c r="AD8" s="4">
        <f>Calc!R149</f>
        <v>7.1021616370257155</v>
      </c>
      <c r="AE8" s="4">
        <f>Calc!S149</f>
        <v>7.0746162525085081</v>
      </c>
      <c r="AF8" s="40">
        <v>41640</v>
      </c>
      <c r="AH8" s="42">
        <v>4</v>
      </c>
      <c r="AI8" s="151">
        <v>0</v>
      </c>
      <c r="AJ8" s="151">
        <f>Calc!D9</f>
        <v>0.1083374334190885</v>
      </c>
      <c r="AK8" s="151">
        <f>Calc!E9</f>
        <v>3.6488560618588666E-4</v>
      </c>
      <c r="AL8" s="151">
        <f>Calc!F9</f>
        <v>6.9099578247363505E-6</v>
      </c>
      <c r="AM8" s="151">
        <f>Calc!G9</f>
        <v>-3.0803616717361667E-6</v>
      </c>
      <c r="AN8" s="151">
        <f>Calc!H9</f>
        <v>5.8059484719203988E-7</v>
      </c>
      <c r="AO8" s="151">
        <f>Calc!I9</f>
        <v>-6.5923992501866519E-9</v>
      </c>
      <c r="AP8" s="151">
        <f>Calc!J9</f>
        <v>2.0191376501746987E-9</v>
      </c>
      <c r="AQ8" s="151">
        <f>Calc!K9</f>
        <v>-3.273389883693868E-9</v>
      </c>
      <c r="AR8" s="151">
        <f>Calc!L9</f>
        <v>4.7333168918777806E-10</v>
      </c>
      <c r="AS8" s="151">
        <f>Calc!M9</f>
        <v>2.0304376995230002E-12</v>
      </c>
      <c r="AT8" s="151">
        <f>Calc!N9</f>
        <v>-1.5884420058549999E-13</v>
      </c>
      <c r="AU8" s="151">
        <f>Calc!O9</f>
        <v>2.0231904886939999E-12</v>
      </c>
      <c r="AV8" s="151">
        <f>Calc!P9</f>
        <v>1.098721589865E-13</v>
      </c>
      <c r="AW8" s="151">
        <f>Calc!Q9</f>
        <v>2.982602003055E-13</v>
      </c>
      <c r="BD8" s="151">
        <v>0</v>
      </c>
      <c r="BE8" s="151">
        <f>Calc!R9</f>
        <v>1.4046762174842295E-4</v>
      </c>
      <c r="BF8" s="151">
        <f>Calc!S9</f>
        <v>0.11091378317688649</v>
      </c>
      <c r="BG8" s="151">
        <f>Calc!T9</f>
        <v>-1.4254488663851376E-6</v>
      </c>
      <c r="BH8" s="151">
        <f>Calc!U9</f>
        <v>6.8721008715094458E-7</v>
      </c>
      <c r="BI8" s="151">
        <f>Calc!V9</f>
        <v>-5.3496420229662164E-7</v>
      </c>
      <c r="BJ8" s="151">
        <f>Calc!W9</f>
        <v>9.3409983850357756E-10</v>
      </c>
      <c r="BK8" s="151">
        <f>Calc!X9</f>
        <v>-2.7715188217684663E-9</v>
      </c>
      <c r="BL8" s="151">
        <f>Calc!Y9</f>
        <v>1.6206384915519215E-9</v>
      </c>
      <c r="BM8" s="151">
        <f>Calc!Z9</f>
        <v>-2.6365741615563548E-10</v>
      </c>
      <c r="BN8" s="151">
        <f>Calc!AA9</f>
        <v>-1.513661809864E-13</v>
      </c>
      <c r="BO8" s="151">
        <f>Calc!AB9</f>
        <v>1.3872336559590001E-12</v>
      </c>
      <c r="BP8" s="151">
        <f>Calc!AC9</f>
        <v>-1.1689499903480001E-13</v>
      </c>
      <c r="BQ8" s="151">
        <f>Calc!AD9</f>
        <v>1.1119123526749999E-12</v>
      </c>
      <c r="BR8" s="151">
        <f>Calc!AE9</f>
        <v>9.7966720885940004E-14</v>
      </c>
      <c r="BY8" s="151">
        <v>0</v>
      </c>
      <c r="BZ8" s="151">
        <f>Calc!D80</f>
        <v>9.2264468591460513</v>
      </c>
      <c r="CA8" s="151">
        <f>Calc!E80</f>
        <v>-2.9672713115935279E-2</v>
      </c>
      <c r="CB8" s="151">
        <f>Calc!F80</f>
        <v>-5.1350030040579562E-3</v>
      </c>
      <c r="CC8" s="151">
        <f>Calc!G80</f>
        <v>2.258107590800773E-3</v>
      </c>
      <c r="CD8" s="151">
        <f>Calc!H80</f>
        <v>-4.2807017247538961E-4</v>
      </c>
      <c r="CE8" s="151">
        <f>Calc!I80</f>
        <v>4.4806445737976718E-5</v>
      </c>
      <c r="CF8" s="151">
        <f>Calc!J80</f>
        <v>-1.3263263909292984E-5</v>
      </c>
      <c r="CG8" s="151">
        <f>Calc!K80</f>
        <v>2.1586215461561769E-5</v>
      </c>
      <c r="CH8" s="151">
        <f>Calc!L80</f>
        <v>-3.1774208514816807E-6</v>
      </c>
      <c r="CI8" s="151">
        <f>Calc!M80</f>
        <v>-1.271062427133E-7</v>
      </c>
      <c r="CJ8" s="151">
        <f>Calc!N80</f>
        <v>9.8393356490550007E-9</v>
      </c>
      <c r="CK8" s="151">
        <f>Calc!O80</f>
        <v>-1.1892483043159999E-7</v>
      </c>
      <c r="CL8" s="151">
        <f>Calc!P80</f>
        <v>-6.3993655110230004E-9</v>
      </c>
      <c r="CM8" s="151">
        <f>Calc!Q80</f>
        <v>-1.7938120769440001E-8</v>
      </c>
      <c r="CT8" s="151">
        <v>0</v>
      </c>
      <c r="CU8" s="151">
        <f>Calc!R80</f>
        <v>-1.0856296408111013E-2</v>
      </c>
      <c r="CV8" s="151">
        <f>Calc!S80</f>
        <v>9.0159941837149571</v>
      </c>
      <c r="CW8" s="151">
        <f>Calc!T80</f>
        <v>1.0377771263006682E-3</v>
      </c>
      <c r="CX8" s="151">
        <f>Calc!U80</f>
        <v>-4.9058741697386192E-4</v>
      </c>
      <c r="CY8" s="151">
        <f>Calc!V80</f>
        <v>3.8979563155847296E-4</v>
      </c>
      <c r="CZ8" s="151">
        <f>Calc!W80</f>
        <v>-6.1462314370290017E-6</v>
      </c>
      <c r="DA8" s="151">
        <f>Calc!X80</f>
        <v>1.8098397231850124E-5</v>
      </c>
      <c r="DB8" s="151">
        <f>Calc!Y80</f>
        <v>-1.0666239504934449E-5</v>
      </c>
      <c r="DC8" s="151">
        <f>Calc!Z80</f>
        <v>1.7050361134786465E-6</v>
      </c>
      <c r="DD8" s="151">
        <f>Calc!AA80</f>
        <v>9.2371589635679992E-9</v>
      </c>
      <c r="DE8" s="151">
        <f>Calc!AB80</f>
        <v>-8.1132513563149997E-8</v>
      </c>
      <c r="DF8" s="151">
        <f>Calc!AC80</f>
        <v>6.9799133071360002E-9</v>
      </c>
      <c r="DG8" s="151">
        <f>Calc!AD80</f>
        <v>-6.5847741212590005E-8</v>
      </c>
      <c r="DH8" s="151">
        <f>Calc!AE80</f>
        <v>-5.9945921585839997E-9</v>
      </c>
    </row>
    <row r="9" spans="1:118" x14ac:dyDescent="0.2">
      <c r="A9" s="9" t="s">
        <v>54</v>
      </c>
      <c r="B9" s="27" t="s">
        <v>158</v>
      </c>
      <c r="C9" s="9" t="str">
        <f>DDC!B10</f>
        <v>MIRIMAGE_MASKLYOT</v>
      </c>
      <c r="D9" s="27" t="s">
        <v>400</v>
      </c>
      <c r="E9" t="s">
        <v>135</v>
      </c>
      <c r="F9" s="42">
        <v>1032</v>
      </c>
      <c r="G9" s="42">
        <v>1024</v>
      </c>
      <c r="H9" s="115">
        <v>38.5</v>
      </c>
      <c r="I9" s="115">
        <v>810.5</v>
      </c>
      <c r="J9" s="47">
        <v>72</v>
      </c>
      <c r="K9" s="47">
        <v>64</v>
      </c>
      <c r="L9" s="115">
        <v>38.5</v>
      </c>
      <c r="M9" s="3">
        <v>32.5</v>
      </c>
      <c r="N9" s="132">
        <f t="shared" si="3"/>
        <v>0.1082616701881399</v>
      </c>
      <c r="O9" s="132">
        <f t="shared" si="3"/>
        <v>0.11103677027769676</v>
      </c>
      <c r="P9" s="171">
        <f>Calc!B$74 +S9*Calc!B81*COS(RADIANS(R9))+Calc!C81*SIN(RADIANS(R9))</f>
        <v>-378.42153812831361</v>
      </c>
      <c r="Q9" s="171">
        <f>Calc!C$74 -S9*Calc!B81*SIN(RADIANS(R9))+Calc!C81*COS(RADIANS(R9))</f>
        <v>-346.68636147414861</v>
      </c>
      <c r="R9" s="2">
        <f t="shared" si="0"/>
        <v>4.4497049999999998</v>
      </c>
      <c r="S9" s="42">
        <v>-1</v>
      </c>
      <c r="T9" s="42">
        <v>0</v>
      </c>
      <c r="U9" s="42">
        <v>1</v>
      </c>
      <c r="V9" s="2">
        <f t="shared" si="1"/>
        <v>-85.554056000000003</v>
      </c>
      <c r="W9" s="57">
        <f t="shared" si="2"/>
        <v>4.4497049999999998</v>
      </c>
      <c r="X9" s="4">
        <f>Calc!L150</f>
        <v>-4.1145834214431343</v>
      </c>
      <c r="Y9" s="4">
        <f>Calc!M150</f>
        <v>3.6824138522265661</v>
      </c>
      <c r="Z9" s="4">
        <f>Calc!N150</f>
        <v>3.6965733723242513</v>
      </c>
      <c r="AA9" s="4">
        <f>Calc!O150</f>
        <v>-4.0900884048489594</v>
      </c>
      <c r="AB9" s="4">
        <f>Calc!P150</f>
        <v>-3.5599345422257103</v>
      </c>
      <c r="AC9" s="4">
        <f>Calc!Q150</f>
        <v>-3.5504427024073104</v>
      </c>
      <c r="AD9" s="4">
        <f>Calc!R150</f>
        <v>3.5566865525385092</v>
      </c>
      <c r="AE9" s="4">
        <f>Calc!S150</f>
        <v>3.5449452542032707</v>
      </c>
      <c r="AF9" s="40">
        <v>41640</v>
      </c>
      <c r="AH9" s="42">
        <v>4</v>
      </c>
      <c r="AI9" s="151">
        <v>0</v>
      </c>
      <c r="AJ9" s="151">
        <f>Calc!D10</f>
        <v>0.1082615785578005</v>
      </c>
      <c r="AK9" s="151">
        <f>Calc!E10</f>
        <v>2.9530817837145117E-4</v>
      </c>
      <c r="AL9" s="151">
        <f>Calc!F10</f>
        <v>7.3072158645269765E-6</v>
      </c>
      <c r="AM9" s="151">
        <f>Calc!G10</f>
        <v>-2.237011826798574E-6</v>
      </c>
      <c r="AN9" s="151">
        <f>Calc!H10</f>
        <v>5.2335826028173749E-7</v>
      </c>
      <c r="AO9" s="151">
        <f>Calc!I10</f>
        <v>-6.829739399242455E-9</v>
      </c>
      <c r="AP9" s="151">
        <f>Calc!J10</f>
        <v>1.4598005946418111E-9</v>
      </c>
      <c r="AQ9" s="151">
        <f>Calc!K10</f>
        <v>-3.4496796146985329E-9</v>
      </c>
      <c r="AR9" s="151">
        <f>Calc!L10</f>
        <v>3.0040398632668602E-10</v>
      </c>
      <c r="AS9" s="151">
        <f>Calc!M10</f>
        <v>2.0304376995230002E-12</v>
      </c>
      <c r="AT9" s="151">
        <f>Calc!N10</f>
        <v>-1.5884420058549999E-13</v>
      </c>
      <c r="AU9" s="151">
        <f>Calc!O10</f>
        <v>2.0231904886939999E-12</v>
      </c>
      <c r="AV9" s="151">
        <f>Calc!P10</f>
        <v>1.098721589865E-13</v>
      </c>
      <c r="AW9" s="151">
        <f>Calc!Q10</f>
        <v>2.982602003055E-13</v>
      </c>
      <c r="BD9" s="151">
        <v>0</v>
      </c>
      <c r="BE9" s="151">
        <f>Calc!R10</f>
        <v>1.4085488550288721E-4</v>
      </c>
      <c r="BF9" s="151">
        <f>Calc!S10</f>
        <v>0.11103637758312268</v>
      </c>
      <c r="BG9" s="151">
        <f>Calc!T10</f>
        <v>-1.1059430735688442E-6</v>
      </c>
      <c r="BH9" s="151">
        <f>Calc!U10</f>
        <v>4.7372466047004638E-7</v>
      </c>
      <c r="BI9" s="151">
        <f>Calc!V10</f>
        <v>-4.4761628027166378E-7</v>
      </c>
      <c r="BJ9" s="151">
        <f>Calc!W10</f>
        <v>7.5648753052365878E-10</v>
      </c>
      <c r="BK9" s="151">
        <f>Calc!X10</f>
        <v>-2.8714950730146469E-9</v>
      </c>
      <c r="BL9" s="151">
        <f>Calc!Y10</f>
        <v>1.1544451092505986E-9</v>
      </c>
      <c r="BM9" s="151">
        <f>Calc!Z10</f>
        <v>-3.5488370890444943E-10</v>
      </c>
      <c r="BN9" s="151">
        <f>Calc!AA10</f>
        <v>-1.513661809864E-13</v>
      </c>
      <c r="BO9" s="151">
        <f>Calc!AB10</f>
        <v>1.3872336559590001E-12</v>
      </c>
      <c r="BP9" s="151">
        <f>Calc!AC10</f>
        <v>-1.1689499903480001E-13</v>
      </c>
      <c r="BQ9" s="151">
        <f>Calc!AD10</f>
        <v>1.1119123526749999E-12</v>
      </c>
      <c r="BR9" s="151">
        <f>Calc!AE10</f>
        <v>9.7966720885940004E-14</v>
      </c>
      <c r="BY9" s="151">
        <v>0</v>
      </c>
      <c r="BZ9" s="151">
        <f>Calc!D81</f>
        <v>9.2327328198650385</v>
      </c>
      <c r="CA9" s="151">
        <f>Calc!E81</f>
        <v>-2.3907808166849499E-2</v>
      </c>
      <c r="CB9" s="151">
        <f>Calc!F81</f>
        <v>-5.4354707624236455E-3</v>
      </c>
      <c r="CC9" s="151">
        <f>Calc!G81</f>
        <v>1.6400129918098109E-3</v>
      </c>
      <c r="CD9" s="151">
        <f>Calc!H81</f>
        <v>-3.8291747079099265E-4</v>
      </c>
      <c r="CE9" s="151">
        <f>Calc!I81</f>
        <v>4.6437429558308238E-5</v>
      </c>
      <c r="CF9" s="151">
        <f>Calc!J81</f>
        <v>-9.6177002071227281E-6</v>
      </c>
      <c r="CG9" s="151">
        <f>Calc!K81</f>
        <v>2.2724397138083986E-5</v>
      </c>
      <c r="CH9" s="151">
        <f>Calc!L81</f>
        <v>-2.0238949792578799E-6</v>
      </c>
      <c r="CI9" s="151">
        <f>Calc!M81</f>
        <v>-1.271062427133E-7</v>
      </c>
      <c r="CJ9" s="151">
        <f>Calc!N81</f>
        <v>9.8393356490550007E-9</v>
      </c>
      <c r="CK9" s="151">
        <f>Calc!O81</f>
        <v>-1.1892483043159999E-7</v>
      </c>
      <c r="CL9" s="151">
        <f>Calc!P81</f>
        <v>-6.3993655110230004E-9</v>
      </c>
      <c r="CM9" s="151">
        <f>Calc!Q81</f>
        <v>-1.7938120769440001E-8</v>
      </c>
      <c r="CT9" s="151">
        <v>0</v>
      </c>
      <c r="CU9" s="151">
        <f>Calc!R81</f>
        <v>-1.0996435092330283E-2</v>
      </c>
      <c r="CV9" s="151">
        <f>Calc!S81</f>
        <v>9.0060089852144518</v>
      </c>
      <c r="CW9" s="151">
        <f>Calc!T81</f>
        <v>8.0620407219464407E-4</v>
      </c>
      <c r="CX9" s="151">
        <f>Calc!U81</f>
        <v>-3.3202131986997046E-4</v>
      </c>
      <c r="CY9" s="151">
        <f>Calc!V81</f>
        <v>3.268455973484238E-4</v>
      </c>
      <c r="CZ9" s="151">
        <f>Calc!W81</f>
        <v>-4.9971270659936453E-6</v>
      </c>
      <c r="DA9" s="151">
        <f>Calc!X81</f>
        <v>1.8733395173246636E-5</v>
      </c>
      <c r="DB9" s="151">
        <f>Calc!Y81</f>
        <v>-7.6013767239004902E-6</v>
      </c>
      <c r="DC9" s="151">
        <f>Calc!Z81</f>
        <v>2.3143319875959437E-6</v>
      </c>
      <c r="DD9" s="151">
        <f>Calc!AA81</f>
        <v>9.2371589635679992E-9</v>
      </c>
      <c r="DE9" s="151">
        <f>Calc!AB81</f>
        <v>-8.1132513563149997E-8</v>
      </c>
      <c r="DF9" s="151">
        <f>Calc!AC81</f>
        <v>6.9799133071360002E-9</v>
      </c>
      <c r="DG9" s="151">
        <f>Calc!AD81</f>
        <v>-6.5847741212590005E-8</v>
      </c>
      <c r="DH9" s="151">
        <f>Calc!AE81</f>
        <v>-5.9945921585839997E-9</v>
      </c>
    </row>
    <row r="10" spans="1:118" x14ac:dyDescent="0.2">
      <c r="A10" s="9" t="s">
        <v>54</v>
      </c>
      <c r="B10" s="27" t="s">
        <v>376</v>
      </c>
      <c r="C10" s="9" t="str">
        <f>DDC!B11</f>
        <v>MIRIMAGE_MASKLYOT</v>
      </c>
      <c r="D10" s="27" t="s">
        <v>400</v>
      </c>
      <c r="E10" t="s">
        <v>135</v>
      </c>
      <c r="F10" s="42">
        <v>1032</v>
      </c>
      <c r="G10" s="42">
        <v>1024</v>
      </c>
      <c r="H10" s="115">
        <v>38.5</v>
      </c>
      <c r="I10" s="115">
        <v>829</v>
      </c>
      <c r="J10" s="47">
        <v>72</v>
      </c>
      <c r="K10" s="47">
        <v>416</v>
      </c>
      <c r="L10" s="176">
        <v>38.5</v>
      </c>
      <c r="M10" s="176">
        <v>301</v>
      </c>
      <c r="N10" s="132">
        <f t="shared" si="3"/>
        <v>0.10821911786665743</v>
      </c>
      <c r="O10" s="132">
        <f t="shared" si="3"/>
        <v>0.11101990073246436</v>
      </c>
      <c r="P10" s="171">
        <f>Calc!B$74 +S10*Calc!B82*COS(RADIANS(R10))+Calc!C82*SIN(RADIANS(R10))</f>
        <v>-378.2678065610379</v>
      </c>
      <c r="Q10" s="171">
        <f>Calc!C$74 -S10*Calc!B82*SIN(RADIANS(R10))+Calc!C82*COS(RADIANS(R10))</f>
        <v>-344.63809719156376</v>
      </c>
      <c r="R10" s="2">
        <f t="shared" si="0"/>
        <v>4.4497049999999998</v>
      </c>
      <c r="S10" s="42">
        <v>-1</v>
      </c>
      <c r="T10" s="42">
        <v>0</v>
      </c>
      <c r="U10" s="42">
        <v>1</v>
      </c>
      <c r="V10" s="2">
        <f t="shared" si="1"/>
        <v>-85.554056000000003</v>
      </c>
      <c r="W10" s="57">
        <f t="shared" si="2"/>
        <v>4.4497049999999998</v>
      </c>
      <c r="X10" s="4">
        <f>Calc!L151</f>
        <v>-4.1689796965140058</v>
      </c>
      <c r="Y10" s="4">
        <f>Calc!M151</f>
        <v>3.6486721595934495</v>
      </c>
      <c r="Z10" s="4">
        <f>Calc!N151</f>
        <v>3.7211969239075544</v>
      </c>
      <c r="AA10" s="4">
        <f>Calc!O151</f>
        <v>-4.0447952202977655</v>
      </c>
      <c r="AB10" s="4">
        <f>Calc!P151</f>
        <v>-33.396572785058865</v>
      </c>
      <c r="AC10" s="4">
        <f>Calc!Q151</f>
        <v>-33.39111256312232</v>
      </c>
      <c r="AD10" s="4">
        <f>Calc!R151</f>
        <v>12.822051590284703</v>
      </c>
      <c r="AE10" s="4">
        <f>Calc!S151</f>
        <v>12.805135616828371</v>
      </c>
      <c r="AF10" s="40">
        <v>41640</v>
      </c>
      <c r="AH10" s="42">
        <v>4</v>
      </c>
      <c r="AI10" s="151">
        <v>0</v>
      </c>
      <c r="AJ10" s="151">
        <f>Calc!D11</f>
        <v>0.10821901388182588</v>
      </c>
      <c r="AK10" s="151">
        <f>Calc!E11</f>
        <v>3.149884276817993E-4</v>
      </c>
      <c r="AL10" s="151">
        <f>Calc!F11</f>
        <v>7.3349146124726062E-6</v>
      </c>
      <c r="AM10" s="151">
        <f>Calc!G11</f>
        <v>-2.3645371613031802E-6</v>
      </c>
      <c r="AN10" s="151">
        <f>Calc!H11</f>
        <v>5.4064315884419594E-7</v>
      </c>
      <c r="AO10" s="151">
        <f>Calc!I11</f>
        <v>-6.8326780169532865E-9</v>
      </c>
      <c r="AP10" s="151">
        <f>Calc!J11</f>
        <v>1.5346586427234887E-9</v>
      </c>
      <c r="AQ10" s="151">
        <f>Calc!K11</f>
        <v>-3.443581709874782E-9</v>
      </c>
      <c r="AR10" s="151">
        <f>Calc!L11</f>
        <v>3.2247524114929301E-10</v>
      </c>
      <c r="AS10" s="151">
        <f>Calc!M11</f>
        <v>2.0304376995230002E-12</v>
      </c>
      <c r="AT10" s="151">
        <f>Calc!N11</f>
        <v>-1.5884420058549999E-13</v>
      </c>
      <c r="AU10" s="151">
        <f>Calc!O11</f>
        <v>2.0231904886939999E-12</v>
      </c>
      <c r="AV10" s="151">
        <f>Calc!P11</f>
        <v>1.098721589865E-13</v>
      </c>
      <c r="AW10" s="151">
        <f>Calc!Q11</f>
        <v>2.982602003055E-13</v>
      </c>
      <c r="BD10" s="151">
        <v>0</v>
      </c>
      <c r="BE10" s="151">
        <f>Calc!R11</f>
        <v>1.5002094077227413E-4</v>
      </c>
      <c r="BF10" s="151">
        <f>Calc!S11</f>
        <v>0.11101945388505866</v>
      </c>
      <c r="BG10" s="151">
        <f>Calc!T11</f>
        <v>-1.1591057397330348E-6</v>
      </c>
      <c r="BH10" s="151">
        <f>Calc!U11</f>
        <v>5.1758078552042763E-7</v>
      </c>
      <c r="BI10" s="151">
        <f>Calc!V11</f>
        <v>-4.6711115145452153E-7</v>
      </c>
      <c r="BJ10" s="151">
        <f>Calc!W11</f>
        <v>7.8215135315890024E-10</v>
      </c>
      <c r="BK10" s="151">
        <f>Calc!X11</f>
        <v>-2.8758201879789346E-9</v>
      </c>
      <c r="BL10" s="151">
        <f>Calc!Y11</f>
        <v>1.2161562448240612E-9</v>
      </c>
      <c r="BM10" s="151">
        <f>Calc!Z11</f>
        <v>-3.4763417155888993E-10</v>
      </c>
      <c r="BN10" s="151">
        <f>Calc!AA11</f>
        <v>-1.513661809864E-13</v>
      </c>
      <c r="BO10" s="151">
        <f>Calc!AB11</f>
        <v>1.3872336559590001E-12</v>
      </c>
      <c r="BP10" s="151">
        <f>Calc!AC11</f>
        <v>-1.1689499903480001E-13</v>
      </c>
      <c r="BQ10" s="151">
        <f>Calc!AD11</f>
        <v>1.1119123526749999E-12</v>
      </c>
      <c r="BR10" s="151">
        <f>Calc!AE11</f>
        <v>9.7966720885940004E-14</v>
      </c>
      <c r="BY10" s="151">
        <v>0</v>
      </c>
      <c r="BZ10" s="151">
        <f>Calc!D82</f>
        <v>9.236135671220195</v>
      </c>
      <c r="CA10" s="151">
        <f>Calc!E82</f>
        <v>-2.5497301961291161E-2</v>
      </c>
      <c r="CB10" s="151">
        <f>Calc!F82</f>
        <v>-5.454940797545953E-3</v>
      </c>
      <c r="CC10" s="151">
        <f>Calc!G82</f>
        <v>1.7331705328892894E-3</v>
      </c>
      <c r="CD10" s="151">
        <f>Calc!H82</f>
        <v>-3.9571486654701012E-4</v>
      </c>
      <c r="CE10" s="151">
        <f>Calc!I82</f>
        <v>4.6454770044912796E-5</v>
      </c>
      <c r="CF10" s="151">
        <f>Calc!J82</f>
        <v>-1.0106080978298346E-5</v>
      </c>
      <c r="CG10" s="151">
        <f>Calc!K82</f>
        <v>2.2683621426051879E-5</v>
      </c>
      <c r="CH10" s="151">
        <f>Calc!L82</f>
        <v>-2.1713119586458722E-6</v>
      </c>
      <c r="CI10" s="151">
        <f>Calc!M82</f>
        <v>-1.271062427133E-7</v>
      </c>
      <c r="CJ10" s="151">
        <f>Calc!N82</f>
        <v>9.8393356490550007E-9</v>
      </c>
      <c r="CK10" s="151">
        <f>Calc!O82</f>
        <v>-1.1892483043159999E-7</v>
      </c>
      <c r="CL10" s="151">
        <f>Calc!P82</f>
        <v>-6.3993655110230004E-9</v>
      </c>
      <c r="CM10" s="151">
        <f>Calc!Q82</f>
        <v>-1.7938120769440001E-8</v>
      </c>
      <c r="CT10" s="151">
        <v>0</v>
      </c>
      <c r="CU10" s="151">
        <f>Calc!R82</f>
        <v>-1.1701518404127096E-2</v>
      </c>
      <c r="CV10" s="151">
        <f>Calc!S82</f>
        <v>9.0073787086545636</v>
      </c>
      <c r="CW10" s="151">
        <f>Calc!T82</f>
        <v>8.4462480762249902E-4</v>
      </c>
      <c r="CX10" s="151">
        <f>Calc!U82</f>
        <v>-3.6386968667098549E-4</v>
      </c>
      <c r="CY10" s="151">
        <f>Calc!V82</f>
        <v>3.4090969214411516E-4</v>
      </c>
      <c r="CZ10" s="151">
        <f>Calc!W82</f>
        <v>-5.1635661253590774E-6</v>
      </c>
      <c r="DA10" s="151">
        <f>Calc!X82</f>
        <v>1.8760695103720398E-5</v>
      </c>
      <c r="DB10" s="151">
        <f>Calc!Y82</f>
        <v>-8.0070551798904384E-6</v>
      </c>
      <c r="DC10" s="151">
        <f>Calc!Z82</f>
        <v>2.2647083359094516E-6</v>
      </c>
      <c r="DD10" s="151">
        <f>Calc!AA82</f>
        <v>9.2371589635679992E-9</v>
      </c>
      <c r="DE10" s="151">
        <f>Calc!AB82</f>
        <v>-8.1132513563149997E-8</v>
      </c>
      <c r="DF10" s="151">
        <f>Calc!AC82</f>
        <v>6.9799133071360002E-9</v>
      </c>
      <c r="DG10" s="151">
        <f>Calc!AD82</f>
        <v>-6.5847741212590005E-8</v>
      </c>
      <c r="DH10" s="151">
        <f>Calc!AE82</f>
        <v>-5.9945921585839997E-9</v>
      </c>
    </row>
    <row r="11" spans="1:118" s="90" customFormat="1" x14ac:dyDescent="0.2">
      <c r="A11" s="88" t="s">
        <v>54</v>
      </c>
      <c r="B11" s="89" t="s">
        <v>446</v>
      </c>
      <c r="C11" s="88" t="str">
        <f>DDC!B12</f>
        <v>MIRIMAGE_MASKLYOT</v>
      </c>
      <c r="D11" s="89" t="s">
        <v>399</v>
      </c>
      <c r="E11" s="90" t="s">
        <v>135</v>
      </c>
      <c r="F11" s="91">
        <v>1032</v>
      </c>
      <c r="G11" s="91">
        <v>1024</v>
      </c>
      <c r="H11" s="117">
        <v>38.5</v>
      </c>
      <c r="I11" s="117">
        <v>829</v>
      </c>
      <c r="J11" s="92">
        <v>64</v>
      </c>
      <c r="K11" s="92">
        <v>196</v>
      </c>
      <c r="L11" s="177">
        <v>33.5</v>
      </c>
      <c r="M11" s="177">
        <v>81</v>
      </c>
      <c r="N11" s="134">
        <f t="shared" si="3"/>
        <v>0.10821911786665743</v>
      </c>
      <c r="O11" s="134">
        <f t="shared" si="3"/>
        <v>0.11101990073246436</v>
      </c>
      <c r="P11" s="171">
        <f>Calc!B$74 +S11*Calc!B83*COS(RADIANS(R11))+Calc!C83*SIN(RADIANS(R11))</f>
        <v>-378.2678065610379</v>
      </c>
      <c r="Q11" s="171">
        <f>Calc!C$74 -S11*Calc!B83*SIN(RADIANS(R11))+Calc!C83*COS(RADIANS(R11))</f>
        <v>-344.63809719156376</v>
      </c>
      <c r="R11" s="93">
        <f t="shared" ref="R11:R12" si="4">W11</f>
        <v>4.4497049999999998</v>
      </c>
      <c r="S11" s="91">
        <v>-1</v>
      </c>
      <c r="T11" s="91">
        <v>0</v>
      </c>
      <c r="U11" s="91">
        <v>1</v>
      </c>
      <c r="V11" s="93">
        <f t="shared" si="1"/>
        <v>-85.554056000000003</v>
      </c>
      <c r="W11" s="57">
        <f t="shared" si="2"/>
        <v>4.4497049999999998</v>
      </c>
      <c r="X11" s="94">
        <f>Calc!L152</f>
        <v>-3.5906643598290802</v>
      </c>
      <c r="Y11" s="94">
        <f>Calc!M152</f>
        <v>3.3447292538256654</v>
      </c>
      <c r="Z11" s="94">
        <f>Calc!N152</f>
        <v>3.3960907011168646</v>
      </c>
      <c r="AA11" s="94">
        <f>Calc!O152</f>
        <v>-3.5081024667298633</v>
      </c>
      <c r="AB11" s="94">
        <f>Calc!P152</f>
        <v>-8.9447595014166801</v>
      </c>
      <c r="AC11" s="94">
        <f>Calc!Q152</f>
        <v>-8.9371945372097858</v>
      </c>
      <c r="AD11" s="94">
        <f>Calc!R152</f>
        <v>12.821650572554695</v>
      </c>
      <c r="AE11" s="94">
        <f>Calc!S152</f>
        <v>12.806822241705202</v>
      </c>
      <c r="AF11" s="95">
        <v>41640</v>
      </c>
      <c r="AH11" s="91">
        <v>4</v>
      </c>
      <c r="AI11" s="153">
        <v>0</v>
      </c>
      <c r="AJ11" s="153">
        <f>Calc!D12</f>
        <v>0.10821901388182588</v>
      </c>
      <c r="AK11" s="153">
        <f>Calc!E12</f>
        <v>3.149884276817993E-4</v>
      </c>
      <c r="AL11" s="153">
        <f>Calc!F12</f>
        <v>7.3349146124726062E-6</v>
      </c>
      <c r="AM11" s="153">
        <f>Calc!G12</f>
        <v>-2.3645371613031802E-6</v>
      </c>
      <c r="AN11" s="153">
        <f>Calc!H12</f>
        <v>5.4064315884419594E-7</v>
      </c>
      <c r="AO11" s="153">
        <f>Calc!I12</f>
        <v>-6.8326780169532865E-9</v>
      </c>
      <c r="AP11" s="153">
        <f>Calc!J12</f>
        <v>1.5346586427234887E-9</v>
      </c>
      <c r="AQ11" s="153">
        <f>Calc!K12</f>
        <v>-3.443581709874782E-9</v>
      </c>
      <c r="AR11" s="153">
        <f>Calc!L12</f>
        <v>3.2247524114929301E-10</v>
      </c>
      <c r="AS11" s="153">
        <f>Calc!M12</f>
        <v>2.0304376995230002E-12</v>
      </c>
      <c r="AT11" s="153">
        <f>Calc!N12</f>
        <v>-1.5884420058549999E-13</v>
      </c>
      <c r="AU11" s="153">
        <f>Calc!O12</f>
        <v>2.0231904886939999E-12</v>
      </c>
      <c r="AV11" s="153">
        <f>Calc!P12</f>
        <v>1.098721589865E-13</v>
      </c>
      <c r="AW11" s="153">
        <f>Calc!Q12</f>
        <v>2.982602003055E-13</v>
      </c>
      <c r="AX11" s="153"/>
      <c r="AY11" s="153"/>
      <c r="AZ11" s="153"/>
      <c r="BA11" s="153"/>
      <c r="BB11" s="153"/>
      <c r="BC11" s="153"/>
      <c r="BD11" s="153">
        <v>0</v>
      </c>
      <c r="BE11" s="153">
        <f>Calc!R12</f>
        <v>1.5002094077227413E-4</v>
      </c>
      <c r="BF11" s="153">
        <f>Calc!S12</f>
        <v>0.11101945388505866</v>
      </c>
      <c r="BG11" s="153">
        <f>Calc!T12</f>
        <v>-1.1591057397330348E-6</v>
      </c>
      <c r="BH11" s="153">
        <f>Calc!U12</f>
        <v>5.1758078552042763E-7</v>
      </c>
      <c r="BI11" s="153">
        <f>Calc!V12</f>
        <v>-4.6711115145452153E-7</v>
      </c>
      <c r="BJ11" s="153">
        <f>Calc!W12</f>
        <v>7.8215135315890024E-10</v>
      </c>
      <c r="BK11" s="153">
        <f>Calc!X12</f>
        <v>-2.8758201879789346E-9</v>
      </c>
      <c r="BL11" s="153">
        <f>Calc!Y12</f>
        <v>1.2161562448240612E-9</v>
      </c>
      <c r="BM11" s="153">
        <f>Calc!Z12</f>
        <v>-3.4763417155888993E-10</v>
      </c>
      <c r="BN11" s="153">
        <f>Calc!AA12</f>
        <v>-1.513661809864E-13</v>
      </c>
      <c r="BO11" s="153">
        <f>Calc!AB12</f>
        <v>1.3872336559590001E-12</v>
      </c>
      <c r="BP11" s="153">
        <f>Calc!AC12</f>
        <v>-1.1689499903480001E-13</v>
      </c>
      <c r="BQ11" s="153">
        <f>Calc!AD12</f>
        <v>1.1119123526749999E-12</v>
      </c>
      <c r="BR11" s="153">
        <f>Calc!AE12</f>
        <v>9.7966720885940004E-14</v>
      </c>
      <c r="BS11" s="153"/>
      <c r="BT11" s="153"/>
      <c r="BU11" s="153"/>
      <c r="BV11" s="153"/>
      <c r="BW11" s="153"/>
      <c r="BX11" s="153"/>
      <c r="BY11" s="153">
        <v>0</v>
      </c>
      <c r="BZ11" s="151">
        <f>Calc!D83</f>
        <v>9.236135671220195</v>
      </c>
      <c r="CA11" s="151">
        <f>Calc!E83</f>
        <v>-2.5497301961291161E-2</v>
      </c>
      <c r="CB11" s="151">
        <f>Calc!F83</f>
        <v>-5.454940797545953E-3</v>
      </c>
      <c r="CC11" s="151">
        <f>Calc!G83</f>
        <v>1.7331705328892894E-3</v>
      </c>
      <c r="CD11" s="151">
        <f>Calc!H83</f>
        <v>-3.9571486654701012E-4</v>
      </c>
      <c r="CE11" s="151">
        <f>Calc!I83</f>
        <v>4.6454770044912796E-5</v>
      </c>
      <c r="CF11" s="151">
        <f>Calc!J83</f>
        <v>-1.0106080978298346E-5</v>
      </c>
      <c r="CG11" s="151">
        <f>Calc!K83</f>
        <v>2.2683621426051879E-5</v>
      </c>
      <c r="CH11" s="151">
        <f>Calc!L83</f>
        <v>-2.1713119586458722E-6</v>
      </c>
      <c r="CI11" s="151">
        <f>Calc!M83</f>
        <v>-1.271062427133E-7</v>
      </c>
      <c r="CJ11" s="151">
        <f>Calc!N83</f>
        <v>9.8393356490550007E-9</v>
      </c>
      <c r="CK11" s="151">
        <f>Calc!O83</f>
        <v>-1.1892483043159999E-7</v>
      </c>
      <c r="CL11" s="151">
        <f>Calc!P83</f>
        <v>-6.3993655110230004E-9</v>
      </c>
      <c r="CM11" s="151">
        <f>Calc!Q83</f>
        <v>-1.7938120769440001E-8</v>
      </c>
      <c r="CN11" s="151"/>
      <c r="CO11" s="151"/>
      <c r="CP11" s="151"/>
      <c r="CQ11" s="151"/>
      <c r="CR11" s="151"/>
      <c r="CS11" s="151"/>
      <c r="CT11" s="151">
        <v>0</v>
      </c>
      <c r="CU11" s="151">
        <f>Calc!R83</f>
        <v>-1.1701518404127096E-2</v>
      </c>
      <c r="CV11" s="151">
        <f>Calc!S83</f>
        <v>9.0073787086545636</v>
      </c>
      <c r="CW11" s="151">
        <f>Calc!T83</f>
        <v>8.4462480762249902E-4</v>
      </c>
      <c r="CX11" s="151">
        <f>Calc!U83</f>
        <v>-3.6386968667098549E-4</v>
      </c>
      <c r="CY11" s="151">
        <f>Calc!V83</f>
        <v>3.4090969214411516E-4</v>
      </c>
      <c r="CZ11" s="151">
        <f>Calc!W83</f>
        <v>-5.1635661253590774E-6</v>
      </c>
      <c r="DA11" s="151">
        <f>Calc!X83</f>
        <v>1.8760695103720398E-5</v>
      </c>
      <c r="DB11" s="151">
        <f>Calc!Y83</f>
        <v>-8.0070551798904384E-6</v>
      </c>
      <c r="DC11" s="151">
        <f>Calc!Z83</f>
        <v>2.2647083359094516E-6</v>
      </c>
      <c r="DD11" s="151">
        <f>Calc!AA83</f>
        <v>9.2371589635679992E-9</v>
      </c>
      <c r="DE11" s="151">
        <f>Calc!AB83</f>
        <v>-8.1132513563149997E-8</v>
      </c>
      <c r="DF11" s="151">
        <f>Calc!AC83</f>
        <v>6.9799133071360002E-9</v>
      </c>
      <c r="DG11" s="151">
        <f>Calc!AD83</f>
        <v>-6.5847741212590005E-8</v>
      </c>
      <c r="DH11" s="151">
        <f>Calc!AE83</f>
        <v>-5.9945921585839997E-9</v>
      </c>
    </row>
    <row r="12" spans="1:118" s="90" customFormat="1" x14ac:dyDescent="0.2">
      <c r="A12" s="88" t="s">
        <v>54</v>
      </c>
      <c r="B12" s="89" t="s">
        <v>447</v>
      </c>
      <c r="C12" s="88" t="str">
        <f>DDC!B13</f>
        <v>MIRIMAGE_MASKLYOT</v>
      </c>
      <c r="D12" s="89" t="s">
        <v>399</v>
      </c>
      <c r="E12" s="90" t="s">
        <v>135</v>
      </c>
      <c r="F12" s="91">
        <v>1032</v>
      </c>
      <c r="G12" s="91">
        <v>1024</v>
      </c>
      <c r="H12" s="117">
        <v>38.5</v>
      </c>
      <c r="I12" s="117">
        <v>829</v>
      </c>
      <c r="J12" s="92">
        <v>64</v>
      </c>
      <c r="K12" s="92">
        <v>156</v>
      </c>
      <c r="L12" s="177">
        <v>33.5</v>
      </c>
      <c r="M12" s="177">
        <v>301</v>
      </c>
      <c r="N12" s="134">
        <f t="shared" si="3"/>
        <v>0.10821911786665743</v>
      </c>
      <c r="O12" s="134">
        <f t="shared" si="3"/>
        <v>0.11101990073246436</v>
      </c>
      <c r="P12" s="171">
        <f>Calc!B$74 +S12*Calc!B84*COS(RADIANS(R12))+Calc!C84*SIN(RADIANS(R12))</f>
        <v>-378.2678065610379</v>
      </c>
      <c r="Q12" s="171">
        <f>Calc!C$74 -S12*Calc!B84*SIN(RADIANS(R12))+Calc!C84*COS(RADIANS(R12))</f>
        <v>-344.63809719156376</v>
      </c>
      <c r="R12" s="93">
        <f t="shared" si="4"/>
        <v>4.4497049999999998</v>
      </c>
      <c r="S12" s="91">
        <v>-1</v>
      </c>
      <c r="T12" s="91">
        <v>0</v>
      </c>
      <c r="U12" s="91">
        <v>1</v>
      </c>
      <c r="V12" s="93">
        <f t="shared" si="1"/>
        <v>-85.554056000000003</v>
      </c>
      <c r="W12" s="57">
        <f t="shared" si="2"/>
        <v>4.4497049999999998</v>
      </c>
      <c r="X12" s="94">
        <f>Calc!L153</f>
        <v>-3.6285369349608252</v>
      </c>
      <c r="Y12" s="94">
        <f>Calc!M153</f>
        <v>3.3215130011341181</v>
      </c>
      <c r="Z12" s="94">
        <f>Calc!N153</f>
        <v>3.3347474591574469</v>
      </c>
      <c r="AA12" s="94">
        <f>Calc!O153</f>
        <v>-3.6071496566224104</v>
      </c>
      <c r="AB12" s="94">
        <f>Calc!P153</f>
        <v>-33.396086612063947</v>
      </c>
      <c r="AC12" s="94">
        <f>Calc!Q153</f>
        <v>-33.391278812927311</v>
      </c>
      <c r="AD12" s="94">
        <f>Calc!R153</f>
        <v>-16.04865725041374</v>
      </c>
      <c r="AE12" s="94">
        <f>Calc!S153</f>
        <v>-16.055016246226742</v>
      </c>
      <c r="AF12" s="95">
        <v>41640</v>
      </c>
      <c r="AH12" s="91">
        <v>4</v>
      </c>
      <c r="AI12" s="153">
        <v>0</v>
      </c>
      <c r="AJ12" s="153">
        <f>Calc!D13</f>
        <v>0.10821901388182588</v>
      </c>
      <c r="AK12" s="153">
        <f>Calc!E13</f>
        <v>3.149884276817993E-4</v>
      </c>
      <c r="AL12" s="153">
        <f>Calc!F13</f>
        <v>7.3349146124726062E-6</v>
      </c>
      <c r="AM12" s="153">
        <f>Calc!G13</f>
        <v>-2.3645371613031802E-6</v>
      </c>
      <c r="AN12" s="153">
        <f>Calc!H13</f>
        <v>5.4064315884419594E-7</v>
      </c>
      <c r="AO12" s="153">
        <f>Calc!I13</f>
        <v>-6.8326780169532865E-9</v>
      </c>
      <c r="AP12" s="153">
        <f>Calc!J13</f>
        <v>1.5346586427234887E-9</v>
      </c>
      <c r="AQ12" s="153">
        <f>Calc!K13</f>
        <v>-3.443581709874782E-9</v>
      </c>
      <c r="AR12" s="153">
        <f>Calc!L13</f>
        <v>3.2247524114929301E-10</v>
      </c>
      <c r="AS12" s="153">
        <f>Calc!M13</f>
        <v>2.0304376995230002E-12</v>
      </c>
      <c r="AT12" s="153">
        <f>Calc!N13</f>
        <v>-1.5884420058549999E-13</v>
      </c>
      <c r="AU12" s="153">
        <f>Calc!O13</f>
        <v>2.0231904886939999E-12</v>
      </c>
      <c r="AV12" s="153">
        <f>Calc!P13</f>
        <v>1.098721589865E-13</v>
      </c>
      <c r="AW12" s="153">
        <f>Calc!Q13</f>
        <v>2.982602003055E-13</v>
      </c>
      <c r="AX12" s="153"/>
      <c r="AY12" s="153"/>
      <c r="AZ12" s="153"/>
      <c r="BA12" s="153"/>
      <c r="BB12" s="153"/>
      <c r="BC12" s="153"/>
      <c r="BD12" s="153">
        <v>0</v>
      </c>
      <c r="BE12" s="153">
        <f>Calc!R13</f>
        <v>1.5002094077227413E-4</v>
      </c>
      <c r="BF12" s="153">
        <f>Calc!S13</f>
        <v>0.11101945388505866</v>
      </c>
      <c r="BG12" s="153">
        <f>Calc!T13</f>
        <v>-1.1591057397330348E-6</v>
      </c>
      <c r="BH12" s="153">
        <f>Calc!U13</f>
        <v>5.1758078552042763E-7</v>
      </c>
      <c r="BI12" s="153">
        <f>Calc!V13</f>
        <v>-4.6711115145452153E-7</v>
      </c>
      <c r="BJ12" s="153">
        <f>Calc!W13</f>
        <v>7.8215135315890024E-10</v>
      </c>
      <c r="BK12" s="153">
        <f>Calc!X13</f>
        <v>-2.8758201879789346E-9</v>
      </c>
      <c r="BL12" s="153">
        <f>Calc!Y13</f>
        <v>1.2161562448240612E-9</v>
      </c>
      <c r="BM12" s="153">
        <f>Calc!Z13</f>
        <v>-3.4763417155888993E-10</v>
      </c>
      <c r="BN12" s="153">
        <f>Calc!AA13</f>
        <v>-1.513661809864E-13</v>
      </c>
      <c r="BO12" s="153">
        <f>Calc!AB13</f>
        <v>1.3872336559590001E-12</v>
      </c>
      <c r="BP12" s="153">
        <f>Calc!AC13</f>
        <v>-1.1689499903480001E-13</v>
      </c>
      <c r="BQ12" s="153">
        <f>Calc!AD13</f>
        <v>1.1119123526749999E-12</v>
      </c>
      <c r="BR12" s="153">
        <f>Calc!AE13</f>
        <v>9.7966720885940004E-14</v>
      </c>
      <c r="BS12" s="153"/>
      <c r="BT12" s="153"/>
      <c r="BU12" s="153"/>
      <c r="BV12" s="153"/>
      <c r="BW12" s="153"/>
      <c r="BX12" s="153"/>
      <c r="BY12" s="153">
        <v>0</v>
      </c>
      <c r="BZ12" s="151">
        <f>Calc!D84</f>
        <v>9.236135671220195</v>
      </c>
      <c r="CA12" s="151">
        <f>Calc!E84</f>
        <v>-2.5497301961291161E-2</v>
      </c>
      <c r="CB12" s="151">
        <f>Calc!F84</f>
        <v>-5.454940797545953E-3</v>
      </c>
      <c r="CC12" s="151">
        <f>Calc!G84</f>
        <v>1.7331705328892894E-3</v>
      </c>
      <c r="CD12" s="151">
        <f>Calc!H84</f>
        <v>-3.9571486654701012E-4</v>
      </c>
      <c r="CE12" s="151">
        <f>Calc!I84</f>
        <v>4.6454770044912796E-5</v>
      </c>
      <c r="CF12" s="151">
        <f>Calc!J84</f>
        <v>-1.0106080978298346E-5</v>
      </c>
      <c r="CG12" s="151">
        <f>Calc!K84</f>
        <v>2.2683621426051879E-5</v>
      </c>
      <c r="CH12" s="151">
        <f>Calc!L84</f>
        <v>-2.1713119586458722E-6</v>
      </c>
      <c r="CI12" s="151">
        <f>Calc!M84</f>
        <v>-1.271062427133E-7</v>
      </c>
      <c r="CJ12" s="151">
        <f>Calc!N84</f>
        <v>9.8393356490550007E-9</v>
      </c>
      <c r="CK12" s="151">
        <f>Calc!O84</f>
        <v>-1.1892483043159999E-7</v>
      </c>
      <c r="CL12" s="151">
        <f>Calc!P84</f>
        <v>-6.3993655110230004E-9</v>
      </c>
      <c r="CM12" s="151">
        <f>Calc!Q84</f>
        <v>-1.7938120769440001E-8</v>
      </c>
      <c r="CN12" s="151"/>
      <c r="CO12" s="151"/>
      <c r="CP12" s="151"/>
      <c r="CQ12" s="151"/>
      <c r="CR12" s="151"/>
      <c r="CS12" s="151"/>
      <c r="CT12" s="151">
        <v>0</v>
      </c>
      <c r="CU12" s="151">
        <f>Calc!R84</f>
        <v>-1.1701518404127096E-2</v>
      </c>
      <c r="CV12" s="151">
        <f>Calc!S84</f>
        <v>9.0073787086545636</v>
      </c>
      <c r="CW12" s="151">
        <f>Calc!T84</f>
        <v>8.4462480762249902E-4</v>
      </c>
      <c r="CX12" s="151">
        <f>Calc!U84</f>
        <v>-3.6386968667098549E-4</v>
      </c>
      <c r="CY12" s="151">
        <f>Calc!V84</f>
        <v>3.4090969214411516E-4</v>
      </c>
      <c r="CZ12" s="151">
        <f>Calc!W84</f>
        <v>-5.1635661253590774E-6</v>
      </c>
      <c r="DA12" s="151">
        <f>Calc!X84</f>
        <v>1.8760695103720398E-5</v>
      </c>
      <c r="DB12" s="151">
        <f>Calc!Y84</f>
        <v>-8.0070551798904384E-6</v>
      </c>
      <c r="DC12" s="151">
        <f>Calc!Z84</f>
        <v>2.2647083359094516E-6</v>
      </c>
      <c r="DD12" s="151">
        <f>Calc!AA84</f>
        <v>9.2371589635679992E-9</v>
      </c>
      <c r="DE12" s="151">
        <f>Calc!AB84</f>
        <v>-8.1132513563149997E-8</v>
      </c>
      <c r="DF12" s="151">
        <f>Calc!AC84</f>
        <v>6.9799133071360002E-9</v>
      </c>
      <c r="DG12" s="151">
        <f>Calc!AD84</f>
        <v>-6.5847741212590005E-8</v>
      </c>
      <c r="DH12" s="151">
        <f>Calc!AE84</f>
        <v>-5.9945921585839997E-9</v>
      </c>
    </row>
    <row r="13" spans="1:118" x14ac:dyDescent="0.2">
      <c r="A13" s="9" t="s">
        <v>54</v>
      </c>
      <c r="B13" s="27" t="s">
        <v>163</v>
      </c>
      <c r="C13" s="9" t="str">
        <f>DDC!B14</f>
        <v>MIRIMAGE_MASK1065</v>
      </c>
      <c r="D13" s="27" t="s">
        <v>400</v>
      </c>
      <c r="E13" t="s">
        <v>135</v>
      </c>
      <c r="F13" s="42">
        <v>1032</v>
      </c>
      <c r="G13" s="42">
        <v>1024</v>
      </c>
      <c r="H13" s="115">
        <v>120</v>
      </c>
      <c r="I13" s="115">
        <v>132</v>
      </c>
      <c r="J13" s="47">
        <v>288</v>
      </c>
      <c r="K13" s="47">
        <v>224</v>
      </c>
      <c r="L13" s="3">
        <v>120</v>
      </c>
      <c r="M13" s="3">
        <v>114</v>
      </c>
      <c r="N13" s="132">
        <f t="shared" ref="N13:N44" si="5">SQRT(AJ13^2+BE13^2)</f>
        <v>0.10920894161003186</v>
      </c>
      <c r="O13" s="132">
        <f t="shared" ref="O13:O44" si="6">SQRT(AK13^2+BF13^2)</f>
        <v>0.11105021429186916</v>
      </c>
      <c r="P13" s="171">
        <f>Calc!B$74 +S13*Calc!B85*COS(RADIANS(R13))+Calc!C85*SIN(RADIANS(R13))</f>
        <v>-393.11452823732537</v>
      </c>
      <c r="Q13" s="171">
        <f>Calc!C$74 -S13*Calc!B85*SIN(RADIANS(R13))+Calc!C85*COS(RADIANS(R13))</f>
        <v>-421.17816500371782</v>
      </c>
      <c r="R13" s="2">
        <f t="shared" si="0"/>
        <v>4.4497049999999998</v>
      </c>
      <c r="S13" s="42">
        <v>-1</v>
      </c>
      <c r="T13" s="42">
        <v>0</v>
      </c>
      <c r="U13" s="42">
        <v>1</v>
      </c>
      <c r="V13" s="2">
        <f t="shared" si="1"/>
        <v>-85.554056000000003</v>
      </c>
      <c r="W13" s="57">
        <f t="shared" ref="W13:W68" si="7">$W$3</f>
        <v>4.4497049999999998</v>
      </c>
      <c r="X13" s="4">
        <f>Calc!L154</f>
        <v>-12.892696736043309</v>
      </c>
      <c r="Y13" s="4">
        <f>Calc!M154</f>
        <v>18.513833272870162</v>
      </c>
      <c r="Z13" s="4">
        <f>Calc!N154</f>
        <v>18.555854242661759</v>
      </c>
      <c r="AA13" s="4">
        <f>Calc!O154</f>
        <v>-13.000720915986662</v>
      </c>
      <c r="AB13" s="4">
        <f>Calc!P154</f>
        <v>-12.595544786197436</v>
      </c>
      <c r="AC13" s="4">
        <f>Calc!Q154</f>
        <v>-12.55267179150351</v>
      </c>
      <c r="AD13" s="4">
        <f>Calc!R154</f>
        <v>12.308862517007215</v>
      </c>
      <c r="AE13" s="4">
        <f>Calc!S154</f>
        <v>12.268534861602465</v>
      </c>
      <c r="AF13" s="40">
        <v>41640</v>
      </c>
      <c r="AH13" s="42">
        <v>4</v>
      </c>
      <c r="AI13" s="151">
        <v>0</v>
      </c>
      <c r="AJ13" s="151">
        <f>Calc!D14</f>
        <v>0.109208866470991</v>
      </c>
      <c r="AK13" s="151">
        <f>Calc!E14</f>
        <v>-1.6971430605075422E-4</v>
      </c>
      <c r="AL13" s="151">
        <f>Calc!F14</f>
        <v>5.685541633038217E-6</v>
      </c>
      <c r="AM13" s="151">
        <f>Calc!G14</f>
        <v>2.383217114185368E-6</v>
      </c>
      <c r="AN13" s="151">
        <f>Calc!H14</f>
        <v>4.4979496638912225E-7</v>
      </c>
      <c r="AO13" s="151">
        <f>Calc!I14</f>
        <v>-6.0600409191006955E-9</v>
      </c>
      <c r="AP13" s="151">
        <f>Calc!J14</f>
        <v>-1.3245063055591017E-9</v>
      </c>
      <c r="AQ13" s="151">
        <f>Calc!K14</f>
        <v>-3.3435443446584319E-9</v>
      </c>
      <c r="AR13" s="151">
        <f>Calc!L14</f>
        <v>-5.0011961634504124E-10</v>
      </c>
      <c r="AS13" s="151">
        <f>Calc!M14</f>
        <v>2.0304376995230002E-12</v>
      </c>
      <c r="AT13" s="151">
        <f>Calc!N14</f>
        <v>-1.5884420058549999E-13</v>
      </c>
      <c r="AU13" s="151">
        <f>Calc!O14</f>
        <v>2.0231904886939999E-12</v>
      </c>
      <c r="AV13" s="151">
        <f>Calc!P14</f>
        <v>1.098721589865E-13</v>
      </c>
      <c r="AW13" s="151">
        <f>Calc!Q14</f>
        <v>2.982602003055E-13</v>
      </c>
      <c r="BD13" s="151">
        <v>0</v>
      </c>
      <c r="BE13" s="151">
        <f>Calc!R14</f>
        <v>1.2810817540716426E-4</v>
      </c>
      <c r="BF13" s="151">
        <f>Calc!S14</f>
        <v>0.11105008460746162</v>
      </c>
      <c r="BG13" s="151">
        <f>Calc!T14</f>
        <v>7.3734831812485812E-7</v>
      </c>
      <c r="BH13" s="151">
        <f>Calc!U14</f>
        <v>2.8235547741753462E-8</v>
      </c>
      <c r="BI13" s="151">
        <f>Calc!V14</f>
        <v>4.5420266621256605E-7</v>
      </c>
      <c r="BJ13" s="151">
        <f>Calc!W14</f>
        <v>-2.3409588004608911E-10</v>
      </c>
      <c r="BK13" s="151">
        <f>Calc!X14</f>
        <v>-2.3736899304424479E-9</v>
      </c>
      <c r="BL13" s="151">
        <f>Calc!Y14</f>
        <v>-1.1279063694620361E-9</v>
      </c>
      <c r="BM13" s="151">
        <f>Calc!Z14</f>
        <v>-5.3014453264587813E-10</v>
      </c>
      <c r="BN13" s="151">
        <f>Calc!AA14</f>
        <v>-1.513661809864E-13</v>
      </c>
      <c r="BO13" s="151">
        <f>Calc!AB14</f>
        <v>1.3872336559590001E-12</v>
      </c>
      <c r="BP13" s="151">
        <f>Calc!AC14</f>
        <v>-1.1689499903480001E-13</v>
      </c>
      <c r="BQ13" s="151">
        <f>Calc!AD14</f>
        <v>1.1119123526749999E-12</v>
      </c>
      <c r="BR13" s="151">
        <f>Calc!AE14</f>
        <v>9.7966720885940004E-14</v>
      </c>
      <c r="BY13" s="151">
        <v>0</v>
      </c>
      <c r="BZ13" s="151">
        <f>Calc!D85</f>
        <v>9.1559050167988634</v>
      </c>
      <c r="CA13" s="151">
        <f>Calc!E85</f>
        <v>1.39249935702926E-2</v>
      </c>
      <c r="CB13" s="151">
        <f>Calc!F85</f>
        <v>-4.2305905719139626E-3</v>
      </c>
      <c r="CC13" s="151">
        <f>Calc!G85</f>
        <v>-1.7464488793241999E-3</v>
      </c>
      <c r="CD13" s="151">
        <f>Calc!H85</f>
        <v>-3.3203727464079186E-4</v>
      </c>
      <c r="CE13" s="151">
        <f>Calc!I85</f>
        <v>4.118608188383496E-5</v>
      </c>
      <c r="CF13" s="151">
        <f>Calc!J85</f>
        <v>8.5796847258395136E-6</v>
      </c>
      <c r="CG13" s="151">
        <f>Calc!K85</f>
        <v>2.2062504031951714E-5</v>
      </c>
      <c r="CH13" s="151">
        <f>Calc!L85</f>
        <v>3.3300016369277623E-6</v>
      </c>
      <c r="CI13" s="151">
        <f>Calc!M85</f>
        <v>-1.271062427133E-7</v>
      </c>
      <c r="CJ13" s="151">
        <f>Calc!N85</f>
        <v>9.8393356490550007E-9</v>
      </c>
      <c r="CK13" s="151">
        <f>Calc!O85</f>
        <v>-1.1892483043159999E-7</v>
      </c>
      <c r="CL13" s="151">
        <f>Calc!P85</f>
        <v>-6.3993655110230004E-9</v>
      </c>
      <c r="CM13" s="151">
        <f>Calc!Q85</f>
        <v>-1.7938120769440001E-8</v>
      </c>
      <c r="CT13" s="151">
        <v>0</v>
      </c>
      <c r="CU13" s="151">
        <f>Calc!R85</f>
        <v>-1.0711389627855967E-2</v>
      </c>
      <c r="CV13" s="151">
        <f>Calc!S85</f>
        <v>9.0050715702929622</v>
      </c>
      <c r="CW13" s="151">
        <f>Calc!T85</f>
        <v>-5.3255609978702955E-4</v>
      </c>
      <c r="CX13" s="151">
        <f>Calc!U85</f>
        <v>-1.4418165617437065E-5</v>
      </c>
      <c r="CY13" s="151">
        <f>Calc!V85</f>
        <v>-3.3597763259978261E-4</v>
      </c>
      <c r="CZ13" s="151">
        <f>Calc!W85</f>
        <v>1.4485593961594087E-6</v>
      </c>
      <c r="DA13" s="151">
        <f>Calc!X85</f>
        <v>1.5521949518224812E-5</v>
      </c>
      <c r="DB13" s="151">
        <f>Calc!Y85</f>
        <v>7.4186214442825353E-6</v>
      </c>
      <c r="DC13" s="151">
        <f>Calc!Z85</f>
        <v>3.5384483222583362E-6</v>
      </c>
      <c r="DD13" s="151">
        <f>Calc!AA85</f>
        <v>9.2371589635679992E-9</v>
      </c>
      <c r="DE13" s="151">
        <f>Calc!AB85</f>
        <v>-8.1132513563149997E-8</v>
      </c>
      <c r="DF13" s="151">
        <f>Calc!AC85</f>
        <v>6.9799133071360002E-9</v>
      </c>
      <c r="DG13" s="151">
        <f>Calc!AD85</f>
        <v>-6.5847741212590005E-8</v>
      </c>
      <c r="DH13" s="151">
        <f>Calc!AE85</f>
        <v>-5.9945921585839997E-9</v>
      </c>
    </row>
    <row r="14" spans="1:118" x14ac:dyDescent="0.2">
      <c r="A14" s="9" t="s">
        <v>54</v>
      </c>
      <c r="B14" s="27" t="s">
        <v>162</v>
      </c>
      <c r="C14" s="9" t="str">
        <f>DDC!B15</f>
        <v>MIRIMAGE_MASK1140</v>
      </c>
      <c r="D14" s="27" t="s">
        <v>400</v>
      </c>
      <c r="E14" t="s">
        <v>135</v>
      </c>
      <c r="F14" s="42">
        <v>1032</v>
      </c>
      <c r="G14" s="42">
        <v>1024</v>
      </c>
      <c r="H14" s="115">
        <v>119.5</v>
      </c>
      <c r="I14" s="115">
        <v>354.5</v>
      </c>
      <c r="J14" s="47">
        <v>288</v>
      </c>
      <c r="K14" s="47">
        <v>224</v>
      </c>
      <c r="L14" s="3">
        <v>119.5</v>
      </c>
      <c r="M14" s="3">
        <v>110.5</v>
      </c>
      <c r="N14" s="132">
        <f t="shared" si="5"/>
        <v>0.10956935807649207</v>
      </c>
      <c r="O14" s="132">
        <f t="shared" si="6"/>
        <v>0.11117794288733991</v>
      </c>
      <c r="P14" s="171">
        <f>Calc!B$74 +S14*Calc!B86*COS(RADIANS(R14))+Calc!C86*SIN(RADIANS(R14))</f>
        <v>-391.12139579411996</v>
      </c>
      <c r="Q14" s="171">
        <f>Calc!C$74 -S14*Calc!B86*SIN(RADIANS(R14))+Calc!C86*COS(RADIANS(R14))</f>
        <v>-396.533030453778</v>
      </c>
      <c r="R14" s="2">
        <f t="shared" si="0"/>
        <v>4.4497049999999998</v>
      </c>
      <c r="S14" s="42">
        <v>-1</v>
      </c>
      <c r="T14" s="42">
        <v>0</v>
      </c>
      <c r="U14" s="42">
        <v>1</v>
      </c>
      <c r="V14" s="2">
        <f t="shared" si="1"/>
        <v>-85.554056000000003</v>
      </c>
      <c r="W14" s="57">
        <f t="shared" si="7"/>
        <v>4.4497049999999998</v>
      </c>
      <c r="X14" s="4">
        <f>Calc!L155</f>
        <v>-12.926252806133002</v>
      </c>
      <c r="Y14" s="4">
        <f>Calc!M155</f>
        <v>18.631241263442771</v>
      </c>
      <c r="Z14" s="4">
        <f>Calc!N155</f>
        <v>18.655047860583114</v>
      </c>
      <c r="AA14" s="4">
        <f>Calc!O155</f>
        <v>-12.958957963981167</v>
      </c>
      <c r="AB14" s="4">
        <f>Calc!P155</f>
        <v>-12.234715507334508</v>
      </c>
      <c r="AC14" s="4">
        <f>Calc!Q155</f>
        <v>-12.194542300641093</v>
      </c>
      <c r="AD14" s="4">
        <f>Calc!R155</f>
        <v>12.683033388896634</v>
      </c>
      <c r="AE14" s="4">
        <f>Calc!S155</f>
        <v>12.667616241411153</v>
      </c>
      <c r="AF14" s="40">
        <v>41640</v>
      </c>
      <c r="AH14" s="42">
        <v>4</v>
      </c>
      <c r="AI14" s="151">
        <v>0</v>
      </c>
      <c r="AJ14" s="151">
        <f>Calc!D15</f>
        <v>0.10956932062185928</v>
      </c>
      <c r="AK14" s="151">
        <f>Calc!E15</f>
        <v>-3.1147109085858366E-5</v>
      </c>
      <c r="AL14" s="151">
        <f>Calc!F15</f>
        <v>5.5001456754693705E-6</v>
      </c>
      <c r="AM14" s="151">
        <f>Calc!G15</f>
        <v>9.1208202392978153E-7</v>
      </c>
      <c r="AN14" s="151">
        <f>Calc!H15</f>
        <v>2.0619519486394173E-7</v>
      </c>
      <c r="AO14" s="151">
        <f>Calc!I15</f>
        <v>-6.0994446291300156E-9</v>
      </c>
      <c r="AP14" s="151">
        <f>Calc!J15</f>
        <v>-4.2394827178939357E-10</v>
      </c>
      <c r="AQ14" s="151">
        <f>Calc!K15</f>
        <v>-3.2722278690236367E-9</v>
      </c>
      <c r="AR14" s="151">
        <f>Calc!L15</f>
        <v>-2.347229741526395E-10</v>
      </c>
      <c r="AS14" s="151">
        <f>Calc!M15</f>
        <v>2.0304376995230002E-12</v>
      </c>
      <c r="AT14" s="151">
        <f>Calc!N15</f>
        <v>-1.5884420058549999E-13</v>
      </c>
      <c r="AU14" s="151">
        <f>Calc!O15</f>
        <v>2.0231904886939999E-12</v>
      </c>
      <c r="AV14" s="151">
        <f>Calc!P15</f>
        <v>1.098721589865E-13</v>
      </c>
      <c r="AW14" s="151">
        <f>Calc!Q15</f>
        <v>2.982602003055E-13</v>
      </c>
      <c r="BD14" s="151">
        <v>0</v>
      </c>
      <c r="BE14" s="151">
        <f>Calc!R15</f>
        <v>9.0596681726748185E-5</v>
      </c>
      <c r="BF14" s="151">
        <f>Calc!S15</f>
        <v>0.1111779385243233</v>
      </c>
      <c r="BG14" s="151">
        <f>Calc!T15</f>
        <v>2.0330320309356839E-7</v>
      </c>
      <c r="BH14" s="151">
        <f>Calc!U15</f>
        <v>-3.061162053097476E-7</v>
      </c>
      <c r="BI14" s="151">
        <f>Calc!V15</f>
        <v>1.2962380373987579E-7</v>
      </c>
      <c r="BJ14" s="151">
        <f>Calc!W15</f>
        <v>7.4866340766761172E-11</v>
      </c>
      <c r="BK14" s="151">
        <f>Calc!X15</f>
        <v>-2.4277890554968725E-9</v>
      </c>
      <c r="BL14" s="151">
        <f>Calc!Y15</f>
        <v>-3.8558797905243877E-10</v>
      </c>
      <c r="BM14" s="151">
        <f>Calc!Z15</f>
        <v>-4.4351010723372908E-10</v>
      </c>
      <c r="BN14" s="151">
        <f>Calc!AA15</f>
        <v>-1.513661809864E-13</v>
      </c>
      <c r="BO14" s="151">
        <f>Calc!AB15</f>
        <v>1.3872336559590001E-12</v>
      </c>
      <c r="BP14" s="151">
        <f>Calc!AC15</f>
        <v>-1.1689499903480001E-13</v>
      </c>
      <c r="BQ14" s="151">
        <f>Calc!AD15</f>
        <v>1.1119123526749999E-12</v>
      </c>
      <c r="BR14" s="151">
        <f>Calc!AE15</f>
        <v>9.7966720885940004E-14</v>
      </c>
      <c r="BY14" s="151">
        <v>0</v>
      </c>
      <c r="BZ14" s="151">
        <f>Calc!D86</f>
        <v>9.1267292385333771</v>
      </c>
      <c r="CA14" s="151">
        <f>Calc!E86</f>
        <v>2.5783011270415638E-3</v>
      </c>
      <c r="CB14" s="151">
        <f>Calc!F86</f>
        <v>-4.1004914293219803E-3</v>
      </c>
      <c r="CC14" s="151">
        <f>Calc!G86</f>
        <v>-6.6757836589802439E-4</v>
      </c>
      <c r="CD14" s="151">
        <f>Calc!H86</f>
        <v>-1.5244933966808915E-4</v>
      </c>
      <c r="CE14" s="151">
        <f>Calc!I86</f>
        <v>4.146752543556542E-5</v>
      </c>
      <c r="CF14" s="151">
        <f>Calc!J86</f>
        <v>2.696520989840098E-6</v>
      </c>
      <c r="CG14" s="151">
        <f>Calc!K86</f>
        <v>2.1605674235043021E-5</v>
      </c>
      <c r="CH14" s="151">
        <f>Calc!L86</f>
        <v>1.5563670264432283E-6</v>
      </c>
      <c r="CI14" s="151">
        <f>Calc!M86</f>
        <v>-1.271062427133E-7</v>
      </c>
      <c r="CJ14" s="151">
        <f>Calc!N86</f>
        <v>9.8393356490550007E-9</v>
      </c>
      <c r="CK14" s="151">
        <f>Calc!O86</f>
        <v>-1.1892483043159999E-7</v>
      </c>
      <c r="CL14" s="151">
        <f>Calc!P86</f>
        <v>-6.3993655110230004E-9</v>
      </c>
      <c r="CM14" s="151">
        <f>Calc!Q86</f>
        <v>-1.7938120769440001E-8</v>
      </c>
      <c r="CT14" s="151">
        <v>0</v>
      </c>
      <c r="CU14" s="151">
        <f>Calc!R86</f>
        <v>-7.5061809678250782E-3</v>
      </c>
      <c r="CV14" s="151">
        <f>Calc!S86</f>
        <v>8.9945670831537115</v>
      </c>
      <c r="CW14" s="151">
        <f>Calc!T86</f>
        <v>-1.4437536314432982E-4</v>
      </c>
      <c r="CX14" s="151">
        <f>Calc!U86</f>
        <v>2.2928861845722569E-4</v>
      </c>
      <c r="CY14" s="151">
        <f>Calc!V86</f>
        <v>-9.568700784523101E-5</v>
      </c>
      <c r="CZ14" s="151">
        <f>Calc!W86</f>
        <v>-5.6025461697984652E-7</v>
      </c>
      <c r="DA14" s="151">
        <f>Calc!X86</f>
        <v>1.5885381858296144E-5</v>
      </c>
      <c r="DB14" s="151">
        <f>Calc!Y86</f>
        <v>2.5332216717860695E-6</v>
      </c>
      <c r="DC14" s="151">
        <f>Calc!Z86</f>
        <v>2.9505139120549183E-6</v>
      </c>
      <c r="DD14" s="151">
        <f>Calc!AA86</f>
        <v>9.2371589635679992E-9</v>
      </c>
      <c r="DE14" s="151">
        <f>Calc!AB86</f>
        <v>-8.1132513563149997E-8</v>
      </c>
      <c r="DF14" s="151">
        <f>Calc!AC86</f>
        <v>6.9799133071360002E-9</v>
      </c>
      <c r="DG14" s="151">
        <f>Calc!AD86</f>
        <v>-6.5847741212590005E-8</v>
      </c>
      <c r="DH14" s="151">
        <f>Calc!AE86</f>
        <v>-5.9945921585839997E-9</v>
      </c>
    </row>
    <row r="15" spans="1:118" x14ac:dyDescent="0.2">
      <c r="A15" s="9" t="s">
        <v>54</v>
      </c>
      <c r="B15" s="27" t="s">
        <v>161</v>
      </c>
      <c r="C15" s="9" t="str">
        <f>DDC!B16</f>
        <v>MIRIMAGE_MASK1550</v>
      </c>
      <c r="D15" s="27" t="s">
        <v>400</v>
      </c>
      <c r="E15" t="s">
        <v>135</v>
      </c>
      <c r="F15" s="42">
        <v>1032</v>
      </c>
      <c r="G15" s="42">
        <v>1024</v>
      </c>
      <c r="H15" s="115">
        <v>119.5</v>
      </c>
      <c r="I15" s="115">
        <v>575.5</v>
      </c>
      <c r="J15" s="47">
        <v>288</v>
      </c>
      <c r="K15" s="47">
        <v>224</v>
      </c>
      <c r="L15" s="3">
        <v>119.5</v>
      </c>
      <c r="M15" s="3">
        <v>109.5</v>
      </c>
      <c r="N15" s="132">
        <f t="shared" si="5"/>
        <v>0.10961225899710883</v>
      </c>
      <c r="O15" s="132">
        <f t="shared" si="6"/>
        <v>0.11117448422894775</v>
      </c>
      <c r="P15" s="171">
        <f>Calc!B$74 +S15*Calc!B87*COS(RADIANS(R15))+Calc!C87*SIN(RADIANS(R15))</f>
        <v>-389.21635593656782</v>
      </c>
      <c r="Q15" s="171">
        <f>Calc!C$74 -S15*Calc!B87*SIN(RADIANS(R15))+Calc!C87*COS(RADIANS(R15))</f>
        <v>-372.03488734675921</v>
      </c>
      <c r="R15" s="2">
        <f t="shared" si="0"/>
        <v>4.4497049999999998</v>
      </c>
      <c r="S15" s="42">
        <v>-1</v>
      </c>
      <c r="T15" s="42">
        <v>0</v>
      </c>
      <c r="U15" s="42">
        <v>1</v>
      </c>
      <c r="V15" s="2">
        <f t="shared" si="1"/>
        <v>-85.554056000000003</v>
      </c>
      <c r="W15" s="57">
        <f t="shared" si="7"/>
        <v>4.4497049999999998</v>
      </c>
      <c r="X15" s="4">
        <f>Calc!L156</f>
        <v>-12.960298921240561</v>
      </c>
      <c r="Y15" s="4">
        <f>Calc!M156</f>
        <v>18.65360619518367</v>
      </c>
      <c r="Z15" s="4">
        <f>Calc!N156</f>
        <v>18.645127386888653</v>
      </c>
      <c r="AA15" s="4">
        <f>Calc!O156</f>
        <v>-12.935526402173211</v>
      </c>
      <c r="AB15" s="4">
        <f>Calc!P156</f>
        <v>-12.126876528784214</v>
      </c>
      <c r="AC15" s="4">
        <f>Calc!Q156</f>
        <v>-12.111204784934818</v>
      </c>
      <c r="AD15" s="4">
        <f>Calc!R156</f>
        <v>12.765063152570848</v>
      </c>
      <c r="AE15" s="4">
        <f>Calc!S156</f>
        <v>12.774562636969941</v>
      </c>
      <c r="AF15" s="40">
        <v>41640</v>
      </c>
      <c r="AH15" s="42">
        <v>4</v>
      </c>
      <c r="AI15" s="151">
        <v>0</v>
      </c>
      <c r="AJ15" s="151">
        <f>Calc!D16</f>
        <v>0.10961225781260865</v>
      </c>
      <c r="AK15" s="151">
        <f>Calc!E16</f>
        <v>3.8476369277955581E-5</v>
      </c>
      <c r="AL15" s="151">
        <f>Calc!F16</f>
        <v>5.505267754062219E-6</v>
      </c>
      <c r="AM15" s="151">
        <f>Calc!G16</f>
        <v>-5.1814389582748697E-7</v>
      </c>
      <c r="AN15" s="151">
        <f>Calc!H16</f>
        <v>1.379778216594673E-7</v>
      </c>
      <c r="AO15" s="151">
        <f>Calc!I16</f>
        <v>-6.1345491974594109E-9</v>
      </c>
      <c r="AP15" s="151">
        <f>Calc!J16</f>
        <v>4.7030192421335446E-10</v>
      </c>
      <c r="AQ15" s="151">
        <f>Calc!K16</f>
        <v>-3.1993826276155871E-9</v>
      </c>
      <c r="AR15" s="151">
        <f>Calc!L16</f>
        <v>2.8939042917422497E-11</v>
      </c>
      <c r="AS15" s="151">
        <f>Calc!M16</f>
        <v>2.0304376995230002E-12</v>
      </c>
      <c r="AT15" s="151">
        <f>Calc!N16</f>
        <v>-1.5884420058549999E-13</v>
      </c>
      <c r="AU15" s="151">
        <f>Calc!O16</f>
        <v>2.0231904886939999E-12</v>
      </c>
      <c r="AV15" s="151">
        <f>Calc!P16</f>
        <v>1.098721589865E-13</v>
      </c>
      <c r="AW15" s="151">
        <f>Calc!Q16</f>
        <v>2.982602003055E-13</v>
      </c>
      <c r="BD15" s="151">
        <v>0</v>
      </c>
      <c r="BE15" s="151">
        <f>Calc!R16</f>
        <v>1.6114325247350715E-5</v>
      </c>
      <c r="BF15" s="151">
        <f>Calc!S16</f>
        <v>0.1111744775708056</v>
      </c>
      <c r="BG15" s="151">
        <f>Calc!T16</f>
        <v>-3.3894744681909912E-7</v>
      </c>
      <c r="BH15" s="151">
        <f>Calc!U16</f>
        <v>-3.1362535839992659E-7</v>
      </c>
      <c r="BI15" s="151">
        <f>Calc!V16</f>
        <v>-1.3571464166734538E-7</v>
      </c>
      <c r="BJ15" s="151">
        <f>Calc!W16</f>
        <v>3.8144497873370015E-10</v>
      </c>
      <c r="BK15" s="151">
        <f>Calc!X16</f>
        <v>-2.479456645070254E-9</v>
      </c>
      <c r="BL15" s="151">
        <f>Calc!Y16</f>
        <v>3.5160991077108619E-10</v>
      </c>
      <c r="BM15" s="151">
        <f>Calc!Z16</f>
        <v>-3.569075259705581E-10</v>
      </c>
      <c r="BN15" s="151">
        <f>Calc!AA16</f>
        <v>-1.513661809864E-13</v>
      </c>
      <c r="BO15" s="151">
        <f>Calc!AB16</f>
        <v>1.3872336559590001E-12</v>
      </c>
      <c r="BP15" s="151">
        <f>Calc!AC16</f>
        <v>-1.1689499903480001E-13</v>
      </c>
      <c r="BQ15" s="151">
        <f>Calc!AD16</f>
        <v>1.1119123526749999E-12</v>
      </c>
      <c r="BR15" s="151">
        <f>Calc!AE16</f>
        <v>9.7966720885940004E-14</v>
      </c>
      <c r="BY15" s="151">
        <v>0</v>
      </c>
      <c r="BZ15" s="151">
        <f>Calc!D87</f>
        <v>9.1232645319151455</v>
      </c>
      <c r="CA15" s="151">
        <f>Calc!E87</f>
        <v>-3.1585744340628988E-3</v>
      </c>
      <c r="CB15" s="151">
        <f>Calc!F87</f>
        <v>-4.1058668278536282E-3</v>
      </c>
      <c r="CC15" s="151">
        <f>Calc!G87</f>
        <v>3.8261511201672234E-4</v>
      </c>
      <c r="CD15" s="151">
        <f>Calc!H87</f>
        <v>-1.0267581368050709E-4</v>
      </c>
      <c r="CE15" s="151">
        <f>Calc!I87</f>
        <v>4.1708604499887614E-5</v>
      </c>
      <c r="CF15" s="151">
        <f>Calc!J87</f>
        <v>-3.1479048109502552E-6</v>
      </c>
      <c r="CG15" s="151">
        <f>Calc!K87</f>
        <v>2.113361194261429E-5</v>
      </c>
      <c r="CH15" s="151">
        <f>Calc!L87</f>
        <v>-2.0675103403168519E-7</v>
      </c>
      <c r="CI15" s="151">
        <f>Calc!M87</f>
        <v>-1.271062427133E-7</v>
      </c>
      <c r="CJ15" s="151">
        <f>Calc!N87</f>
        <v>9.8393356490550007E-9</v>
      </c>
      <c r="CK15" s="151">
        <f>Calc!O87</f>
        <v>-1.1892483043159999E-7</v>
      </c>
      <c r="CL15" s="151">
        <f>Calc!P87</f>
        <v>-6.3993655110230004E-9</v>
      </c>
      <c r="CM15" s="151">
        <f>Calc!Q87</f>
        <v>-1.7938120769440001E-8</v>
      </c>
      <c r="CT15" s="151">
        <v>0</v>
      </c>
      <c r="CU15" s="151">
        <f>Calc!R87</f>
        <v>-1.3188050886851932E-3</v>
      </c>
      <c r="CV15" s="151">
        <f>Calc!S87</f>
        <v>8.9948536465412374</v>
      </c>
      <c r="CW15" s="151">
        <f>Calc!T87</f>
        <v>2.5016578814385031E-4</v>
      </c>
      <c r="CX15" s="151">
        <f>Calc!U87</f>
        <v>2.3455182393321253E-4</v>
      </c>
      <c r="CY15" s="151">
        <f>Calc!V87</f>
        <v>1.0009402540251097E-4</v>
      </c>
      <c r="CZ15" s="151">
        <f>Calc!W87</f>
        <v>-2.5538005641579385E-6</v>
      </c>
      <c r="DA15" s="151">
        <f>Calc!X87</f>
        <v>1.6228071857619184E-5</v>
      </c>
      <c r="DB15" s="151">
        <f>Calc!Y87</f>
        <v>-2.3208114869541486E-6</v>
      </c>
      <c r="DC15" s="151">
        <f>Calc!Z87</f>
        <v>2.3612251008261501E-6</v>
      </c>
      <c r="DD15" s="151">
        <f>Calc!AA87</f>
        <v>9.2371589635679992E-9</v>
      </c>
      <c r="DE15" s="151">
        <f>Calc!AB87</f>
        <v>-8.1132513563149997E-8</v>
      </c>
      <c r="DF15" s="151">
        <f>Calc!AC87</f>
        <v>6.9799133071360002E-9</v>
      </c>
      <c r="DG15" s="151">
        <f>Calc!AD87</f>
        <v>-6.5847741212590005E-8</v>
      </c>
      <c r="DH15" s="151">
        <f>Calc!AE87</f>
        <v>-5.9945921585839997E-9</v>
      </c>
    </row>
    <row r="16" spans="1:118" s="30" customFormat="1" x14ac:dyDescent="0.2">
      <c r="A16" s="28" t="s">
        <v>54</v>
      </c>
      <c r="B16" s="29" t="s">
        <v>160</v>
      </c>
      <c r="C16" s="9" t="str">
        <f>DDC!B17</f>
        <v>MIRIMAGE_MASKLYOT</v>
      </c>
      <c r="D16" s="27" t="s">
        <v>400</v>
      </c>
      <c r="E16" s="30" t="s">
        <v>135</v>
      </c>
      <c r="F16" s="43">
        <v>1032</v>
      </c>
      <c r="G16" s="43">
        <v>1024</v>
      </c>
      <c r="H16" s="119">
        <v>142.5</v>
      </c>
      <c r="I16" s="119">
        <v>884.5</v>
      </c>
      <c r="J16" s="49">
        <v>320</v>
      </c>
      <c r="K16" s="49">
        <v>304</v>
      </c>
      <c r="L16" s="128">
        <v>142.5</v>
      </c>
      <c r="M16" s="128">
        <v>168.5</v>
      </c>
      <c r="N16" s="136">
        <f t="shared" si="5"/>
        <v>0.10940903041797739</v>
      </c>
      <c r="O16" s="136">
        <f t="shared" si="6"/>
        <v>0.11100376664707785</v>
      </c>
      <c r="P16" s="171">
        <f>Calc!B$74 +S16*Calc!B88*COS(RADIANS(R16))+Calc!C88*SIN(RADIANS(R16))</f>
        <v>-389.08738344579012</v>
      </c>
      <c r="Q16" s="171">
        <f>Calc!C$74 -S16*Calc!B88*SIN(RADIANS(R16))+Calc!C88*COS(RADIANS(R16))</f>
        <v>-337.61172987472673</v>
      </c>
      <c r="R16" s="2">
        <f t="shared" si="0"/>
        <v>4.4497049999999998</v>
      </c>
      <c r="S16" s="43">
        <v>-1</v>
      </c>
      <c r="T16" s="43">
        <v>0</v>
      </c>
      <c r="U16" s="43">
        <v>1</v>
      </c>
      <c r="V16" s="2">
        <f t="shared" si="1"/>
        <v>-85.554056000000003</v>
      </c>
      <c r="W16" s="57">
        <f t="shared" si="7"/>
        <v>4.4497049999999998</v>
      </c>
      <c r="X16" s="4">
        <f>Calc!L157</f>
        <v>-15.471114569837066</v>
      </c>
      <c r="Y16" s="4">
        <f>Calc!M157</f>
        <v>19.650960795128281</v>
      </c>
      <c r="Z16" s="4">
        <f>Calc!N157</f>
        <v>19.576893383843515</v>
      </c>
      <c r="AA16" s="4">
        <f>Calc!O157</f>
        <v>-15.328127854733783</v>
      </c>
      <c r="AB16" s="4">
        <f>Calc!P157</f>
        <v>-18.666109018769134</v>
      </c>
      <c r="AC16" s="4">
        <f>Calc!Q157</f>
        <v>-18.684555780527795</v>
      </c>
      <c r="AD16" s="4">
        <f>Calc!R157</f>
        <v>15.046286217438245</v>
      </c>
      <c r="AE16" s="4">
        <f>Calc!S157</f>
        <v>15.061031097698679</v>
      </c>
      <c r="AF16" s="40">
        <v>41640</v>
      </c>
      <c r="AH16" s="42">
        <v>4</v>
      </c>
      <c r="AI16" s="155">
        <v>0</v>
      </c>
      <c r="AJ16" s="151">
        <f>Calc!D17</f>
        <v>0.10940901141260274</v>
      </c>
      <c r="AK16" s="151">
        <f>Calc!E17</f>
        <v>1.1147388933276454E-4</v>
      </c>
      <c r="AL16" s="151">
        <f>Calc!F17</f>
        <v>5.4235412971280392E-6</v>
      </c>
      <c r="AM16" s="151">
        <f>Calc!G17</f>
        <v>-2.3849931868772717E-6</v>
      </c>
      <c r="AN16" s="151">
        <f>Calc!H17</f>
        <v>2.655004591912465E-7</v>
      </c>
      <c r="AO16" s="151">
        <f>Calc!I17</f>
        <v>-5.9968317870842133E-9</v>
      </c>
      <c r="AP16" s="151">
        <f>Calc!J17</f>
        <v>1.7096733963858469E-9</v>
      </c>
      <c r="AQ16" s="151">
        <f>Calc!K17</f>
        <v>-3.0044643737551779E-9</v>
      </c>
      <c r="AR16" s="151">
        <f>Calc!L17</f>
        <v>4.0011571015170997E-10</v>
      </c>
      <c r="AS16" s="151">
        <f>Calc!M17</f>
        <v>2.0304376995230002E-12</v>
      </c>
      <c r="AT16" s="151">
        <f>Calc!N17</f>
        <v>-1.5884420058549999E-13</v>
      </c>
      <c r="AU16" s="151">
        <f>Calc!O17</f>
        <v>2.0231904886939999E-12</v>
      </c>
      <c r="AV16" s="151">
        <f>Calc!P17</f>
        <v>1.098721589865E-13</v>
      </c>
      <c r="AW16" s="151">
        <f>Calc!Q17</f>
        <v>2.982602003055E-13</v>
      </c>
      <c r="AX16" s="151"/>
      <c r="AY16" s="151"/>
      <c r="AZ16" s="151"/>
      <c r="BA16" s="151"/>
      <c r="BB16" s="151"/>
      <c r="BC16" s="151"/>
      <c r="BD16" s="155">
        <v>0</v>
      </c>
      <c r="BE16" s="151">
        <f>Calc!R17</f>
        <v>-6.4488129651425849E-5</v>
      </c>
      <c r="BF16" s="151">
        <f>Calc!S17</f>
        <v>0.1110037106740622</v>
      </c>
      <c r="BG16" s="151">
        <f>Calc!T17</f>
        <v>-1.0608443254957729E-6</v>
      </c>
      <c r="BH16" s="151">
        <f>Calc!U17</f>
        <v>1.0699251960010364E-7</v>
      </c>
      <c r="BI16" s="151">
        <f>Calc!V17</f>
        <v>-3.7871188161596085E-7</v>
      </c>
      <c r="BJ16" s="151">
        <f>Calc!W17</f>
        <v>7.9617448977428236E-10</v>
      </c>
      <c r="BK16" s="151">
        <f>Calc!X17</f>
        <v>-2.4559786322125894E-9</v>
      </c>
      <c r="BL16" s="151">
        <f>Calc!Y17</f>
        <v>1.3769754917452104E-9</v>
      </c>
      <c r="BM16" s="151">
        <f>Calc!Z17</f>
        <v>-2.1024667484401123E-10</v>
      </c>
      <c r="BN16" s="151">
        <f>Calc!AA17</f>
        <v>-1.513661809864E-13</v>
      </c>
      <c r="BO16" s="151">
        <f>Calc!AB17</f>
        <v>1.3872336559590001E-12</v>
      </c>
      <c r="BP16" s="151">
        <f>Calc!AC17</f>
        <v>-1.1689499903480001E-13</v>
      </c>
      <c r="BQ16" s="151">
        <f>Calc!AD17</f>
        <v>1.1119123526749999E-12</v>
      </c>
      <c r="BR16" s="151">
        <f>Calc!AE17</f>
        <v>9.7966720885940004E-14</v>
      </c>
      <c r="BS16" s="151"/>
      <c r="BT16" s="151"/>
      <c r="BU16" s="151"/>
      <c r="BV16" s="151"/>
      <c r="BW16" s="151"/>
      <c r="BX16" s="151"/>
      <c r="BY16" s="155">
        <v>0</v>
      </c>
      <c r="BZ16" s="151">
        <f>Calc!D88</f>
        <v>9.1397164511975824</v>
      </c>
      <c r="CA16" s="151">
        <f>Calc!E88</f>
        <v>-9.3112774337371709E-3</v>
      </c>
      <c r="CB16" s="151">
        <f>Calc!F88</f>
        <v>-4.0383563190713075E-3</v>
      </c>
      <c r="CC16" s="151">
        <f>Calc!G88</f>
        <v>1.7536711454044086E-3</v>
      </c>
      <c r="CD16" s="151">
        <f>Calc!H88</f>
        <v>-1.9953020396767539E-4</v>
      </c>
      <c r="CE16" s="151">
        <f>Calc!I88</f>
        <v>4.0753915388152669E-5</v>
      </c>
      <c r="CF16" s="151">
        <f>Calc!J88</f>
        <v>-1.1238104663666846E-5</v>
      </c>
      <c r="CG16" s="151">
        <f>Calc!K88</f>
        <v>1.9869914812556205E-5</v>
      </c>
      <c r="CH16" s="151">
        <f>Calc!L88</f>
        <v>-2.6862390015662522E-6</v>
      </c>
      <c r="CI16" s="151">
        <f>Calc!M88</f>
        <v>-1.271062427133E-7</v>
      </c>
      <c r="CJ16" s="151">
        <f>Calc!N88</f>
        <v>9.8393356490550007E-9</v>
      </c>
      <c r="CK16" s="151">
        <f>Calc!O88</f>
        <v>-1.1892483043159999E-7</v>
      </c>
      <c r="CL16" s="151">
        <f>Calc!P88</f>
        <v>-6.3993655110230004E-9</v>
      </c>
      <c r="CM16" s="151">
        <f>Calc!Q88</f>
        <v>-1.7938120769440001E-8</v>
      </c>
      <c r="CN16" s="151"/>
      <c r="CO16" s="151"/>
      <c r="CP16" s="151"/>
      <c r="CQ16" s="151"/>
      <c r="CR16" s="151"/>
      <c r="CS16" s="151"/>
      <c r="CT16" s="155">
        <v>0</v>
      </c>
      <c r="CU16" s="151">
        <f>Calc!R88</f>
        <v>5.3773155223424147E-3</v>
      </c>
      <c r="CV16" s="151">
        <f>Calc!S88</f>
        <v>9.0088100506536275</v>
      </c>
      <c r="CW16" s="151">
        <f>Calc!T88</f>
        <v>7.7513282740687738E-4</v>
      </c>
      <c r="CX16" s="151">
        <f>Calc!U88</f>
        <v>-7.4228220429362068E-5</v>
      </c>
      <c r="CY16" s="151">
        <f>Calc!V88</f>
        <v>2.7779034318146706E-4</v>
      </c>
      <c r="CZ16" s="151">
        <f>Calc!W88</f>
        <v>-5.2451044073267552E-6</v>
      </c>
      <c r="DA16" s="151">
        <f>Calc!X88</f>
        <v>1.6088563267046059E-5</v>
      </c>
      <c r="DB16" s="151">
        <f>Calc!Y88</f>
        <v>-9.0668657526611565E-6</v>
      </c>
      <c r="DC16" s="151">
        <f>Calc!Z88</f>
        <v>1.3706703319672893E-6</v>
      </c>
      <c r="DD16" s="151">
        <f>Calc!AA88</f>
        <v>9.2371589635679992E-9</v>
      </c>
      <c r="DE16" s="151">
        <f>Calc!AB88</f>
        <v>-8.1132513563149997E-8</v>
      </c>
      <c r="DF16" s="151">
        <f>Calc!AC88</f>
        <v>6.9799133071360002E-9</v>
      </c>
      <c r="DG16" s="151">
        <f>Calc!AD88</f>
        <v>-6.5847741212590005E-8</v>
      </c>
      <c r="DH16" s="151">
        <f>Calc!AE88</f>
        <v>-5.9945921585839997E-9</v>
      </c>
    </row>
    <row r="17" spans="1:112" s="15" customFormat="1" x14ac:dyDescent="0.2">
      <c r="A17" s="9" t="s">
        <v>54</v>
      </c>
      <c r="B17" s="27" t="s">
        <v>159</v>
      </c>
      <c r="C17" s="9" t="str">
        <f>DDC!B18</f>
        <v>MIRIFU_CNTR</v>
      </c>
      <c r="D17" s="27" t="s">
        <v>399</v>
      </c>
      <c r="E17" s="15" t="s">
        <v>135</v>
      </c>
      <c r="F17" s="42">
        <v>1032</v>
      </c>
      <c r="G17" s="42">
        <v>1024</v>
      </c>
      <c r="H17" s="173">
        <v>992.5</v>
      </c>
      <c r="I17" s="173">
        <v>989.5</v>
      </c>
      <c r="J17" s="174">
        <v>64</v>
      </c>
      <c r="K17" s="174">
        <v>64</v>
      </c>
      <c r="L17" s="175">
        <v>32.5</v>
      </c>
      <c r="M17" s="175">
        <v>32.5</v>
      </c>
      <c r="N17" s="132">
        <f t="shared" si="5"/>
        <v>0.11064388121927253</v>
      </c>
      <c r="O17" s="132">
        <f t="shared" si="6"/>
        <v>0.11034938146625467</v>
      </c>
      <c r="P17" s="171">
        <f>Calc!B$74 +S17*Calc!B89*COS(RADIANS(R17))+Calc!C89*SIN(RADIANS(R17))</f>
        <v>-482.14024449935118</v>
      </c>
      <c r="Q17" s="171">
        <f>Calc!C$74 -S17*Calc!B89*SIN(RADIANS(R17))+Calc!C89*COS(RADIANS(R17))</f>
        <v>-319.17134098600729</v>
      </c>
      <c r="R17" s="2">
        <f t="shared" si="0"/>
        <v>4.4497049999999998</v>
      </c>
      <c r="S17" s="42">
        <v>-1</v>
      </c>
      <c r="T17" s="42">
        <v>0</v>
      </c>
      <c r="U17" s="42">
        <v>1</v>
      </c>
      <c r="V17" s="2">
        <f t="shared" si="1"/>
        <v>-85.554056000000003</v>
      </c>
      <c r="W17" s="57">
        <f t="shared" si="7"/>
        <v>4.4497049999999998</v>
      </c>
      <c r="X17" s="4">
        <f>Calc!L158</f>
        <v>-3.512097970797817</v>
      </c>
      <c r="Y17" s="4">
        <f>Calc!M158</f>
        <v>3.5685342568183147</v>
      </c>
      <c r="Z17" s="4">
        <f>Calc!N158</f>
        <v>3.5094725218210794</v>
      </c>
      <c r="AA17" s="4">
        <f>Calc!O158</f>
        <v>-3.5722741542506196</v>
      </c>
      <c r="AB17" s="4">
        <f>Calc!P158</f>
        <v>-3.5110088867350639</v>
      </c>
      <c r="AC17" s="4">
        <f>Calc!Q158</f>
        <v>-3.5484118197283165</v>
      </c>
      <c r="AD17" s="4">
        <f>Calc!R158</f>
        <v>3.5122294412255042</v>
      </c>
      <c r="AE17" s="4">
        <f>Calc!S158</f>
        <v>3.5528050262125892</v>
      </c>
      <c r="AF17" s="40">
        <v>41640</v>
      </c>
      <c r="AH17" s="42">
        <v>4</v>
      </c>
      <c r="AI17" s="151">
        <v>0</v>
      </c>
      <c r="AJ17" s="151">
        <f>Calc!D18</f>
        <v>0.11064219300899734</v>
      </c>
      <c r="AK17" s="151">
        <f>Calc!E18</f>
        <v>-9.3395086331626376E-4</v>
      </c>
      <c r="AL17" s="151">
        <f>Calc!F18</f>
        <v>-9.0714148545290248E-7</v>
      </c>
      <c r="AM17" s="151">
        <f>Calc!G18</f>
        <v>2.7213228984324547E-7</v>
      </c>
      <c r="AN17" s="151">
        <f>Calc!H18</f>
        <v>-6.5135449890260713E-7</v>
      </c>
      <c r="AO17" s="151">
        <f>Calc!I18</f>
        <v>8.8997775023250896E-10</v>
      </c>
      <c r="AP17" s="151">
        <f>Calc!J18</f>
        <v>1.7294906875185621E-9</v>
      </c>
      <c r="AQ17" s="151">
        <f>Calc!K18</f>
        <v>4.6956918710536931E-10</v>
      </c>
      <c r="AR17" s="151">
        <f>Calc!L18</f>
        <v>6.1877632941854496E-10</v>
      </c>
      <c r="AS17" s="151">
        <f>Calc!M18</f>
        <v>2.0304376995230002E-12</v>
      </c>
      <c r="AT17" s="151">
        <f>Calc!N18</f>
        <v>-1.5884420058549999E-13</v>
      </c>
      <c r="AU17" s="151">
        <f>Calc!O18</f>
        <v>2.0231904886939999E-12</v>
      </c>
      <c r="AV17" s="151">
        <f>Calc!P18</f>
        <v>1.098721589865E-13</v>
      </c>
      <c r="AW17" s="151">
        <f>Calc!Q18</f>
        <v>2.982602003055E-13</v>
      </c>
      <c r="AX17" s="151"/>
      <c r="AY17" s="151"/>
      <c r="AZ17" s="151"/>
      <c r="BA17" s="151"/>
      <c r="BB17" s="151"/>
      <c r="BC17" s="151"/>
      <c r="BD17" s="151">
        <v>0</v>
      </c>
      <c r="BE17" s="151">
        <f>Calc!R18</f>
        <v>-6.1120980380359468E-4</v>
      </c>
      <c r="BF17" s="151">
        <f>Calc!S18</f>
        <v>0.11034542911135875</v>
      </c>
      <c r="BG17" s="151">
        <f>Calc!T18</f>
        <v>4.2549351648894509E-7</v>
      </c>
      <c r="BH17" s="151">
        <f>Calc!U18</f>
        <v>-7.771323661943691E-7</v>
      </c>
      <c r="BI17" s="151">
        <f>Calc!V18</f>
        <v>9.4522797800429755E-7</v>
      </c>
      <c r="BJ17" s="151">
        <f>Calc!W18</f>
        <v>4.2718900829621746E-10</v>
      </c>
      <c r="BK17" s="151">
        <f>Calc!X18</f>
        <v>1.0569192406855533E-9</v>
      </c>
      <c r="BL17" s="151">
        <f>Calc!Y18</f>
        <v>1.5285063844786753E-9</v>
      </c>
      <c r="BM17" s="151">
        <f>Calc!Z18</f>
        <v>7.7602484770183363E-10</v>
      </c>
      <c r="BN17" s="151">
        <f>Calc!AA18</f>
        <v>-1.513661809864E-13</v>
      </c>
      <c r="BO17" s="151">
        <f>Calc!AB18</f>
        <v>1.3872336559590001E-12</v>
      </c>
      <c r="BP17" s="151">
        <f>Calc!AC18</f>
        <v>-1.1689499903480001E-13</v>
      </c>
      <c r="BQ17" s="151">
        <f>Calc!AD18</f>
        <v>1.1119123526749999E-12</v>
      </c>
      <c r="BR17" s="151">
        <f>Calc!AE18</f>
        <v>9.7966720885940004E-14</v>
      </c>
      <c r="BS17" s="151"/>
      <c r="BT17" s="151"/>
      <c r="BU17" s="151"/>
      <c r="BV17" s="151"/>
      <c r="BW17" s="151"/>
      <c r="BX17" s="151"/>
      <c r="BY17" s="151">
        <v>0</v>
      </c>
      <c r="BZ17" s="151">
        <f>Calc!D89</f>
        <v>9.0373496507982871</v>
      </c>
      <c r="CA17" s="151">
        <f>Calc!E89</f>
        <v>7.6832154733029581E-2</v>
      </c>
      <c r="CB17" s="151">
        <f>Calc!F89</f>
        <v>6.0200802594532598E-4</v>
      </c>
      <c r="CC17" s="151">
        <f>Calc!G89</f>
        <v>-1.6073725140722375E-4</v>
      </c>
      <c r="CD17" s="151">
        <f>Calc!H89</f>
        <v>4.9332261070634913E-4</v>
      </c>
      <c r="CE17" s="151">
        <f>Calc!I89</f>
        <v>-7.0314133389465263E-6</v>
      </c>
      <c r="CF17" s="151">
        <f>Calc!J89</f>
        <v>-1.1113103925500196E-5</v>
      </c>
      <c r="CG17" s="151">
        <f>Calc!K89</f>
        <v>-2.7506057952300998E-6</v>
      </c>
      <c r="CH17" s="151">
        <f>Calc!L89</f>
        <v>-4.0902237829389762E-6</v>
      </c>
      <c r="CI17" s="151">
        <f>Calc!M89</f>
        <v>-1.271062427133E-7</v>
      </c>
      <c r="CJ17" s="151">
        <f>Calc!N89</f>
        <v>9.8393356490550007E-9</v>
      </c>
      <c r="CK17" s="151">
        <f>Calc!O89</f>
        <v>-1.1892483043159999E-7</v>
      </c>
      <c r="CL17" s="151">
        <f>Calc!P89</f>
        <v>-6.3993655110230004E-9</v>
      </c>
      <c r="CM17" s="151">
        <f>Calc!Q89</f>
        <v>-1.7938120769440001E-8</v>
      </c>
      <c r="CN17" s="151"/>
      <c r="CO17" s="151"/>
      <c r="CP17" s="151"/>
      <c r="CQ17" s="151"/>
      <c r="CR17" s="151"/>
      <c r="CS17" s="151"/>
      <c r="CT17" s="151">
        <v>0</v>
      </c>
      <c r="CU17" s="151">
        <f>Calc!R89</f>
        <v>5.0507466512066439E-2</v>
      </c>
      <c r="CV17" s="151">
        <f>Calc!S89</f>
        <v>9.0634383671356566</v>
      </c>
      <c r="CW17" s="151">
        <f>Calc!T89</f>
        <v>-2.9085027219452196E-4</v>
      </c>
      <c r="CX17" s="151">
        <f>Calc!U89</f>
        <v>5.9926211111699184E-4</v>
      </c>
      <c r="CY17" s="151">
        <f>Calc!V89</f>
        <v>-6.8074544699527084E-4</v>
      </c>
      <c r="CZ17" s="151">
        <f>Calc!W89</f>
        <v>-2.6703065127403758E-6</v>
      </c>
      <c r="DA17" s="151">
        <f>Calc!X89</f>
        <v>-6.6843632302111481E-6</v>
      </c>
      <c r="DB17" s="151">
        <f>Calc!Y89</f>
        <v>-9.9574558610391497E-6</v>
      </c>
      <c r="DC17" s="151">
        <f>Calc!Z89</f>
        <v>-5.100116490383268E-6</v>
      </c>
      <c r="DD17" s="151">
        <f>Calc!AA89</f>
        <v>9.2371589635679992E-9</v>
      </c>
      <c r="DE17" s="151">
        <f>Calc!AB89</f>
        <v>-8.1132513563149997E-8</v>
      </c>
      <c r="DF17" s="151">
        <f>Calc!AC89</f>
        <v>6.9799133071360002E-9</v>
      </c>
      <c r="DG17" s="151">
        <f>Calc!AD89</f>
        <v>-6.5847741212590005E-8</v>
      </c>
      <c r="DH17" s="151">
        <f>Calc!AE89</f>
        <v>-5.9945921585839997E-9</v>
      </c>
    </row>
    <row r="18" spans="1:112" s="15" customFormat="1" x14ac:dyDescent="0.2">
      <c r="A18" s="9" t="s">
        <v>54</v>
      </c>
      <c r="B18" s="27" t="s">
        <v>377</v>
      </c>
      <c r="C18" s="9" t="str">
        <f>DDC!B19</f>
        <v>MIRIMAGE_MASK1140</v>
      </c>
      <c r="D18" s="27" t="s">
        <v>399</v>
      </c>
      <c r="E18" s="15" t="s">
        <v>135</v>
      </c>
      <c r="F18" s="42">
        <v>1032</v>
      </c>
      <c r="G18" s="42">
        <v>1024</v>
      </c>
      <c r="H18" s="173">
        <v>421.5</v>
      </c>
      <c r="I18" s="173">
        <v>281.5</v>
      </c>
      <c r="J18" s="174">
        <v>64</v>
      </c>
      <c r="K18" s="174">
        <v>64</v>
      </c>
      <c r="L18" s="175">
        <v>32.5</v>
      </c>
      <c r="M18" s="175">
        <v>32.5</v>
      </c>
      <c r="N18" s="132">
        <f t="shared" si="5"/>
        <v>0.1113909930407677</v>
      </c>
      <c r="O18" s="132">
        <f t="shared" si="6"/>
        <v>0.11090040086821717</v>
      </c>
      <c r="P18" s="171">
        <f>Calc!B$74 +S18*Calc!B90*COS(RADIANS(R18))+Calc!C90*SIN(RADIANS(R18))</f>
        <v>-425.06780489876672</v>
      </c>
      <c r="Q18" s="171">
        <f>Calc!C$74 -S18*Calc!B90*SIN(RADIANS(R18))+Calc!C90*COS(RADIANS(R18))</f>
        <v>-401.96480886869659</v>
      </c>
      <c r="R18" s="2">
        <f t="shared" si="0"/>
        <v>4.4497049999999998</v>
      </c>
      <c r="S18" s="42">
        <v>-1</v>
      </c>
      <c r="T18" s="42">
        <v>0</v>
      </c>
      <c r="U18" s="42">
        <v>1</v>
      </c>
      <c r="V18" s="2">
        <f t="shared" si="1"/>
        <v>-85.554056000000003</v>
      </c>
      <c r="W18" s="57">
        <f t="shared" si="7"/>
        <v>4.4497049999999998</v>
      </c>
      <c r="X18" s="4">
        <f>Calc!L159</f>
        <v>-3.5718385867648279</v>
      </c>
      <c r="Y18" s="4">
        <f>Calc!M159</f>
        <v>3.5549110680860037</v>
      </c>
      <c r="Z18" s="4">
        <f>Calc!N159</f>
        <v>3.5749343818347046</v>
      </c>
      <c r="AA18" s="4">
        <f>Calc!O159</f>
        <v>-3.5555573548839683</v>
      </c>
      <c r="AB18" s="4">
        <f>Calc!P159</f>
        <v>-3.5598695797360174</v>
      </c>
      <c r="AC18" s="4">
        <f>Calc!Q159</f>
        <v>-3.53702916897082</v>
      </c>
      <c r="AD18" s="4">
        <f>Calc!R159</f>
        <v>3.5578138425440367</v>
      </c>
      <c r="AE18" s="4">
        <f>Calc!S159</f>
        <v>3.5403227981037766</v>
      </c>
      <c r="AF18" s="40">
        <v>41640</v>
      </c>
      <c r="AH18" s="42">
        <v>4</v>
      </c>
      <c r="AI18" s="151">
        <v>0</v>
      </c>
      <c r="AJ18" s="151">
        <f>Calc!D19</f>
        <v>0.11139054475942875</v>
      </c>
      <c r="AK18" s="151">
        <f>Calc!E19</f>
        <v>2.8480878835218578E-4</v>
      </c>
      <c r="AL18" s="151">
        <f>Calc!F19</f>
        <v>1.1373885248545506E-6</v>
      </c>
      <c r="AM18" s="151">
        <f>Calc!G19</f>
        <v>9.1364435338656464E-7</v>
      </c>
      <c r="AN18" s="151">
        <f>Calc!H19</f>
        <v>-5.4382037811740205E-7</v>
      </c>
      <c r="AO18" s="151">
        <f>Calc!I19</f>
        <v>-3.6350802614634894E-9</v>
      </c>
      <c r="AP18" s="151">
        <f>Calc!J19</f>
        <v>-8.6324692886918048E-10</v>
      </c>
      <c r="AQ18" s="151">
        <f>Calc!K19</f>
        <v>-2.0742828166705047E-9</v>
      </c>
      <c r="AR18" s="151">
        <f>Calc!L19</f>
        <v>-2.8863356062792253E-10</v>
      </c>
      <c r="AS18" s="151">
        <f>Calc!M19</f>
        <v>2.0304376995230002E-12</v>
      </c>
      <c r="AT18" s="151">
        <f>Calc!N19</f>
        <v>-1.5884420058549999E-13</v>
      </c>
      <c r="AU18" s="151">
        <f>Calc!O19</f>
        <v>2.0231904886939999E-12</v>
      </c>
      <c r="AV18" s="151">
        <f>Calc!P19</f>
        <v>1.098721589865E-13</v>
      </c>
      <c r="AW18" s="151">
        <f>Calc!Q19</f>
        <v>2.982602003055E-13</v>
      </c>
      <c r="AX18" s="151"/>
      <c r="AY18" s="151"/>
      <c r="AZ18" s="151"/>
      <c r="BA18" s="151"/>
      <c r="BB18" s="151"/>
      <c r="BC18" s="151"/>
      <c r="BD18" s="151">
        <v>0</v>
      </c>
      <c r="BE18" s="151">
        <f>Calc!R19</f>
        <v>3.1602026210132754E-4</v>
      </c>
      <c r="BF18" s="151">
        <f>Calc!S19</f>
        <v>0.11090003515186703</v>
      </c>
      <c r="BG18" s="151">
        <f>Calc!T19</f>
        <v>2.7315770886775115E-7</v>
      </c>
      <c r="BH18" s="151">
        <f>Calc!U19</f>
        <v>-1.3085567634368484E-6</v>
      </c>
      <c r="BI18" s="151">
        <f>Calc!V19</f>
        <v>2.9236384810643937E-8</v>
      </c>
      <c r="BJ18" s="151">
        <f>Calc!W19</f>
        <v>-2.0925206274981701E-10</v>
      </c>
      <c r="BK18" s="151">
        <f>Calc!X19</f>
        <v>-1.1538886933389375E-9</v>
      </c>
      <c r="BL18" s="151">
        <f>Calc!Y19</f>
        <v>-6.997013637052829E-10</v>
      </c>
      <c r="BM18" s="151">
        <f>Calc!Z19</f>
        <v>-1.3631885922457356E-10</v>
      </c>
      <c r="BN18" s="151">
        <f>Calc!AA19</f>
        <v>-1.513661809864E-13</v>
      </c>
      <c r="BO18" s="151">
        <f>Calc!AB19</f>
        <v>1.3872336559590001E-12</v>
      </c>
      <c r="BP18" s="151">
        <f>Calc!AC19</f>
        <v>-1.1689499903480001E-13</v>
      </c>
      <c r="BQ18" s="151">
        <f>Calc!AD19</f>
        <v>1.1119123526749999E-12</v>
      </c>
      <c r="BR18" s="151">
        <f>Calc!AE19</f>
        <v>9.7966720885940004E-14</v>
      </c>
      <c r="BS18" s="151"/>
      <c r="BT18" s="151"/>
      <c r="BU18" s="151"/>
      <c r="BV18" s="151"/>
      <c r="BW18" s="151"/>
      <c r="BX18" s="151"/>
      <c r="BY18" s="151">
        <v>0</v>
      </c>
      <c r="BZ18" s="151">
        <f>Calc!D90</f>
        <v>8.9771603602053585</v>
      </c>
      <c r="CA18" s="151">
        <f>Calc!E90</f>
        <v>-2.308807908276693E-2</v>
      </c>
      <c r="CB18" s="151">
        <f>Calc!F90</f>
        <v>-8.3189882394408708E-4</v>
      </c>
      <c r="CC18" s="151">
        <f>Calc!G90</f>
        <v>-6.7543725379833009E-4</v>
      </c>
      <c r="CD18" s="151">
        <f>Calc!H90</f>
        <v>3.9743162637002991E-4</v>
      </c>
      <c r="CE18" s="151">
        <f>Calc!I90</f>
        <v>2.4395407733772424E-5</v>
      </c>
      <c r="CF18" s="151">
        <f>Calc!J90</f>
        <v>5.5975679712493499E-6</v>
      </c>
      <c r="CG18" s="151">
        <f>Calc!K90</f>
        <v>1.3810631031144051E-5</v>
      </c>
      <c r="CH18" s="151">
        <f>Calc!L90</f>
        <v>1.9200262630107521E-6</v>
      </c>
      <c r="CI18" s="151">
        <f>Calc!M90</f>
        <v>-1.271062427133E-7</v>
      </c>
      <c r="CJ18" s="151">
        <f>Calc!N90</f>
        <v>9.8393356490550007E-9</v>
      </c>
      <c r="CK18" s="151">
        <f>Calc!O90</f>
        <v>-1.1892483043159999E-7</v>
      </c>
      <c r="CL18" s="151">
        <f>Calc!P90</f>
        <v>-6.3993655110230004E-9</v>
      </c>
      <c r="CM18" s="151">
        <f>Calc!Q90</f>
        <v>-1.7938120769440001E-8</v>
      </c>
      <c r="CN18" s="151"/>
      <c r="CO18" s="151"/>
      <c r="CP18" s="151"/>
      <c r="CQ18" s="151"/>
      <c r="CR18" s="151"/>
      <c r="CS18" s="151"/>
      <c r="CT18" s="151">
        <v>0</v>
      </c>
      <c r="CU18" s="151">
        <f>Calc!R90</f>
        <v>-2.5630471396754312E-2</v>
      </c>
      <c r="CV18" s="151">
        <f>Calc!S90</f>
        <v>9.0171566517292288</v>
      </c>
      <c r="CW18" s="151">
        <f>Calc!T90</f>
        <v>-2.0057083141041232E-4</v>
      </c>
      <c r="CX18" s="151">
        <f>Calc!U90</f>
        <v>9.5816930906347992E-4</v>
      </c>
      <c r="CY18" s="151">
        <f>Calc!V90</f>
        <v>-2.3656555578079841E-5</v>
      </c>
      <c r="CZ18" s="151">
        <f>Calc!W90</f>
        <v>1.3277113823144817E-6</v>
      </c>
      <c r="DA18" s="151">
        <f>Calc!X90</f>
        <v>7.638022165435271E-6</v>
      </c>
      <c r="DB18" s="151">
        <f>Calc!Y90</f>
        <v>4.5898420715436151E-6</v>
      </c>
      <c r="DC18" s="151">
        <f>Calc!Z90</f>
        <v>9.4271096129174858E-7</v>
      </c>
      <c r="DD18" s="151">
        <f>Calc!AA90</f>
        <v>9.2371589635679992E-9</v>
      </c>
      <c r="DE18" s="151">
        <f>Calc!AB90</f>
        <v>-8.1132513563149997E-8</v>
      </c>
      <c r="DF18" s="151">
        <f>Calc!AC90</f>
        <v>6.9799133071360002E-9</v>
      </c>
      <c r="DG18" s="151">
        <f>Calc!AD90</f>
        <v>-6.5847741212590005E-8</v>
      </c>
      <c r="DH18" s="151">
        <f>Calc!AE90</f>
        <v>-5.9945921585839997E-9</v>
      </c>
    </row>
    <row r="19" spans="1:112" s="15" customFormat="1" x14ac:dyDescent="0.2">
      <c r="A19" s="9" t="s">
        <v>54</v>
      </c>
      <c r="B19" s="27" t="s">
        <v>378</v>
      </c>
      <c r="C19" s="9" t="str">
        <f>DDC!B20</f>
        <v>MIRIMAGE_MASK1140</v>
      </c>
      <c r="D19" s="27" t="s">
        <v>399</v>
      </c>
      <c r="E19" s="15" t="s">
        <v>135</v>
      </c>
      <c r="F19" s="42">
        <v>1032</v>
      </c>
      <c r="G19" s="42">
        <v>1024</v>
      </c>
      <c r="H19" s="115">
        <v>267.5</v>
      </c>
      <c r="I19" s="115">
        <v>427.5</v>
      </c>
      <c r="J19" s="47">
        <v>32</v>
      </c>
      <c r="K19" s="47">
        <v>32</v>
      </c>
      <c r="L19" s="3">
        <v>16.5</v>
      </c>
      <c r="M19" s="3">
        <v>16.5</v>
      </c>
      <c r="N19" s="132">
        <f t="shared" si="5"/>
        <v>0.11086537344351774</v>
      </c>
      <c r="O19" s="132">
        <f t="shared" si="6"/>
        <v>0.11108987909701497</v>
      </c>
      <c r="P19" s="171">
        <f>Calc!B$74 +S19*Calc!B91*COS(RADIANS(R19))+Calc!C91*SIN(RADIANS(R19))</f>
        <v>-406.76511422333562</v>
      </c>
      <c r="Q19" s="171">
        <f>Calc!C$74 -S19*Calc!B91*SIN(RADIANS(R19))+Calc!C91*COS(RADIANS(R19))</f>
        <v>-387.16366058326093</v>
      </c>
      <c r="R19" s="2">
        <f t="shared" si="0"/>
        <v>4.4497049999999998</v>
      </c>
      <c r="S19" s="42">
        <v>-1</v>
      </c>
      <c r="T19" s="42">
        <v>0</v>
      </c>
      <c r="U19" s="42">
        <v>1</v>
      </c>
      <c r="V19" s="2">
        <f t="shared" si="1"/>
        <v>-85.554056000000003</v>
      </c>
      <c r="W19" s="57">
        <f t="shared" si="7"/>
        <v>4.4497049999999998</v>
      </c>
      <c r="X19" s="4">
        <f>Calc!L160</f>
        <v>-1.7739167968433101</v>
      </c>
      <c r="Y19" s="4">
        <f>Calc!M160</f>
        <v>1.7735137775479493</v>
      </c>
      <c r="Z19" s="4">
        <f>Calc!N160</f>
        <v>1.7755296698674539</v>
      </c>
      <c r="AA19" s="4">
        <f>Calc!O160</f>
        <v>-1.7722977949286862</v>
      </c>
      <c r="AB19" s="4">
        <f>Calc!P160</f>
        <v>-1.7789947885772366</v>
      </c>
      <c r="AC19" s="4">
        <f>Calc!Q160</f>
        <v>-1.7758148151766264</v>
      </c>
      <c r="AD19" s="4">
        <f>Calc!R160</f>
        <v>1.7785438406688379</v>
      </c>
      <c r="AE19" s="4">
        <f>Calc!S160</f>
        <v>1.77636381916357</v>
      </c>
      <c r="AF19" s="40">
        <v>41640</v>
      </c>
      <c r="AH19" s="42">
        <v>4</v>
      </c>
      <c r="AI19" s="151">
        <v>0</v>
      </c>
      <c r="AJ19" s="151">
        <f>Calc!D20</f>
        <v>0.11086534179289363</v>
      </c>
      <c r="AK19" s="151">
        <f>Calc!E20</f>
        <v>5.6879819963875161E-5</v>
      </c>
      <c r="AL19" s="151">
        <f>Calc!F20</f>
        <v>3.0335254044020015E-6</v>
      </c>
      <c r="AM19" s="151">
        <f>Calc!G20</f>
        <v>3.8760082285891282E-7</v>
      </c>
      <c r="AN19" s="151">
        <f>Calc!H20</f>
        <v>-2.7208514856499265E-7</v>
      </c>
      <c r="AO19" s="151">
        <f>Calc!I20</f>
        <v>-4.9090211376551404E-9</v>
      </c>
      <c r="AP19" s="151">
        <f>Calc!J20</f>
        <v>-1.9908928550003151E-10</v>
      </c>
      <c r="AQ19" s="151">
        <f>Calc!K20</f>
        <v>-2.6493014815521696E-9</v>
      </c>
      <c r="AR19" s="151">
        <f>Calc!L20</f>
        <v>-1.3136991613343151E-10</v>
      </c>
      <c r="AS19" s="151">
        <f>Calc!M20</f>
        <v>2.0304376995230002E-12</v>
      </c>
      <c r="AT19" s="151">
        <f>Calc!N20</f>
        <v>-1.5884420058549999E-13</v>
      </c>
      <c r="AU19" s="151">
        <f>Calc!O20</f>
        <v>2.0231904886939999E-12</v>
      </c>
      <c r="AV19" s="151">
        <f>Calc!P20</f>
        <v>1.098721589865E-13</v>
      </c>
      <c r="AW19" s="151">
        <f>Calc!Q20</f>
        <v>2.982602003055E-13</v>
      </c>
      <c r="AX19" s="151"/>
      <c r="AY19" s="151"/>
      <c r="AZ19" s="151"/>
      <c r="BA19" s="151"/>
      <c r="BB19" s="151"/>
      <c r="BC19" s="151"/>
      <c r="BD19" s="151">
        <v>0</v>
      </c>
      <c r="BE19" s="151">
        <f>Calc!R20</f>
        <v>8.3772999949952969E-5</v>
      </c>
      <c r="BF19" s="151">
        <f>Calc!S20</f>
        <v>0.11108986453531881</v>
      </c>
      <c r="BG19" s="151">
        <f>Calc!T20</f>
        <v>8.3762192179868691E-8</v>
      </c>
      <c r="BH19" s="151">
        <f>Calc!U20</f>
        <v>-9.7715530417417264E-7</v>
      </c>
      <c r="BI19" s="151">
        <f>Calc!V20</f>
        <v>1.2039292405579052E-8</v>
      </c>
      <c r="BJ19" s="151">
        <f>Calc!W20</f>
        <v>8.6525618507819388E-11</v>
      </c>
      <c r="BK19" s="151">
        <f>Calc!X20</f>
        <v>-1.8289239821101571E-9</v>
      </c>
      <c r="BL19" s="151">
        <f>Calc!Y20</f>
        <v>-1.7668009353091458E-10</v>
      </c>
      <c r="BM19" s="151">
        <f>Calc!Z20</f>
        <v>-2.5034079653913456E-10</v>
      </c>
      <c r="BN19" s="151">
        <f>Calc!AA20</f>
        <v>-1.513661809864E-13</v>
      </c>
      <c r="BO19" s="151">
        <f>Calc!AB20</f>
        <v>1.3872336559590001E-12</v>
      </c>
      <c r="BP19" s="151">
        <f>Calc!AC20</f>
        <v>-1.1689499903480001E-13</v>
      </c>
      <c r="BQ19" s="151">
        <f>Calc!AD20</f>
        <v>1.1119123526749999E-12</v>
      </c>
      <c r="BR19" s="151">
        <f>Calc!AE20</f>
        <v>9.7966720885940004E-14</v>
      </c>
      <c r="BS19" s="151"/>
      <c r="BT19" s="151"/>
      <c r="BU19" s="151"/>
      <c r="BV19" s="151"/>
      <c r="BW19" s="151"/>
      <c r="BX19" s="151"/>
      <c r="BY19" s="151">
        <v>0</v>
      </c>
      <c r="BZ19" s="151">
        <f>Calc!D91</f>
        <v>9.0203180714288997</v>
      </c>
      <c r="CA19" s="151">
        <f>Calc!E91</f>
        <v>-4.5687743500972241E-3</v>
      </c>
      <c r="CB19" s="151">
        <f>Calc!F91</f>
        <v>-2.2550416784572641E-3</v>
      </c>
      <c r="CC19" s="151">
        <f>Calc!G91</f>
        <v>-2.8486097345649245E-4</v>
      </c>
      <c r="CD19" s="151">
        <f>Calc!H91</f>
        <v>1.9683357196039437E-4</v>
      </c>
      <c r="CE19" s="151">
        <f>Calc!I91</f>
        <v>3.3248229952492456E-5</v>
      </c>
      <c r="CF19" s="151">
        <f>Calc!J91</f>
        <v>1.2452517021823832E-6</v>
      </c>
      <c r="CG19" s="151">
        <f>Calc!K91</f>
        <v>1.7567109327803649E-5</v>
      </c>
      <c r="CH19" s="151">
        <f>Calc!L91</f>
        <v>8.6874403092677474E-7</v>
      </c>
      <c r="CI19" s="151">
        <f>Calc!M91</f>
        <v>-1.271062427133E-7</v>
      </c>
      <c r="CJ19" s="151">
        <f>Calc!N91</f>
        <v>9.8393356490550007E-9</v>
      </c>
      <c r="CK19" s="151">
        <f>Calc!O91</f>
        <v>-1.1892483043159999E-7</v>
      </c>
      <c r="CL19" s="151">
        <f>Calc!P91</f>
        <v>-6.3993655110230004E-9</v>
      </c>
      <c r="CM19" s="151">
        <f>Calc!Q91</f>
        <v>-1.7938120769440001E-8</v>
      </c>
      <c r="CN19" s="151"/>
      <c r="CO19" s="151"/>
      <c r="CP19" s="151"/>
      <c r="CQ19" s="151"/>
      <c r="CR19" s="151"/>
      <c r="CS19" s="151"/>
      <c r="CT19" s="151">
        <v>0</v>
      </c>
      <c r="CU19" s="151">
        <f>Calc!R91</f>
        <v>-6.8083210914350132E-3</v>
      </c>
      <c r="CV19" s="151">
        <f>Calc!S91</f>
        <v>9.0016955633706424</v>
      </c>
      <c r="CW19" s="151">
        <f>Calc!T91</f>
        <v>-5.9766191208322894E-5</v>
      </c>
      <c r="CX19" s="151">
        <f>Calc!U91</f>
        <v>7.1487572757805728E-4</v>
      </c>
      <c r="CY19" s="151">
        <f>Calc!V91</f>
        <v>-9.1193981176504799E-6</v>
      </c>
      <c r="CZ19" s="151">
        <f>Calc!W91</f>
        <v>-6.1652296982469218E-7</v>
      </c>
      <c r="DA19" s="151">
        <f>Calc!X91</f>
        <v>1.2025744865839772E-5</v>
      </c>
      <c r="DB19" s="151">
        <f>Calc!Y91</f>
        <v>1.1555764046703315E-6</v>
      </c>
      <c r="DC19" s="151">
        <f>Calc!Z91</f>
        <v>1.6807672901711239E-6</v>
      </c>
      <c r="DD19" s="151">
        <f>Calc!AA91</f>
        <v>9.2371589635679992E-9</v>
      </c>
      <c r="DE19" s="151">
        <f>Calc!AB91</f>
        <v>-8.1132513563149997E-8</v>
      </c>
      <c r="DF19" s="151">
        <f>Calc!AC91</f>
        <v>6.9799133071360002E-9</v>
      </c>
      <c r="DG19" s="151">
        <f>Calc!AD91</f>
        <v>-6.5847741212590005E-8</v>
      </c>
      <c r="DH19" s="151">
        <f>Calc!AE91</f>
        <v>-5.9945921585839997E-9</v>
      </c>
    </row>
    <row r="20" spans="1:112" s="15" customFormat="1" x14ac:dyDescent="0.2">
      <c r="A20" s="9" t="s">
        <v>54</v>
      </c>
      <c r="B20" s="27" t="s">
        <v>379</v>
      </c>
      <c r="C20" s="9" t="str">
        <f>DDC!B21</f>
        <v>MIRIMAGE_MASKLYOT</v>
      </c>
      <c r="D20" s="27" t="s">
        <v>399</v>
      </c>
      <c r="E20" s="15" t="s">
        <v>135</v>
      </c>
      <c r="F20" s="42">
        <v>1032</v>
      </c>
      <c r="G20" s="42">
        <v>1024</v>
      </c>
      <c r="H20" s="115">
        <v>70.5</v>
      </c>
      <c r="I20" s="115">
        <v>952.5</v>
      </c>
      <c r="J20" s="47">
        <v>64</v>
      </c>
      <c r="K20" s="47">
        <v>64</v>
      </c>
      <c r="L20" s="3">
        <v>32.5</v>
      </c>
      <c r="M20" s="3">
        <v>32.5</v>
      </c>
      <c r="N20" s="132">
        <f t="shared" si="5"/>
        <v>0.10833752448246264</v>
      </c>
      <c r="O20" s="132">
        <f t="shared" si="6"/>
        <v>0.11091438337796858</v>
      </c>
      <c r="P20" s="171">
        <f>Calc!B$74 +S20*Calc!B92*COS(RADIANS(R20))+Calc!C92*SIN(RADIANS(R20))</f>
        <v>-380.700954006335</v>
      </c>
      <c r="Q20" s="171">
        <f>Calc!C$74 -S20*Calc!B92*SIN(RADIANS(R20))+Calc!C92*COS(RADIANS(R20))</f>
        <v>-330.69817515885529</v>
      </c>
      <c r="R20" s="2">
        <f t="shared" si="0"/>
        <v>4.4497049999999998</v>
      </c>
      <c r="S20" s="42">
        <v>-1</v>
      </c>
      <c r="T20" s="42">
        <v>0</v>
      </c>
      <c r="U20" s="42">
        <v>1</v>
      </c>
      <c r="V20" s="2">
        <f t="shared" si="1"/>
        <v>-85.554056000000003</v>
      </c>
      <c r="W20" s="57">
        <f t="shared" si="7"/>
        <v>4.4497049999999998</v>
      </c>
      <c r="X20" s="4">
        <f>Calc!L161</f>
        <v>-3.4737120523467451</v>
      </c>
      <c r="Y20" s="4">
        <f>Calc!M161</f>
        <v>3.4655458055237713</v>
      </c>
      <c r="Z20" s="4">
        <f>Calc!N161</f>
        <v>3.4827531473847615</v>
      </c>
      <c r="AA20" s="4">
        <f>Calc!O161</f>
        <v>-3.4438873436746928</v>
      </c>
      <c r="AB20" s="4">
        <f>Calc!P161</f>
        <v>-3.5550216004421977</v>
      </c>
      <c r="AC20" s="4">
        <f>Calc!Q161</f>
        <v>-3.5472768926666345</v>
      </c>
      <c r="AD20" s="4">
        <f>Calc!R161</f>
        <v>3.5524189646917068</v>
      </c>
      <c r="AE20" s="4">
        <f>Calc!S161</f>
        <v>3.5418489622210738</v>
      </c>
      <c r="AF20" s="40">
        <v>41640</v>
      </c>
      <c r="AH20" s="42">
        <v>4</v>
      </c>
      <c r="AI20" s="151">
        <v>0</v>
      </c>
      <c r="AJ20" s="151">
        <f>Calc!D21</f>
        <v>0.1083374334190885</v>
      </c>
      <c r="AK20" s="151">
        <f>Calc!E21</f>
        <v>3.6488560618588666E-4</v>
      </c>
      <c r="AL20" s="151">
        <f>Calc!F21</f>
        <v>6.9099578247363505E-6</v>
      </c>
      <c r="AM20" s="151">
        <f>Calc!G21</f>
        <v>-3.0803616717361667E-6</v>
      </c>
      <c r="AN20" s="151">
        <f>Calc!H21</f>
        <v>5.8059484719203988E-7</v>
      </c>
      <c r="AO20" s="151">
        <f>Calc!I21</f>
        <v>-6.5923992501866519E-9</v>
      </c>
      <c r="AP20" s="151">
        <f>Calc!J21</f>
        <v>2.0191376501746987E-9</v>
      </c>
      <c r="AQ20" s="151">
        <f>Calc!K21</f>
        <v>-3.273389883693868E-9</v>
      </c>
      <c r="AR20" s="151">
        <f>Calc!L21</f>
        <v>4.7333168918777806E-10</v>
      </c>
      <c r="AS20" s="151">
        <f>Calc!M21</f>
        <v>2.0304376995230002E-12</v>
      </c>
      <c r="AT20" s="151">
        <f>Calc!N21</f>
        <v>-1.5884420058549999E-13</v>
      </c>
      <c r="AU20" s="151">
        <f>Calc!O21</f>
        <v>2.0231904886939999E-12</v>
      </c>
      <c r="AV20" s="151">
        <f>Calc!P21</f>
        <v>1.098721589865E-13</v>
      </c>
      <c r="AW20" s="151">
        <f>Calc!Q21</f>
        <v>2.982602003055E-13</v>
      </c>
      <c r="AX20" s="151"/>
      <c r="AY20" s="151"/>
      <c r="AZ20" s="151"/>
      <c r="BA20" s="151"/>
      <c r="BB20" s="151"/>
      <c r="BC20" s="151"/>
      <c r="BD20" s="151">
        <v>0</v>
      </c>
      <c r="BE20" s="151">
        <f>Calc!R21</f>
        <v>1.4046762174842295E-4</v>
      </c>
      <c r="BF20" s="151">
        <f>Calc!S21</f>
        <v>0.11091378317688649</v>
      </c>
      <c r="BG20" s="151">
        <f>Calc!T21</f>
        <v>-1.4254488663851376E-6</v>
      </c>
      <c r="BH20" s="151">
        <f>Calc!U21</f>
        <v>6.8721008715094458E-7</v>
      </c>
      <c r="BI20" s="151">
        <f>Calc!V21</f>
        <v>-5.3496420229662164E-7</v>
      </c>
      <c r="BJ20" s="151">
        <f>Calc!W21</f>
        <v>9.3409983850357756E-10</v>
      </c>
      <c r="BK20" s="151">
        <f>Calc!X21</f>
        <v>-2.7715188217684663E-9</v>
      </c>
      <c r="BL20" s="151">
        <f>Calc!Y21</f>
        <v>1.6206384915519215E-9</v>
      </c>
      <c r="BM20" s="151">
        <f>Calc!Z21</f>
        <v>-2.6365741615563548E-10</v>
      </c>
      <c r="BN20" s="151">
        <f>Calc!AA21</f>
        <v>-1.513661809864E-13</v>
      </c>
      <c r="BO20" s="151">
        <f>Calc!AB21</f>
        <v>1.3872336559590001E-12</v>
      </c>
      <c r="BP20" s="151">
        <f>Calc!AC21</f>
        <v>-1.1689499903480001E-13</v>
      </c>
      <c r="BQ20" s="151">
        <f>Calc!AD21</f>
        <v>1.1119123526749999E-12</v>
      </c>
      <c r="BR20" s="151">
        <f>Calc!AE21</f>
        <v>9.7966720885940004E-14</v>
      </c>
      <c r="BS20" s="151"/>
      <c r="BT20" s="151"/>
      <c r="BU20" s="151"/>
      <c r="BV20" s="151"/>
      <c r="BW20" s="151"/>
      <c r="BX20" s="151"/>
      <c r="BY20" s="151">
        <v>0</v>
      </c>
      <c r="BZ20" s="151">
        <f>Calc!D92</f>
        <v>9.2264468591460513</v>
      </c>
      <c r="CA20" s="151">
        <f>Calc!E92</f>
        <v>-2.9672713115935279E-2</v>
      </c>
      <c r="CB20" s="151">
        <f>Calc!F92</f>
        <v>-5.1350030040579562E-3</v>
      </c>
      <c r="CC20" s="151">
        <f>Calc!G92</f>
        <v>2.258107590800773E-3</v>
      </c>
      <c r="CD20" s="151">
        <f>Calc!H92</f>
        <v>-4.2807017247538961E-4</v>
      </c>
      <c r="CE20" s="151">
        <f>Calc!I92</f>
        <v>4.4806445737976718E-5</v>
      </c>
      <c r="CF20" s="151">
        <f>Calc!J92</f>
        <v>-1.3263263909292984E-5</v>
      </c>
      <c r="CG20" s="151">
        <f>Calc!K92</f>
        <v>2.1586215461561769E-5</v>
      </c>
      <c r="CH20" s="151">
        <f>Calc!L92</f>
        <v>-3.1774208514816807E-6</v>
      </c>
      <c r="CI20" s="151">
        <f>Calc!M92</f>
        <v>-1.271062427133E-7</v>
      </c>
      <c r="CJ20" s="151">
        <f>Calc!N92</f>
        <v>9.8393356490550007E-9</v>
      </c>
      <c r="CK20" s="151">
        <f>Calc!O92</f>
        <v>-1.1892483043159999E-7</v>
      </c>
      <c r="CL20" s="151">
        <f>Calc!P92</f>
        <v>-6.3993655110230004E-9</v>
      </c>
      <c r="CM20" s="151">
        <f>Calc!Q92</f>
        <v>-1.7938120769440001E-8</v>
      </c>
      <c r="CN20" s="151"/>
      <c r="CO20" s="151"/>
      <c r="CP20" s="151"/>
      <c r="CQ20" s="151"/>
      <c r="CR20" s="151"/>
      <c r="CS20" s="151"/>
      <c r="CT20" s="151">
        <v>0</v>
      </c>
      <c r="CU20" s="151">
        <f>Calc!R92</f>
        <v>-1.0856296408111013E-2</v>
      </c>
      <c r="CV20" s="151">
        <f>Calc!S92</f>
        <v>9.0159941837149571</v>
      </c>
      <c r="CW20" s="151">
        <f>Calc!T92</f>
        <v>1.0377771263006682E-3</v>
      </c>
      <c r="CX20" s="151">
        <f>Calc!U92</f>
        <v>-4.9058741697386192E-4</v>
      </c>
      <c r="CY20" s="151">
        <f>Calc!V92</f>
        <v>3.8979563155847296E-4</v>
      </c>
      <c r="CZ20" s="151">
        <f>Calc!W92</f>
        <v>-6.1462314370290017E-6</v>
      </c>
      <c r="DA20" s="151">
        <f>Calc!X92</f>
        <v>1.8098397231850124E-5</v>
      </c>
      <c r="DB20" s="151">
        <f>Calc!Y92</f>
        <v>-1.0666239504934449E-5</v>
      </c>
      <c r="DC20" s="151">
        <f>Calc!Z92</f>
        <v>1.7050361134786465E-6</v>
      </c>
      <c r="DD20" s="151">
        <f>Calc!AA92</f>
        <v>9.2371589635679992E-9</v>
      </c>
      <c r="DE20" s="151">
        <f>Calc!AB92</f>
        <v>-8.1132513563149997E-8</v>
      </c>
      <c r="DF20" s="151">
        <f>Calc!AC92</f>
        <v>6.9799133071360002E-9</v>
      </c>
      <c r="DG20" s="151">
        <f>Calc!AD92</f>
        <v>-6.5847741212590005E-8</v>
      </c>
      <c r="DH20" s="151">
        <f>Calc!AE92</f>
        <v>-5.9945921585839997E-9</v>
      </c>
    </row>
    <row r="21" spans="1:112" s="15" customFormat="1" x14ac:dyDescent="0.2">
      <c r="A21" s="9" t="s">
        <v>54</v>
      </c>
      <c r="B21" s="27" t="s">
        <v>380</v>
      </c>
      <c r="C21" s="9" t="str">
        <f>DDC!B22</f>
        <v>MIRIMAGE_MASKLYOT</v>
      </c>
      <c r="D21" s="27" t="s">
        <v>399</v>
      </c>
      <c r="E21" s="15" t="s">
        <v>135</v>
      </c>
      <c r="F21" s="42">
        <v>1032</v>
      </c>
      <c r="G21" s="42">
        <v>1024</v>
      </c>
      <c r="H21" s="115">
        <v>211.5</v>
      </c>
      <c r="I21" s="115">
        <v>952.5</v>
      </c>
      <c r="J21" s="47">
        <v>64</v>
      </c>
      <c r="K21" s="47">
        <v>64</v>
      </c>
      <c r="L21" s="3">
        <v>32.5</v>
      </c>
      <c r="M21" s="3">
        <v>32.5</v>
      </c>
      <c r="N21" s="132">
        <f t="shared" si="5"/>
        <v>0.10991581396797254</v>
      </c>
      <c r="O21" s="132">
        <f t="shared" si="6"/>
        <v>0.11095947194373428</v>
      </c>
      <c r="P21" s="171">
        <f>Calc!B$74 +S21*Calc!B93*COS(RADIANS(R21))+Calc!C93*SIN(RADIANS(R21))</f>
        <v>-396.05029101614412</v>
      </c>
      <c r="Q21" s="171">
        <f>Calc!C$74 -S21*Calc!B93*SIN(RADIANS(R21))+Calc!C93*COS(RADIANS(R21))</f>
        <v>-329.50970533137206</v>
      </c>
      <c r="R21" s="2">
        <f t="shared" si="0"/>
        <v>4.4497049999999998</v>
      </c>
      <c r="S21" s="42">
        <v>-1</v>
      </c>
      <c r="T21" s="42">
        <v>0</v>
      </c>
      <c r="U21" s="42">
        <v>1</v>
      </c>
      <c r="V21" s="2">
        <f t="shared" si="1"/>
        <v>-85.554056000000003</v>
      </c>
      <c r="W21" s="57">
        <f t="shared" si="7"/>
        <v>4.4497049999999998</v>
      </c>
      <c r="X21" s="4">
        <f>Calc!L162</f>
        <v>-3.514105778464752</v>
      </c>
      <c r="Y21" s="4">
        <f>Calc!M162</f>
        <v>3.5251216187403447</v>
      </c>
      <c r="Z21" s="4">
        <f>Calc!N162</f>
        <v>3.5182157315795335</v>
      </c>
      <c r="AA21" s="4">
        <f>Calc!O162</f>
        <v>-3.5106877429010552</v>
      </c>
      <c r="AB21" s="4">
        <f>Calc!P162</f>
        <v>-3.5454671082354947</v>
      </c>
      <c r="AC21" s="4">
        <f>Calc!Q162</f>
        <v>-3.5585684769431296</v>
      </c>
      <c r="AD21" s="4">
        <f>Calc!R162</f>
        <v>3.5426687346237991</v>
      </c>
      <c r="AE21" s="4">
        <f>Calc!S162</f>
        <v>3.5558072143945063</v>
      </c>
      <c r="AF21" s="40">
        <v>41640</v>
      </c>
      <c r="AH21" s="42">
        <v>4</v>
      </c>
      <c r="AI21" s="151">
        <v>0</v>
      </c>
      <c r="AJ21" s="151">
        <f>Calc!D22</f>
        <v>0.10991561811957923</v>
      </c>
      <c r="AK21" s="151">
        <f>Calc!E22</f>
        <v>-2.9748189304598974E-5</v>
      </c>
      <c r="AL21" s="151">
        <f>Calc!F22</f>
        <v>4.3635757333326984E-6</v>
      </c>
      <c r="AM21" s="151">
        <f>Calc!G22</f>
        <v>-2.5204387990424227E-6</v>
      </c>
      <c r="AN21" s="151">
        <f>Calc!H22</f>
        <v>1.5926992369693001E-7</v>
      </c>
      <c r="AO21" s="151">
        <f>Calc!I22</f>
        <v>-5.4472323876556805E-9</v>
      </c>
      <c r="AP21" s="151">
        <f>Calc!J22</f>
        <v>1.9519465533270323E-9</v>
      </c>
      <c r="AQ21" s="151">
        <f>Calc!K22</f>
        <v>-2.7028501658821602E-9</v>
      </c>
      <c r="AR21" s="151">
        <f>Calc!L22</f>
        <v>4.8882366360487456E-10</v>
      </c>
      <c r="AS21" s="151">
        <f>Calc!M22</f>
        <v>2.0304376995230002E-12</v>
      </c>
      <c r="AT21" s="151">
        <f>Calc!N22</f>
        <v>-1.5884420058549999E-13</v>
      </c>
      <c r="AU21" s="151">
        <f>Calc!O22</f>
        <v>2.0231904886939999E-12</v>
      </c>
      <c r="AV21" s="151">
        <f>Calc!P22</f>
        <v>1.098721589865E-13</v>
      </c>
      <c r="AW21" s="151">
        <f>Calc!Q22</f>
        <v>2.982602003055E-13</v>
      </c>
      <c r="AX21" s="151"/>
      <c r="AY21" s="151"/>
      <c r="AZ21" s="151"/>
      <c r="BA21" s="151"/>
      <c r="BB21" s="151"/>
      <c r="BC21" s="151"/>
      <c r="BD21" s="151">
        <v>0</v>
      </c>
      <c r="BE21" s="151">
        <f>Calc!R22</f>
        <v>-2.0749369333324048E-4</v>
      </c>
      <c r="BF21" s="151">
        <f>Calc!S22</f>
        <v>0.11095946795599547</v>
      </c>
      <c r="BG21" s="151">
        <f>Calc!T22</f>
        <v>-1.0483805009632681E-6</v>
      </c>
      <c r="BH21" s="151">
        <f>Calc!U22</f>
        <v>-1.1619443645400075E-8</v>
      </c>
      <c r="BI21" s="151">
        <f>Calc!V22</f>
        <v>-3.0877816446361152E-7</v>
      </c>
      <c r="BJ21" s="151">
        <f>Calc!W22</f>
        <v>8.4872931242724803E-10</v>
      </c>
      <c r="BK21" s="151">
        <f>Calc!X22</f>
        <v>-2.1847189852978092E-9</v>
      </c>
      <c r="BL21" s="151">
        <f>Calc!Y22</f>
        <v>1.587674101824108E-9</v>
      </c>
      <c r="BM21" s="151">
        <f>Calc!Z22</f>
        <v>-1.0687777442846058E-10</v>
      </c>
      <c r="BN21" s="151">
        <f>Calc!AA22</f>
        <v>-1.513661809864E-13</v>
      </c>
      <c r="BO21" s="151">
        <f>Calc!AB22</f>
        <v>1.3872336559590001E-12</v>
      </c>
      <c r="BP21" s="151">
        <f>Calc!AC22</f>
        <v>-1.1689499903480001E-13</v>
      </c>
      <c r="BQ21" s="151">
        <f>Calc!AD22</f>
        <v>1.1119123526749999E-12</v>
      </c>
      <c r="BR21" s="151">
        <f>Calc!AE22</f>
        <v>9.7966720885940004E-14</v>
      </c>
      <c r="BS21" s="151"/>
      <c r="BT21" s="151"/>
      <c r="BU21" s="151"/>
      <c r="BV21" s="151"/>
      <c r="BW21" s="151"/>
      <c r="BX21" s="151"/>
      <c r="BY21" s="151">
        <v>0</v>
      </c>
      <c r="BZ21" s="151">
        <f>Calc!D93</f>
        <v>9.0983303203216011</v>
      </c>
      <c r="CA21" s="151">
        <f>Calc!E93</f>
        <v>1.9852765863614102E-3</v>
      </c>
      <c r="CB21" s="151">
        <f>Calc!F93</f>
        <v>-3.2462596613520929E-3</v>
      </c>
      <c r="CC21" s="151">
        <f>Calc!G93</f>
        <v>1.8565063407249838E-3</v>
      </c>
      <c r="CD21" s="151">
        <f>Calc!H93</f>
        <v>-1.2387259648868364E-4</v>
      </c>
      <c r="CE21" s="151">
        <f>Calc!I93</f>
        <v>3.6979043400289296E-5</v>
      </c>
      <c r="CF21" s="151">
        <f>Calc!J93</f>
        <v>-1.2807404905781758E-5</v>
      </c>
      <c r="CG21" s="151">
        <f>Calc!K93</f>
        <v>1.7924568616420469E-5</v>
      </c>
      <c r="CH21" s="151">
        <f>Calc!L93</f>
        <v>-3.2755121563584938E-6</v>
      </c>
      <c r="CI21" s="151">
        <f>Calc!M93</f>
        <v>-1.271062427133E-7</v>
      </c>
      <c r="CJ21" s="151">
        <f>Calc!N93</f>
        <v>9.8393356490550007E-9</v>
      </c>
      <c r="CK21" s="151">
        <f>Calc!O93</f>
        <v>-1.1892483043159999E-7</v>
      </c>
      <c r="CL21" s="151">
        <f>Calc!P93</f>
        <v>-6.3993655110230004E-9</v>
      </c>
      <c r="CM21" s="151">
        <f>Calc!Q93</f>
        <v>-1.7938120769440001E-8</v>
      </c>
      <c r="CN21" s="151"/>
      <c r="CO21" s="151"/>
      <c r="CP21" s="151"/>
      <c r="CQ21" s="151"/>
      <c r="CR21" s="151"/>
      <c r="CS21" s="151"/>
      <c r="CT21" s="151">
        <v>0</v>
      </c>
      <c r="CU21" s="151">
        <f>Calc!R93</f>
        <v>1.6861966211735108E-2</v>
      </c>
      <c r="CV21" s="151">
        <f>Calc!S93</f>
        <v>9.0124322779432404</v>
      </c>
      <c r="CW21" s="151">
        <f>Calc!T93</f>
        <v>7.6695861219543636E-4</v>
      </c>
      <c r="CX21" s="151">
        <f>Calc!U93</f>
        <v>9.1083982848227333E-6</v>
      </c>
      <c r="CY21" s="151">
        <f>Calc!V93</f>
        <v>2.2722786272707244E-4</v>
      </c>
      <c r="CZ21" s="151">
        <f>Calc!W93</f>
        <v>-5.5769121853837563E-6</v>
      </c>
      <c r="DA21" s="151">
        <f>Calc!X93</f>
        <v>1.4351141126419269E-5</v>
      </c>
      <c r="DB21" s="151">
        <f>Calc!Y93</f>
        <v>-1.0450143827190648E-5</v>
      </c>
      <c r="DC21" s="151">
        <f>Calc!Z93</f>
        <v>6.9143512497372853E-7</v>
      </c>
      <c r="DD21" s="151">
        <f>Calc!AA93</f>
        <v>9.2371589635679992E-9</v>
      </c>
      <c r="DE21" s="151">
        <f>Calc!AB93</f>
        <v>-8.1132513563149997E-8</v>
      </c>
      <c r="DF21" s="151">
        <f>Calc!AC93</f>
        <v>6.9799133071360002E-9</v>
      </c>
      <c r="DG21" s="151">
        <f>Calc!AD93</f>
        <v>-6.5847741212590005E-8</v>
      </c>
      <c r="DH21" s="151">
        <f>Calc!AE93</f>
        <v>-5.9945921585839997E-9</v>
      </c>
    </row>
    <row r="22" spans="1:112" s="15" customFormat="1" x14ac:dyDescent="0.2">
      <c r="A22" s="9" t="s">
        <v>54</v>
      </c>
      <c r="B22" s="27" t="s">
        <v>381</v>
      </c>
      <c r="C22" s="9" t="str">
        <f>DDC!B23</f>
        <v>MIRIMAGE_MASKLYOT</v>
      </c>
      <c r="D22" s="27" t="s">
        <v>399</v>
      </c>
      <c r="E22" s="15" t="s">
        <v>135</v>
      </c>
      <c r="F22" s="42">
        <v>1032</v>
      </c>
      <c r="G22" s="42">
        <v>1024</v>
      </c>
      <c r="H22" s="115">
        <v>65.5</v>
      </c>
      <c r="I22" s="115">
        <v>813.5</v>
      </c>
      <c r="J22" s="47">
        <v>64</v>
      </c>
      <c r="K22" s="47">
        <v>64</v>
      </c>
      <c r="L22" s="3">
        <v>32.5</v>
      </c>
      <c r="M22" s="3">
        <v>32.5</v>
      </c>
      <c r="N22" s="132">
        <f t="shared" si="5"/>
        <v>0.10863491806822317</v>
      </c>
      <c r="O22" s="132">
        <f t="shared" si="6"/>
        <v>0.1110448504542746</v>
      </c>
      <c r="P22" s="171">
        <f>Calc!B$74 +S22*Calc!B94*COS(RADIANS(R22))+Calc!C94*SIN(RADIANS(R22))</f>
        <v>-381.3155979453619</v>
      </c>
      <c r="Q22" s="171">
        <f>Calc!C$74 -S22*Calc!B94*SIN(RADIANS(R22))+Calc!C94*COS(RADIANS(R22))</f>
        <v>-346.12398454618523</v>
      </c>
      <c r="R22" s="2">
        <f t="shared" si="0"/>
        <v>4.4497049999999998</v>
      </c>
      <c r="S22" s="42">
        <v>-1</v>
      </c>
      <c r="T22" s="42">
        <v>0</v>
      </c>
      <c r="U22" s="42">
        <v>1</v>
      </c>
      <c r="V22" s="2">
        <f t="shared" si="1"/>
        <v>-85.554056000000003</v>
      </c>
      <c r="W22" s="57">
        <f t="shared" si="7"/>
        <v>4.4497049999999998</v>
      </c>
      <c r="X22" s="4">
        <f>Calc!L163</f>
        <v>-3.4785341636343357</v>
      </c>
      <c r="Y22" s="4">
        <f>Calc!M163</f>
        <v>3.4779082324914135</v>
      </c>
      <c r="Z22" s="4">
        <f>Calc!N163</f>
        <v>3.4888305286461407</v>
      </c>
      <c r="AA22" s="4">
        <f>Calc!O163</f>
        <v>-3.4586882410583741</v>
      </c>
      <c r="AB22" s="4">
        <f>Calc!P163</f>
        <v>-3.5572378404472862</v>
      </c>
      <c r="AC22" s="4">
        <f>Calc!Q163</f>
        <v>-3.5524312859962941</v>
      </c>
      <c r="AD22" s="4">
        <f>Calc!R163</f>
        <v>3.5548989083724005</v>
      </c>
      <c r="AE22" s="4">
        <f>Calc!S163</f>
        <v>3.5487358580479547</v>
      </c>
      <c r="AF22" s="40">
        <v>41640</v>
      </c>
      <c r="AH22" s="42">
        <v>4</v>
      </c>
      <c r="AI22" s="151">
        <v>0</v>
      </c>
      <c r="AJ22" s="151">
        <f>Calc!D23</f>
        <v>0.10863488578399945</v>
      </c>
      <c r="AK22" s="151">
        <f>Calc!E23</f>
        <v>2.3856830126682649E-4</v>
      </c>
      <c r="AL22" s="151">
        <f>Calc!F23</f>
        <v>6.7672471190436338E-6</v>
      </c>
      <c r="AM22" s="151">
        <f>Calc!G23</f>
        <v>-2.1785695843761584E-6</v>
      </c>
      <c r="AN22" s="151">
        <f>Calc!H23</f>
        <v>4.344382574135254E-7</v>
      </c>
      <c r="AO22" s="151">
        <f>Calc!I23</f>
        <v>-6.6109286602957277E-9</v>
      </c>
      <c r="AP22" s="151">
        <f>Calc!J23</f>
        <v>1.4590733573265495E-9</v>
      </c>
      <c r="AQ22" s="151">
        <f>Calc!K23</f>
        <v>-3.3394384788781781E-9</v>
      </c>
      <c r="AR22" s="151">
        <f>Calc!L23</f>
        <v>3.0694965702298752E-10</v>
      </c>
      <c r="AS22" s="151">
        <f>Calc!M23</f>
        <v>2.0304376995230002E-12</v>
      </c>
      <c r="AT22" s="151">
        <f>Calc!N23</f>
        <v>-1.5884420058549999E-13</v>
      </c>
      <c r="AU22" s="151">
        <f>Calc!O23</f>
        <v>2.0231904886939999E-12</v>
      </c>
      <c r="AV22" s="151">
        <f>Calc!P23</f>
        <v>1.098721589865E-13</v>
      </c>
      <c r="AW22" s="151">
        <f>Calc!Q23</f>
        <v>2.982602003055E-13</v>
      </c>
      <c r="AX22" s="151"/>
      <c r="AY22" s="151"/>
      <c r="AZ22" s="151"/>
      <c r="BA22" s="151"/>
      <c r="BB22" s="151"/>
      <c r="BC22" s="151"/>
      <c r="BD22" s="151">
        <v>0</v>
      </c>
      <c r="BE22" s="151">
        <f>Calc!R23</f>
        <v>8.3751937033509289E-5</v>
      </c>
      <c r="BF22" s="151">
        <f>Calc!S23</f>
        <v>0.11104459418439891</v>
      </c>
      <c r="BG22" s="151">
        <f>Calc!T23</f>
        <v>-1.0536080987676993E-6</v>
      </c>
      <c r="BH22" s="151">
        <f>Calc!U23</f>
        <v>3.2861662484217629E-7</v>
      </c>
      <c r="BI22" s="151">
        <f>Calc!V23</f>
        <v>-4.194499472517062E-7</v>
      </c>
      <c r="BJ22" s="151">
        <f>Calc!W23</f>
        <v>7.4430168394500471E-10</v>
      </c>
      <c r="BK22" s="151">
        <f>Calc!X23</f>
        <v>-2.7598305168761766E-9</v>
      </c>
      <c r="BL22" s="151">
        <f>Calc!Y23</f>
        <v>1.1581399904767946E-9</v>
      </c>
      <c r="BM22" s="151">
        <f>Calc!Z23</f>
        <v>-3.2368647473159324E-10</v>
      </c>
      <c r="BN22" s="151">
        <f>Calc!AA23</f>
        <v>-1.513661809864E-13</v>
      </c>
      <c r="BO22" s="151">
        <f>Calc!AB23</f>
        <v>1.3872336559590001E-12</v>
      </c>
      <c r="BP22" s="151">
        <f>Calc!AC23</f>
        <v>-1.1689499903480001E-13</v>
      </c>
      <c r="BQ22" s="151">
        <f>Calc!AD23</f>
        <v>1.1119123526749999E-12</v>
      </c>
      <c r="BR22" s="151">
        <f>Calc!AE23</f>
        <v>9.7966720885940004E-14</v>
      </c>
      <c r="BS22" s="151"/>
      <c r="BT22" s="151"/>
      <c r="BU22" s="151"/>
      <c r="BV22" s="151"/>
      <c r="BW22" s="151"/>
      <c r="BX22" s="151"/>
      <c r="BY22" s="151">
        <v>0</v>
      </c>
      <c r="BZ22" s="151">
        <f>Calc!D94</f>
        <v>9.2026094684968385</v>
      </c>
      <c r="CA22" s="151">
        <f>Calc!E94</f>
        <v>-1.9400592485786482E-2</v>
      </c>
      <c r="CB22" s="151">
        <f>Calc!F94</f>
        <v>-5.0371894351732213E-3</v>
      </c>
      <c r="CC22" s="151">
        <f>Calc!G94</f>
        <v>1.5987333970004973E-3</v>
      </c>
      <c r="CD22" s="151">
        <f>Calc!H94</f>
        <v>-3.1945073231319455E-4</v>
      </c>
      <c r="CE22" s="151">
        <f>Calc!I94</f>
        <v>4.4951576555902613E-5</v>
      </c>
      <c r="CF22" s="151">
        <f>Calc!J94</f>
        <v>-9.6111958834150402E-6</v>
      </c>
      <c r="CG22" s="151">
        <f>Calc!K94</f>
        <v>2.2021289659590572E-5</v>
      </c>
      <c r="CH22" s="151">
        <f>Calc!L94</f>
        <v>-2.0667580566189691E-6</v>
      </c>
      <c r="CI22" s="151">
        <f>Calc!M94</f>
        <v>-1.271062427133E-7</v>
      </c>
      <c r="CJ22" s="151">
        <f>Calc!N94</f>
        <v>9.8393356490550007E-9</v>
      </c>
      <c r="CK22" s="151">
        <f>Calc!O94</f>
        <v>-1.1892483043159999E-7</v>
      </c>
      <c r="CL22" s="151">
        <f>Calc!P94</f>
        <v>-6.3993655110230004E-9</v>
      </c>
      <c r="CM22" s="151">
        <f>Calc!Q94</f>
        <v>-1.7938120769440001E-8</v>
      </c>
      <c r="CN22" s="151"/>
      <c r="CO22" s="151"/>
      <c r="CP22" s="151"/>
      <c r="CQ22" s="151"/>
      <c r="CR22" s="151"/>
      <c r="CS22" s="151"/>
      <c r="CT22" s="151">
        <v>0</v>
      </c>
      <c r="CU22" s="151">
        <f>Calc!R94</f>
        <v>-6.4777023583784885E-3</v>
      </c>
      <c r="CV22" s="151">
        <f>Calc!S94</f>
        <v>9.005400705904858</v>
      </c>
      <c r="CW22" s="151">
        <f>Calc!T94</f>
        <v>7.6882862396034112E-4</v>
      </c>
      <c r="CX22" s="151">
        <f>Calc!U94</f>
        <v>-2.2947558683150156E-4</v>
      </c>
      <c r="CY22" s="151">
        <f>Calc!V94</f>
        <v>3.0677661077007718E-4</v>
      </c>
      <c r="CZ22" s="151">
        <f>Calc!W94</f>
        <v>-4.9161783228368113E-6</v>
      </c>
      <c r="DA22" s="151">
        <f>Calc!X94</f>
        <v>1.8025184141683073E-5</v>
      </c>
      <c r="DB22" s="151">
        <f>Calc!Y94</f>
        <v>-7.6268928361130523E-6</v>
      </c>
      <c r="DC22" s="151">
        <f>Calc!Z94</f>
        <v>2.1134057488567832E-6</v>
      </c>
      <c r="DD22" s="151">
        <f>Calc!AA94</f>
        <v>9.2371589635679992E-9</v>
      </c>
      <c r="DE22" s="151">
        <f>Calc!AB94</f>
        <v>-8.1132513563149997E-8</v>
      </c>
      <c r="DF22" s="151">
        <f>Calc!AC94</f>
        <v>6.9799133071360002E-9</v>
      </c>
      <c r="DG22" s="151">
        <f>Calc!AD94</f>
        <v>-6.5847741212590005E-8</v>
      </c>
      <c r="DH22" s="151">
        <f>Calc!AE94</f>
        <v>-5.9945921585839997E-9</v>
      </c>
    </row>
    <row r="23" spans="1:112" s="15" customFormat="1" x14ac:dyDescent="0.2">
      <c r="A23" s="9" t="s">
        <v>54</v>
      </c>
      <c r="B23" s="27" t="s">
        <v>382</v>
      </c>
      <c r="C23" s="9" t="str">
        <f>DDC!B24</f>
        <v>MIRIMAGE_MASKLYOT</v>
      </c>
      <c r="D23" s="27" t="s">
        <v>399</v>
      </c>
      <c r="E23" s="15" t="s">
        <v>135</v>
      </c>
      <c r="F23" s="42">
        <v>1032</v>
      </c>
      <c r="G23" s="42">
        <v>1024</v>
      </c>
      <c r="H23" s="115">
        <v>211.5</v>
      </c>
      <c r="I23" s="115">
        <v>810.5</v>
      </c>
      <c r="J23" s="47">
        <v>64</v>
      </c>
      <c r="K23" s="47">
        <v>64</v>
      </c>
      <c r="L23" s="3">
        <v>32.5</v>
      </c>
      <c r="M23" s="3">
        <v>32.5</v>
      </c>
      <c r="N23" s="132">
        <f t="shared" si="5"/>
        <v>0.11021884770638264</v>
      </c>
      <c r="O23" s="132">
        <f t="shared" si="6"/>
        <v>0.11103958441185634</v>
      </c>
      <c r="P23" s="171">
        <f>Calc!B$74 +S23*Calc!B95*COS(RADIANS(R23))+Calc!C95*SIN(RADIANS(R23))</f>
        <v>-397.27931787670263</v>
      </c>
      <c r="Q23" s="171">
        <f>Calc!C$74 -S23*Calc!B95*SIN(RADIANS(R23))+Calc!C95*COS(RADIANS(R23))</f>
        <v>-345.22384256709705</v>
      </c>
      <c r="R23" s="2">
        <f t="shared" si="0"/>
        <v>4.4497049999999998</v>
      </c>
      <c r="S23" s="42">
        <v>-1</v>
      </c>
      <c r="T23" s="42">
        <v>0</v>
      </c>
      <c r="U23" s="42">
        <v>1</v>
      </c>
      <c r="V23" s="2">
        <f t="shared" si="1"/>
        <v>-85.554056000000003</v>
      </c>
      <c r="W23" s="57">
        <f t="shared" si="7"/>
        <v>4.4497049999999998</v>
      </c>
      <c r="X23" s="4">
        <f>Calc!L164</f>
        <v>-3.5227943843253788</v>
      </c>
      <c r="Y23" s="4">
        <f>Calc!M164</f>
        <v>3.5342433440636913</v>
      </c>
      <c r="Z23" s="4">
        <f>Calc!N164</f>
        <v>3.5276533337769465</v>
      </c>
      <c r="AA23" s="4">
        <f>Calc!O164</f>
        <v>-3.522231823782664</v>
      </c>
      <c r="AB23" s="4">
        <f>Calc!P164</f>
        <v>-3.5490019660439649</v>
      </c>
      <c r="AC23" s="4">
        <f>Calc!Q164</f>
        <v>-3.5594108711908352</v>
      </c>
      <c r="AD23" s="4">
        <f>Calc!R164</f>
        <v>3.5461659455227026</v>
      </c>
      <c r="AE23" s="4">
        <f>Calc!S164</f>
        <v>3.5581833415178816</v>
      </c>
      <c r="AF23" s="40">
        <v>41640</v>
      </c>
      <c r="AH23" s="42">
        <v>4</v>
      </c>
      <c r="AI23" s="151">
        <v>0</v>
      </c>
      <c r="AJ23" s="151">
        <f>Calc!D24</f>
        <v>0.11021870556266405</v>
      </c>
      <c r="AK23" s="151">
        <f>Calc!E24</f>
        <v>-4.8826945985390244E-5</v>
      </c>
      <c r="AL23" s="151">
        <f>Calc!F24</f>
        <v>4.1271949357742864E-6</v>
      </c>
      <c r="AM23" s="151">
        <f>Calc!G24</f>
        <v>-1.7461829652904775E-6</v>
      </c>
      <c r="AN23" s="151">
        <f>Calc!H24</f>
        <v>-1.2884244924985955E-8</v>
      </c>
      <c r="AO23" s="151">
        <f>Calc!I24</f>
        <v>-5.4246765111725392E-9</v>
      </c>
      <c r="AP23" s="151">
        <f>Calc!J24</f>
        <v>1.3773604545379364E-9</v>
      </c>
      <c r="AQ23" s="151">
        <f>Calc!K24</f>
        <v>-2.7496557056104092E-9</v>
      </c>
      <c r="AR23" s="151">
        <f>Calc!L24</f>
        <v>3.1941186983135048E-10</v>
      </c>
      <c r="AS23" s="151">
        <f>Calc!M24</f>
        <v>2.0304376995230002E-12</v>
      </c>
      <c r="AT23" s="151">
        <f>Calc!N24</f>
        <v>-1.5884420058549999E-13</v>
      </c>
      <c r="AU23" s="151">
        <f>Calc!O24</f>
        <v>2.0231904886939999E-12</v>
      </c>
      <c r="AV23" s="151">
        <f>Calc!P24</f>
        <v>1.098721589865E-13</v>
      </c>
      <c r="AW23" s="151">
        <f>Calc!Q24</f>
        <v>2.982602003055E-13</v>
      </c>
      <c r="AX23" s="151"/>
      <c r="AY23" s="151"/>
      <c r="AZ23" s="151"/>
      <c r="BA23" s="151"/>
      <c r="BB23" s="151"/>
      <c r="BC23" s="151"/>
      <c r="BD23" s="151">
        <v>0</v>
      </c>
      <c r="BE23" s="151">
        <f>Calc!R24</f>
        <v>-1.770135970428785E-4</v>
      </c>
      <c r="BF23" s="151">
        <f>Calc!S24</f>
        <v>0.11103957367662717</v>
      </c>
      <c r="BG23" s="151">
        <f>Calc!T24</f>
        <v>-7.4050747581151691E-7</v>
      </c>
      <c r="BH23" s="151">
        <f>Calc!U24</f>
        <v>-3.952570865254305E-7</v>
      </c>
      <c r="BI23" s="151">
        <f>Calc!V24</f>
        <v>-2.5139582679742274E-7</v>
      </c>
      <c r="BJ23" s="151">
        <f>Calc!W24</f>
        <v>6.5174213328107005E-10</v>
      </c>
      <c r="BK23" s="151">
        <f>Calc!X24</f>
        <v>-2.1515208055719257E-9</v>
      </c>
      <c r="BL23" s="151">
        <f>Calc!Y24</f>
        <v>1.1139994395845579E-9</v>
      </c>
      <c r="BM23" s="151">
        <f>Calc!Z24</f>
        <v>-1.625228718916745E-10</v>
      </c>
      <c r="BN23" s="151">
        <f>Calc!AA24</f>
        <v>-1.513661809864E-13</v>
      </c>
      <c r="BO23" s="151">
        <f>Calc!AB24</f>
        <v>1.3872336559590001E-12</v>
      </c>
      <c r="BP23" s="151">
        <f>Calc!AC24</f>
        <v>-1.1689499903480001E-13</v>
      </c>
      <c r="BQ23" s="151">
        <f>Calc!AD24</f>
        <v>1.1119123526749999E-12</v>
      </c>
      <c r="BR23" s="151">
        <f>Calc!AE24</f>
        <v>9.7966720885940004E-14</v>
      </c>
      <c r="BS23" s="151"/>
      <c r="BT23" s="151"/>
      <c r="BU23" s="151"/>
      <c r="BV23" s="151"/>
      <c r="BW23" s="151"/>
      <c r="BX23" s="151"/>
      <c r="BY23" s="151">
        <v>0</v>
      </c>
      <c r="BZ23" s="151">
        <f>Calc!D95</f>
        <v>9.0735083069696234</v>
      </c>
      <c r="CA23" s="151">
        <f>Calc!E95</f>
        <v>3.7378235208169732E-3</v>
      </c>
      <c r="CB23" s="151">
        <f>Calc!F95</f>
        <v>-3.0732537870637108E-3</v>
      </c>
      <c r="CC23" s="151">
        <f>Calc!G95</f>
        <v>1.2865665518363234E-3</v>
      </c>
      <c r="CD23" s="151">
        <f>Calc!H95</f>
        <v>4.3869518367298043E-6</v>
      </c>
      <c r="CE23" s="151">
        <f>Calc!I95</f>
        <v>3.6820823994351324E-5</v>
      </c>
      <c r="CF23" s="151">
        <f>Calc!J95</f>
        <v>-9.0582071140941385E-6</v>
      </c>
      <c r="CG23" s="151">
        <f>Calc!K95</f>
        <v>1.8225706877374091E-5</v>
      </c>
      <c r="CH23" s="151">
        <f>Calc!L95</f>
        <v>-2.1445799668336639E-6</v>
      </c>
      <c r="CI23" s="151">
        <f>Calc!M95</f>
        <v>-1.271062427133E-7</v>
      </c>
      <c r="CJ23" s="151">
        <f>Calc!N95</f>
        <v>9.8393356490550007E-9</v>
      </c>
      <c r="CK23" s="151">
        <f>Calc!O95</f>
        <v>-1.1892483043159999E-7</v>
      </c>
      <c r="CL23" s="151">
        <f>Calc!P95</f>
        <v>-6.3993655110230004E-9</v>
      </c>
      <c r="CM23" s="151">
        <f>Calc!Q95</f>
        <v>-1.7938120769440001E-8</v>
      </c>
      <c r="CN23" s="151"/>
      <c r="CO23" s="151"/>
      <c r="CP23" s="151"/>
      <c r="CQ23" s="151"/>
      <c r="CR23" s="151"/>
      <c r="CS23" s="151"/>
      <c r="CT23" s="151">
        <v>0</v>
      </c>
      <c r="CU23" s="151">
        <f>Calc!R95</f>
        <v>1.438665776395784E-2</v>
      </c>
      <c r="CV23" s="151">
        <f>Calc!S95</f>
        <v>9.0058801225152685</v>
      </c>
      <c r="CW23" s="151">
        <f>Calc!T95</f>
        <v>5.4240886343290143E-4</v>
      </c>
      <c r="CX23" s="151">
        <f>Calc!U95</f>
        <v>2.8963680989900232E-4</v>
      </c>
      <c r="CY23" s="151">
        <f>Calc!V95</f>
        <v>1.8555128595950981E-4</v>
      </c>
      <c r="CZ23" s="151">
        <f>Calc!W95</f>
        <v>-4.2978638742947954E-6</v>
      </c>
      <c r="DA23" s="151">
        <f>Calc!X95</f>
        <v>1.412960590420939E-5</v>
      </c>
      <c r="DB23" s="151">
        <f>Calc!Y95</f>
        <v>-7.33635692698955E-6</v>
      </c>
      <c r="DC23" s="151">
        <f>Calc!Z95</f>
        <v>1.0689797138095293E-6</v>
      </c>
      <c r="DD23" s="151">
        <f>Calc!AA95</f>
        <v>9.2371589635679992E-9</v>
      </c>
      <c r="DE23" s="151">
        <f>Calc!AB95</f>
        <v>-8.1132513563149997E-8</v>
      </c>
      <c r="DF23" s="151">
        <f>Calc!AC95</f>
        <v>6.9799133071360002E-9</v>
      </c>
      <c r="DG23" s="151">
        <f>Calc!AD95</f>
        <v>-6.5847741212590005E-8</v>
      </c>
      <c r="DH23" s="151">
        <f>Calc!AE95</f>
        <v>-5.9945921585839997E-9</v>
      </c>
    </row>
    <row r="24" spans="1:112" s="15" customFormat="1" x14ac:dyDescent="0.2">
      <c r="A24" s="9" t="s">
        <v>54</v>
      </c>
      <c r="B24" s="27" t="s">
        <v>415</v>
      </c>
      <c r="C24" s="9" t="str">
        <f>DDC!B25</f>
        <v>MIRIMAGE_MASKLYOT</v>
      </c>
      <c r="D24" s="27" t="s">
        <v>399</v>
      </c>
      <c r="E24" s="15" t="s">
        <v>135</v>
      </c>
      <c r="F24" s="42">
        <v>1032</v>
      </c>
      <c r="G24" s="42">
        <v>1024</v>
      </c>
      <c r="H24" s="115">
        <v>117.5</v>
      </c>
      <c r="I24" s="115">
        <v>907.5</v>
      </c>
      <c r="J24" s="47">
        <v>16</v>
      </c>
      <c r="K24" s="47">
        <v>16</v>
      </c>
      <c r="L24" s="3">
        <v>8.5</v>
      </c>
      <c r="M24" s="3">
        <v>8.5</v>
      </c>
      <c r="N24" s="132">
        <f t="shared" si="5"/>
        <v>0.10887367123237165</v>
      </c>
      <c r="O24" s="132">
        <f t="shared" si="6"/>
        <v>0.11115951777617256</v>
      </c>
      <c r="P24" s="171">
        <f>Calc!B$74 +S24*Calc!B96*COS(RADIANS(R24))+Calc!C96*SIN(RADIANS(R24))</f>
        <v>-386.16988309471009</v>
      </c>
      <c r="Q24" s="171">
        <f>Calc!C$74 -S24*Calc!B96*SIN(RADIANS(R24))+Calc!C96*COS(RADIANS(R24))</f>
        <v>-335.27734159745251</v>
      </c>
      <c r="R24" s="2">
        <f t="shared" ref="R24:R27" si="8">W24</f>
        <v>4.4497049999999998</v>
      </c>
      <c r="S24" s="42">
        <v>-1</v>
      </c>
      <c r="T24" s="42">
        <v>0</v>
      </c>
      <c r="U24" s="42">
        <v>1</v>
      </c>
      <c r="V24" s="2">
        <f t="shared" si="1"/>
        <v>-85.554056000000003</v>
      </c>
      <c r="W24" s="57">
        <f t="shared" si="7"/>
        <v>4.4497049999999998</v>
      </c>
      <c r="X24" s="4">
        <f>Calc!L165</f>
        <v>-0.87381323297939317</v>
      </c>
      <c r="Y24" s="4">
        <f>Calc!M165</f>
        <v>0.87159966984238435</v>
      </c>
      <c r="Z24" s="4">
        <f>Calc!N165</f>
        <v>0.87428409923789274</v>
      </c>
      <c r="AA24" s="4">
        <f>Calc!O165</f>
        <v>-0.87045975727195291</v>
      </c>
      <c r="AB24" s="4">
        <f>Calc!P165</f>
        <v>-0.88789364268816307</v>
      </c>
      <c r="AC24" s="4">
        <f>Calc!Q165</f>
        <v>-0.8879910762112585</v>
      </c>
      <c r="AD24" s="4">
        <f>Calc!R165</f>
        <v>0.88772577389918295</v>
      </c>
      <c r="AE24" s="4">
        <f>Calc!S165</f>
        <v>0.88774693816258388</v>
      </c>
      <c r="AF24" s="40">
        <v>41640</v>
      </c>
      <c r="AH24" s="42">
        <v>4</v>
      </c>
      <c r="AI24" s="151">
        <v>0</v>
      </c>
      <c r="AJ24" s="151">
        <f>Calc!D29</f>
        <v>0.10887365513098399</v>
      </c>
      <c r="AK24" s="151">
        <f>Calc!E29</f>
        <v>1.1132773560248614E-4</v>
      </c>
      <c r="AL24" s="151">
        <f>Calc!F29</f>
        <v>6.6332273121902532E-6</v>
      </c>
      <c r="AM24" s="151">
        <f>Calc!G29</f>
        <v>-1.0041816410730289E-6</v>
      </c>
      <c r="AN24" s="151">
        <f>Calc!H29</f>
        <v>3.3830457208402913E-7</v>
      </c>
      <c r="AO24" s="151">
        <f>Calc!I29</f>
        <v>-6.6074961775875415E-9</v>
      </c>
      <c r="AP24" s="151">
        <f>Calc!J29</f>
        <v>7.5238628408891899E-10</v>
      </c>
      <c r="AQ24" s="151">
        <f>Calc!K29</f>
        <v>-3.4092605052782552E-9</v>
      </c>
      <c r="AR24" s="151">
        <f>Calc!L29</f>
        <v>9.7837900332177999E-11</v>
      </c>
      <c r="AS24" s="151">
        <f>Calc!M29</f>
        <v>2.0304376995230002E-12</v>
      </c>
      <c r="AT24" s="151">
        <f>Calc!N29</f>
        <v>-1.5884420058549999E-13</v>
      </c>
      <c r="AU24" s="151">
        <f>Calc!O29</f>
        <v>2.0231904886939999E-12</v>
      </c>
      <c r="AV24" s="151">
        <f>Calc!P29</f>
        <v>1.098721589865E-13</v>
      </c>
      <c r="AW24" s="151">
        <f>Calc!Q29</f>
        <v>2.982602003055E-13</v>
      </c>
      <c r="AX24" s="151"/>
      <c r="AY24" s="151"/>
      <c r="AZ24" s="151"/>
      <c r="BA24" s="151"/>
      <c r="BB24" s="151"/>
      <c r="BC24" s="151"/>
      <c r="BD24" s="151">
        <v>0</v>
      </c>
      <c r="BE24" s="151">
        <f>Calc!R29</f>
        <v>5.9211773449311114E-5</v>
      </c>
      <c r="BF24" s="151">
        <f>Calc!S29</f>
        <v>0.11115946202805459</v>
      </c>
      <c r="BG24" s="151">
        <f>Calc!T29</f>
        <v>-5.7873966358095211E-7</v>
      </c>
      <c r="BH24" s="151">
        <f>Calc!U29</f>
        <v>4.1775534489308772E-8</v>
      </c>
      <c r="BI24" s="151">
        <f>Calc!V29</f>
        <v>-2.3323737312578684E-7</v>
      </c>
      <c r="BJ24" s="151">
        <f>Calc!W29</f>
        <v>5.0335218832401644E-10</v>
      </c>
      <c r="BK24" s="151">
        <f>Calc!X29</f>
        <v>-2.7314023701176275E-9</v>
      </c>
      <c r="BL24" s="151">
        <f>Calc!Y29</f>
        <v>5.7508737531662842E-10</v>
      </c>
      <c r="BM24" s="151">
        <f>Calc!Z29</f>
        <v>-3.9559891640977621E-10</v>
      </c>
      <c r="BN24" s="151">
        <f>Calc!AA29</f>
        <v>-1.513661809864E-13</v>
      </c>
      <c r="BO24" s="151">
        <f>Calc!AB29</f>
        <v>1.3872336559590001E-12</v>
      </c>
      <c r="BP24" s="151">
        <f>Calc!AC29</f>
        <v>-1.1689499903480001E-13</v>
      </c>
      <c r="BQ24" s="151">
        <f>Calc!AD29</f>
        <v>1.1119123526749999E-12</v>
      </c>
      <c r="BR24" s="151">
        <f>Calc!AE29</f>
        <v>9.7966720885940004E-14</v>
      </c>
      <c r="BS24" s="151"/>
      <c r="BT24" s="151"/>
      <c r="BU24" s="151"/>
      <c r="BV24" s="151"/>
      <c r="BW24" s="151"/>
      <c r="BX24" s="151"/>
      <c r="BY24" s="151">
        <v>0</v>
      </c>
      <c r="BZ24" s="151">
        <f>Calc!D96</f>
        <v>9.1674355506134315</v>
      </c>
      <c r="CA24" s="151">
        <f>Calc!E96</f>
        <v>-1.5532206337243332E-2</v>
      </c>
      <c r="CB24" s="151">
        <f>Calc!F96</f>
        <v>-4.4071906957576243E-3</v>
      </c>
      <c r="CC24" s="151">
        <f>Calc!G96</f>
        <v>1.9198687602570426E-3</v>
      </c>
      <c r="CD24" s="151">
        <f>Calc!H96</f>
        <v>-2.7575980442854145E-4</v>
      </c>
      <c r="CE24" s="151">
        <f>Calc!I96</f>
        <v>4.2165819744880334E-5</v>
      </c>
      <c r="CF24" s="151">
        <f>Calc!J96</f>
        <v>-1.1926015293581886E-5</v>
      </c>
      <c r="CG24" s="151">
        <f>Calc!K96</f>
        <v>2.0469646212847613E-5</v>
      </c>
      <c r="CH24" s="151">
        <f>Calc!L96</f>
        <v>-2.852018670211132E-6</v>
      </c>
      <c r="CI24" s="151">
        <f>Calc!M96</f>
        <v>-1.271062427133E-7</v>
      </c>
      <c r="CJ24" s="151">
        <f>Calc!N96</f>
        <v>9.8393356490550007E-9</v>
      </c>
      <c r="CK24" s="151">
        <f>Calc!O96</f>
        <v>-1.1892483043159999E-7</v>
      </c>
      <c r="CL24" s="151">
        <f>Calc!P96</f>
        <v>-6.3993655110230004E-9</v>
      </c>
      <c r="CM24" s="151">
        <f>Calc!Q96</f>
        <v>-1.7938120769440001E-8</v>
      </c>
      <c r="CN24" s="151"/>
      <c r="CO24" s="151"/>
      <c r="CP24" s="151"/>
      <c r="CQ24" s="151"/>
      <c r="CR24" s="151"/>
      <c r="CS24" s="151"/>
      <c r="CT24" s="151">
        <v>0</v>
      </c>
      <c r="CU24" s="151">
        <f>Calc!R96</f>
        <v>5.5221752315856142E-4</v>
      </c>
      <c r="CV24" s="151">
        <f>Calc!S96</f>
        <v>9.0107091508810147</v>
      </c>
      <c r="CW24" s="151">
        <f>Calc!T96</f>
        <v>8.6129104286613732E-4</v>
      </c>
      <c r="CX24" s="151">
        <f>Calc!U96</f>
        <v>-2.1159612703259358E-4</v>
      </c>
      <c r="CY24" s="151">
        <f>Calc!V96</f>
        <v>3.1421529176998731E-4</v>
      </c>
      <c r="CZ24" s="151">
        <f>Calc!W96</f>
        <v>-5.5530736994877527E-6</v>
      </c>
      <c r="DA24" s="151">
        <f>Calc!X96</f>
        <v>1.6788102534660486E-5</v>
      </c>
      <c r="DB24" s="151">
        <f>Calc!Y96</f>
        <v>-9.6094092820356045E-6</v>
      </c>
      <c r="DC24" s="151">
        <f>Calc!Z96</f>
        <v>1.4890426905132233E-6</v>
      </c>
      <c r="DD24" s="151">
        <f>Calc!AA96</f>
        <v>9.2371589635679992E-9</v>
      </c>
      <c r="DE24" s="151">
        <f>Calc!AB96</f>
        <v>-8.1132513563149997E-8</v>
      </c>
      <c r="DF24" s="151">
        <f>Calc!AC96</f>
        <v>6.9799133071360002E-9</v>
      </c>
      <c r="DG24" s="151">
        <f>Calc!AD96</f>
        <v>-6.5847741212590005E-8</v>
      </c>
      <c r="DH24" s="151">
        <f>Calc!AE96</f>
        <v>-5.9945921585839997E-9</v>
      </c>
    </row>
    <row r="25" spans="1:112" s="15" customFormat="1" x14ac:dyDescent="0.2">
      <c r="A25" s="9" t="s">
        <v>54</v>
      </c>
      <c r="B25" s="27" t="s">
        <v>416</v>
      </c>
      <c r="C25" s="9" t="str">
        <f>DDC!B26</f>
        <v>MIRIMAGE_MASKLYOT</v>
      </c>
      <c r="D25" s="27" t="s">
        <v>399</v>
      </c>
      <c r="E25" s="15" t="s">
        <v>135</v>
      </c>
      <c r="F25" s="42">
        <v>1032</v>
      </c>
      <c r="G25" s="42">
        <v>1024</v>
      </c>
      <c r="H25" s="115">
        <v>170.5</v>
      </c>
      <c r="I25" s="115">
        <v>907.5</v>
      </c>
      <c r="J25" s="47">
        <v>16</v>
      </c>
      <c r="K25" s="47">
        <v>16</v>
      </c>
      <c r="L25" s="3">
        <v>8.5</v>
      </c>
      <c r="M25" s="3">
        <v>8.5</v>
      </c>
      <c r="N25" s="132">
        <f t="shared" si="5"/>
        <v>0.11013116511735807</v>
      </c>
      <c r="O25" s="132">
        <f t="shared" si="6"/>
        <v>0.11113547501408196</v>
      </c>
      <c r="P25" s="171">
        <f>Calc!B$74 +S25*Calc!B97*COS(RADIANS(R25))+Calc!C97*SIN(RADIANS(R25))</f>
        <v>-391.94900517294337</v>
      </c>
      <c r="Q25" s="171">
        <f>Calc!C$74 -S25*Calc!B97*SIN(RADIANS(R25))+Calc!C97*COS(RADIANS(R25))</f>
        <v>-334.83102385663642</v>
      </c>
      <c r="R25" s="2">
        <f t="shared" si="8"/>
        <v>4.4497049999999998</v>
      </c>
      <c r="S25" s="42">
        <v>-1</v>
      </c>
      <c r="T25" s="42">
        <v>0</v>
      </c>
      <c r="U25" s="42">
        <v>1</v>
      </c>
      <c r="V25" s="2">
        <f t="shared" si="1"/>
        <v>-85.554056000000003</v>
      </c>
      <c r="W25" s="57">
        <f t="shared" si="7"/>
        <v>4.4497049999999998</v>
      </c>
      <c r="X25" s="4">
        <f>Calc!L166</f>
        <v>-0.87741785292622188</v>
      </c>
      <c r="Y25" s="4">
        <f>Calc!M166</f>
        <v>0.87719717991163149</v>
      </c>
      <c r="Z25" s="4">
        <f>Calc!N166</f>
        <v>0.87777100545112752</v>
      </c>
      <c r="AA25" s="4">
        <f>Calc!O166</f>
        <v>-0.87622388083496172</v>
      </c>
      <c r="AB25" s="4">
        <f>Calc!P166</f>
        <v>-0.88702275528754837</v>
      </c>
      <c r="AC25" s="4">
        <f>Calc!Q166</f>
        <v>-0.88897606716055344</v>
      </c>
      <c r="AD25" s="4">
        <f>Calc!R166</f>
        <v>0.88684826964451025</v>
      </c>
      <c r="AE25" s="4">
        <f>Calc!S166</f>
        <v>0.88879193421099234</v>
      </c>
      <c r="AF25" s="40">
        <v>41640</v>
      </c>
      <c r="AH25" s="42">
        <v>4</v>
      </c>
      <c r="AI25" s="151">
        <v>0</v>
      </c>
      <c r="AJ25" s="151">
        <f>Calc!D30</f>
        <v>0.11013115526978121</v>
      </c>
      <c r="AK25" s="151">
        <f>Calc!E30</f>
        <v>8.5119363342611331E-6</v>
      </c>
      <c r="AL25" s="151">
        <f>Calc!F30</f>
        <v>4.5584831046272569E-6</v>
      </c>
      <c r="AM25" s="151">
        <f>Calc!G30</f>
        <v>-7.7655140641199462E-7</v>
      </c>
      <c r="AN25" s="151">
        <f>Calc!H30</f>
        <v>-2.1571904322112103E-8</v>
      </c>
      <c r="AO25" s="151">
        <f>Calc!I30</f>
        <v>-5.6961128019947962E-9</v>
      </c>
      <c r="AP25" s="151">
        <f>Calc!J30</f>
        <v>6.5450444194092295E-10</v>
      </c>
      <c r="AQ25" s="151">
        <f>Calc!K30</f>
        <v>-2.9596916170573533E-9</v>
      </c>
      <c r="AR25" s="151">
        <f>Calc!L30</f>
        <v>9.7020133325224008E-11</v>
      </c>
      <c r="AS25" s="151">
        <f>Calc!M30</f>
        <v>2.0304376995230002E-12</v>
      </c>
      <c r="AT25" s="151">
        <f>Calc!N30</f>
        <v>-1.5884420058549999E-13</v>
      </c>
      <c r="AU25" s="151">
        <f>Calc!O30</f>
        <v>2.0231904886939999E-12</v>
      </c>
      <c r="AV25" s="151">
        <f>Calc!P30</f>
        <v>1.098721589865E-13</v>
      </c>
      <c r="AW25" s="151">
        <f>Calc!Q30</f>
        <v>2.982602003055E-13</v>
      </c>
      <c r="AX25" s="151"/>
      <c r="AY25" s="151"/>
      <c r="AZ25" s="151"/>
      <c r="BA25" s="151"/>
      <c r="BB25" s="151"/>
      <c r="BC25" s="151"/>
      <c r="BD25" s="151">
        <v>0</v>
      </c>
      <c r="BE25" s="151">
        <f>Calc!R30</f>
        <v>-4.6573062276242278E-5</v>
      </c>
      <c r="BF25" s="151">
        <f>Calc!S30</f>
        <v>0.11113547468811466</v>
      </c>
      <c r="BG25" s="151">
        <f>Calc!T30</f>
        <v>-3.9610168636585675E-7</v>
      </c>
      <c r="BH25" s="151">
        <f>Calc!U30</f>
        <v>-5.2952645899369196E-7</v>
      </c>
      <c r="BI25" s="151">
        <f>Calc!V30</f>
        <v>-1.6127765793281801E-7</v>
      </c>
      <c r="BJ25" s="151">
        <f>Calc!W30</f>
        <v>4.2028056902656018E-10</v>
      </c>
      <c r="BK25" s="151">
        <f>Calc!X30</f>
        <v>-2.2627201717366383E-9</v>
      </c>
      <c r="BL25" s="151">
        <f>Calc!Y30</f>
        <v>5.1220978789455819E-10</v>
      </c>
      <c r="BM25" s="151">
        <f>Calc!Z30</f>
        <v>-2.7537526862915757E-10</v>
      </c>
      <c r="BN25" s="151">
        <f>Calc!AA30</f>
        <v>-1.513661809864E-13</v>
      </c>
      <c r="BO25" s="151">
        <f>Calc!AB30</f>
        <v>1.3872336559590001E-12</v>
      </c>
      <c r="BP25" s="151">
        <f>Calc!AC30</f>
        <v>-1.1689499903480001E-13</v>
      </c>
      <c r="BQ25" s="151">
        <f>Calc!AD30</f>
        <v>1.1119123526749999E-12</v>
      </c>
      <c r="BR25" s="151">
        <f>Calc!AE30</f>
        <v>9.7966720885940004E-14</v>
      </c>
      <c r="BS25" s="151"/>
      <c r="BT25" s="151"/>
      <c r="BU25" s="151"/>
      <c r="BV25" s="151"/>
      <c r="BW25" s="151"/>
      <c r="BX25" s="151"/>
      <c r="BY25" s="151">
        <v>0</v>
      </c>
      <c r="BZ25" s="151">
        <f>Calc!D97</f>
        <v>9.120489416416186</v>
      </c>
      <c r="CA25" s="151">
        <f>Calc!E97</f>
        <v>-4.8016874237210771E-3</v>
      </c>
      <c r="CB25" s="151">
        <f>Calc!F97</f>
        <v>-3.6995524569823721E-3</v>
      </c>
      <c r="CC25" s="151">
        <f>Calc!G97</f>
        <v>1.7824766354582443E-3</v>
      </c>
      <c r="CD25" s="151">
        <f>Calc!H97</f>
        <v>-1.6107713063363813E-4</v>
      </c>
      <c r="CE25" s="151">
        <f>Calc!I97</f>
        <v>3.9218787496478932E-5</v>
      </c>
      <c r="CF25" s="151">
        <f>Calc!J97</f>
        <v>-1.175411175835123E-5</v>
      </c>
      <c r="CG25" s="151">
        <f>Calc!K97</f>
        <v>1.9091056290200227E-5</v>
      </c>
      <c r="CH25" s="151">
        <f>Calc!L97</f>
        <v>-2.8888679250760674E-6</v>
      </c>
      <c r="CI25" s="151">
        <f>Calc!M97</f>
        <v>-1.271062427133E-7</v>
      </c>
      <c r="CJ25" s="151">
        <f>Calc!N97</f>
        <v>9.8393356490550007E-9</v>
      </c>
      <c r="CK25" s="151">
        <f>Calc!O97</f>
        <v>-1.1892483043159999E-7</v>
      </c>
      <c r="CL25" s="151">
        <f>Calc!P97</f>
        <v>-6.3993655110230004E-9</v>
      </c>
      <c r="CM25" s="151">
        <f>Calc!Q97</f>
        <v>-1.7938120769440001E-8</v>
      </c>
      <c r="CN25" s="151"/>
      <c r="CO25" s="151"/>
      <c r="CP25" s="151"/>
      <c r="CQ25" s="151"/>
      <c r="CR25" s="151"/>
      <c r="CS25" s="151"/>
      <c r="CT25" s="151">
        <v>0</v>
      </c>
      <c r="CU25" s="151">
        <f>Calc!R97</f>
        <v>9.9844450733867531E-3</v>
      </c>
      <c r="CV25" s="151">
        <f>Calc!S97</f>
        <v>9.0100291505754271</v>
      </c>
      <c r="CW25" s="151">
        <f>Calc!T97</f>
        <v>7.6653857001100843E-4</v>
      </c>
      <c r="CX25" s="151">
        <f>Calc!U97</f>
        <v>-2.5090210235578314E-5</v>
      </c>
      <c r="CY25" s="151">
        <f>Calc!V97</f>
        <v>2.5873921492819229E-4</v>
      </c>
      <c r="CZ25" s="151">
        <f>Calc!W97</f>
        <v>-5.3386317966536246E-6</v>
      </c>
      <c r="DA25" s="151">
        <f>Calc!X97</f>
        <v>1.5377242709029695E-5</v>
      </c>
      <c r="DB25" s="151">
        <f>Calc!Y97</f>
        <v>-9.5278229207595512E-6</v>
      </c>
      <c r="DC25" s="151">
        <f>Calc!Z97</f>
        <v>1.1074488605737778E-6</v>
      </c>
      <c r="DD25" s="151">
        <f>Calc!AA97</f>
        <v>9.2371589635679992E-9</v>
      </c>
      <c r="DE25" s="151">
        <f>Calc!AB97</f>
        <v>-8.1132513563149997E-8</v>
      </c>
      <c r="DF25" s="151">
        <f>Calc!AC97</f>
        <v>6.9799133071360002E-9</v>
      </c>
      <c r="DG25" s="151">
        <f>Calc!AD97</f>
        <v>-6.5847741212590005E-8</v>
      </c>
      <c r="DH25" s="151">
        <f>Calc!AE97</f>
        <v>-5.9945921585839997E-9</v>
      </c>
    </row>
    <row r="26" spans="1:112" s="15" customFormat="1" x14ac:dyDescent="0.2">
      <c r="A26" s="9" t="s">
        <v>54</v>
      </c>
      <c r="B26" s="27" t="s">
        <v>417</v>
      </c>
      <c r="C26" s="9" t="str">
        <f>DDC!B27</f>
        <v>MIRIMAGE_MASKLYOT</v>
      </c>
      <c r="D26" s="27" t="s">
        <v>399</v>
      </c>
      <c r="E26" s="15" t="s">
        <v>135</v>
      </c>
      <c r="F26" s="42">
        <v>1032</v>
      </c>
      <c r="G26" s="42">
        <v>1024</v>
      </c>
      <c r="H26" s="115">
        <v>115.5</v>
      </c>
      <c r="I26" s="115">
        <v>860.5</v>
      </c>
      <c r="J26" s="47">
        <v>16</v>
      </c>
      <c r="K26" s="47">
        <v>16</v>
      </c>
      <c r="L26" s="3">
        <v>8.5</v>
      </c>
      <c r="M26" s="3">
        <v>8.5</v>
      </c>
      <c r="N26" s="132">
        <f t="shared" si="5"/>
        <v>0.10891707822996763</v>
      </c>
      <c r="O26" s="132">
        <f t="shared" si="6"/>
        <v>0.11119654068776989</v>
      </c>
      <c r="P26" s="171">
        <f>Calc!B$74 +S26*Calc!B98*COS(RADIANS(R26))+Calc!C98*SIN(RADIANS(R26))</f>
        <v>-386.34888752404089</v>
      </c>
      <c r="Q26" s="171">
        <f>Calc!C$74 -S26*Calc!B98*SIN(RADIANS(R26))+Calc!C98*COS(RADIANS(R26))</f>
        <v>-340.4961476517725</v>
      </c>
      <c r="R26" s="2">
        <f t="shared" si="8"/>
        <v>4.4497049999999998</v>
      </c>
      <c r="S26" s="42">
        <v>-1</v>
      </c>
      <c r="T26" s="42">
        <v>0</v>
      </c>
      <c r="U26" s="42">
        <v>1</v>
      </c>
      <c r="V26" s="2">
        <f t="shared" si="1"/>
        <v>-85.554056000000003</v>
      </c>
      <c r="W26" s="57">
        <f t="shared" si="7"/>
        <v>4.4497049999999998</v>
      </c>
      <c r="X26" s="4">
        <f>Calc!L167</f>
        <v>-0.87432141984986678</v>
      </c>
      <c r="Y26" s="4">
        <f>Calc!M167</f>
        <v>0.8725355547536906</v>
      </c>
      <c r="Z26" s="4">
        <f>Calc!N167</f>
        <v>0.87481688005634139</v>
      </c>
      <c r="AA26" s="4">
        <f>Calc!O167</f>
        <v>-0.87144412198581245</v>
      </c>
      <c r="AB26" s="4">
        <f>Calc!P167</f>
        <v>-0.88814630092881874</v>
      </c>
      <c r="AC26" s="4">
        <f>Calc!Q167</f>
        <v>-0.88833486011323293</v>
      </c>
      <c r="AD26" s="4">
        <f>Calc!R167</f>
        <v>0.88798189270088013</v>
      </c>
      <c r="AE26" s="4">
        <f>Calc!S167</f>
        <v>0.88812479869868499</v>
      </c>
      <c r="AF26" s="40">
        <v>41640</v>
      </c>
      <c r="AH26" s="42">
        <v>4</v>
      </c>
      <c r="AI26" s="151">
        <v>0</v>
      </c>
      <c r="AJ26" s="151">
        <f>Calc!D31</f>
        <v>0.10891706096816359</v>
      </c>
      <c r="AK26" s="151">
        <f>Calc!E31</f>
        <v>3.7357485406419373E-5</v>
      </c>
      <c r="AL26" s="151">
        <f>Calc!F31</f>
        <v>6.6136277926406564E-6</v>
      </c>
      <c r="AM26" s="151">
        <f>Calc!G31</f>
        <v>-2.3066238115083051E-7</v>
      </c>
      <c r="AN26" s="151">
        <f>Calc!H31</f>
        <v>3.3488953795393043E-7</v>
      </c>
      <c r="AO26" s="151">
        <f>Calc!I31</f>
        <v>-6.6057902845175636E-9</v>
      </c>
      <c r="AP26" s="151">
        <f>Calc!J31</f>
        <v>2.9609829884758796E-10</v>
      </c>
      <c r="AQ26" s="151">
        <f>Calc!K31</f>
        <v>-3.4545999291294544E-9</v>
      </c>
      <c r="AR26" s="151">
        <f>Calc!L31</f>
        <v>-3.7195454523880996E-11</v>
      </c>
      <c r="AS26" s="151">
        <f>Calc!M31</f>
        <v>2.0304376995230002E-12</v>
      </c>
      <c r="AT26" s="151">
        <f>Calc!N31</f>
        <v>-1.5884420058549999E-13</v>
      </c>
      <c r="AU26" s="151">
        <f>Calc!O31</f>
        <v>2.0231904886939999E-12</v>
      </c>
      <c r="AV26" s="151">
        <f>Calc!P31</f>
        <v>1.098721589865E-13</v>
      </c>
      <c r="AW26" s="151">
        <f>Calc!Q31</f>
        <v>2.982602003055E-13</v>
      </c>
      <c r="AX26" s="151"/>
      <c r="AY26" s="151"/>
      <c r="AZ26" s="151"/>
      <c r="BA26" s="151"/>
      <c r="BB26" s="151"/>
      <c r="BC26" s="151"/>
      <c r="BD26" s="151">
        <v>0</v>
      </c>
      <c r="BE26" s="151">
        <f>Calc!R31</f>
        <v>6.1320553042641091E-5</v>
      </c>
      <c r="BF26" s="151">
        <f>Calc!S31</f>
        <v>0.11119653441247686</v>
      </c>
      <c r="BG26" s="151">
        <f>Calc!T31</f>
        <v>-2.7366702949988312E-7</v>
      </c>
      <c r="BH26" s="151">
        <f>Calc!U31</f>
        <v>-3.4763602633113458E-8</v>
      </c>
      <c r="BI26" s="151">
        <f>Calc!V31</f>
        <v>-9.2020483864433073E-8</v>
      </c>
      <c r="BJ26" s="151">
        <f>Calc!W31</f>
        <v>3.4780571464854057E-10</v>
      </c>
      <c r="BK26" s="151">
        <f>Calc!X31</f>
        <v>-2.713307502271517E-9</v>
      </c>
      <c r="BL26" s="151">
        <f>Calc!Y31</f>
        <v>1.9861666775594261E-10</v>
      </c>
      <c r="BM26" s="151">
        <f>Calc!Z31</f>
        <v>-4.421036989555711E-10</v>
      </c>
      <c r="BN26" s="151">
        <f>Calc!AA31</f>
        <v>-1.513661809864E-13</v>
      </c>
      <c r="BO26" s="151">
        <f>Calc!AB31</f>
        <v>1.3872336559590001E-12</v>
      </c>
      <c r="BP26" s="151">
        <f>Calc!AC31</f>
        <v>-1.1689499903480001E-13</v>
      </c>
      <c r="BQ26" s="151">
        <f>Calc!AD31</f>
        <v>1.1119123526749999E-12</v>
      </c>
      <c r="BR26" s="151">
        <f>Calc!AE31</f>
        <v>9.7966720885940004E-14</v>
      </c>
      <c r="BS26" s="151"/>
      <c r="BT26" s="151"/>
      <c r="BU26" s="151"/>
      <c r="BV26" s="151"/>
      <c r="BW26" s="151"/>
      <c r="BX26" s="151"/>
      <c r="BY26" s="151">
        <v>0</v>
      </c>
      <c r="BZ26" s="151">
        <f>Calc!D98</f>
        <v>9.1599533108677829</v>
      </c>
      <c r="CA26" s="151">
        <f>Calc!E98</f>
        <v>-1.3264414468884746E-2</v>
      </c>
      <c r="CB26" s="151">
        <f>Calc!F98</f>
        <v>-4.3768569984829545E-3</v>
      </c>
      <c r="CC26" s="151">
        <f>Calc!G98</f>
        <v>1.7106078683884686E-3</v>
      </c>
      <c r="CD26" s="151">
        <f>Calc!H98</f>
        <v>-2.3871620511546672E-4</v>
      </c>
      <c r="CE26" s="151">
        <f>Calc!I98</f>
        <v>4.222961133876999E-5</v>
      </c>
      <c r="CF26" s="151">
        <f>Calc!J98</f>
        <v>-1.0691846074988586E-5</v>
      </c>
      <c r="CG26" s="151">
        <f>Calc!K98</f>
        <v>2.0623658459858204E-5</v>
      </c>
      <c r="CH26" s="151">
        <f>Calc!L98</f>
        <v>-2.4762395706252457E-6</v>
      </c>
      <c r="CI26" s="151">
        <f>Calc!M98</f>
        <v>-1.271062427133E-7</v>
      </c>
      <c r="CJ26" s="151">
        <f>Calc!N98</f>
        <v>9.8393356490550007E-9</v>
      </c>
      <c r="CK26" s="151">
        <f>Calc!O98</f>
        <v>-1.1892483043159999E-7</v>
      </c>
      <c r="CL26" s="151">
        <f>Calc!P98</f>
        <v>-6.3993655110230004E-9</v>
      </c>
      <c r="CM26" s="151">
        <f>Calc!Q98</f>
        <v>-1.7938120769440001E-8</v>
      </c>
      <c r="CN26" s="151"/>
      <c r="CO26" s="151"/>
      <c r="CP26" s="151"/>
      <c r="CQ26" s="151"/>
      <c r="CR26" s="151"/>
      <c r="CS26" s="151"/>
      <c r="CT26" s="151">
        <v>0</v>
      </c>
      <c r="CU26" s="151">
        <f>Calc!R98</f>
        <v>1.0526618202800226E-3</v>
      </c>
      <c r="CV26" s="151">
        <f>Calc!S98</f>
        <v>9.0075829210242304</v>
      </c>
      <c r="CW26" s="151">
        <f>Calc!T98</f>
        <v>7.7738557537331758E-4</v>
      </c>
      <c r="CX26" s="151">
        <f>Calc!U98</f>
        <v>-1.2429091170373902E-4</v>
      </c>
      <c r="CY26" s="151">
        <f>Calc!V98</f>
        <v>2.918743987928565E-4</v>
      </c>
      <c r="CZ26" s="151">
        <f>Calc!W98</f>
        <v>-5.1381746436664386E-6</v>
      </c>
      <c r="DA26" s="151">
        <f>Calc!X98</f>
        <v>1.6770387316935357E-5</v>
      </c>
      <c r="DB26" s="151">
        <f>Calc!Y98</f>
        <v>-8.5819944254390152E-6</v>
      </c>
      <c r="DC26" s="151">
        <f>Calc!Z98</f>
        <v>1.6290469184900837E-6</v>
      </c>
      <c r="DD26" s="151">
        <f>Calc!AA98</f>
        <v>9.2371589635679992E-9</v>
      </c>
      <c r="DE26" s="151">
        <f>Calc!AB98</f>
        <v>-8.1132513563149997E-8</v>
      </c>
      <c r="DF26" s="151">
        <f>Calc!AC98</f>
        <v>6.9799133071360002E-9</v>
      </c>
      <c r="DG26" s="151">
        <f>Calc!AD98</f>
        <v>-6.5847741212590005E-8</v>
      </c>
      <c r="DH26" s="151">
        <f>Calc!AE98</f>
        <v>-5.9945921585839997E-9</v>
      </c>
    </row>
    <row r="27" spans="1:112" s="15" customFormat="1" x14ac:dyDescent="0.2">
      <c r="A27" s="9" t="s">
        <v>54</v>
      </c>
      <c r="B27" s="27" t="s">
        <v>418</v>
      </c>
      <c r="C27" s="9" t="str">
        <f>DDC!B28</f>
        <v>MIRIMAGE_MASKLYOT</v>
      </c>
      <c r="D27" s="27" t="s">
        <v>399</v>
      </c>
      <c r="E27" s="15" t="s">
        <v>135</v>
      </c>
      <c r="F27" s="42">
        <v>1032</v>
      </c>
      <c r="G27" s="42">
        <v>1024</v>
      </c>
      <c r="H27" s="115">
        <v>171.5</v>
      </c>
      <c r="I27" s="115">
        <v>860.5</v>
      </c>
      <c r="J27" s="47">
        <v>16</v>
      </c>
      <c r="K27" s="47">
        <v>16</v>
      </c>
      <c r="L27" s="3">
        <v>8.5</v>
      </c>
      <c r="M27" s="3">
        <v>8.5</v>
      </c>
      <c r="N27" s="132">
        <f t="shared" si="5"/>
        <v>0.11014413176361031</v>
      </c>
      <c r="O27" s="132">
        <f t="shared" si="6"/>
        <v>0.11116268197883715</v>
      </c>
      <c r="P27" s="171">
        <f>Calc!B$74 +S27*Calc!B99*COS(RADIANS(R27))+Calc!C99*SIN(RADIANS(R27))</f>
        <v>-392.46105588764493</v>
      </c>
      <c r="Q27" s="171">
        <f>Calc!C$74 -S27*Calc!B99*SIN(RADIANS(R27))+Calc!C99*COS(RADIANS(R27))</f>
        <v>-340.02430943580777</v>
      </c>
      <c r="R27" s="2">
        <f t="shared" si="8"/>
        <v>4.4497049999999998</v>
      </c>
      <c r="S27" s="42">
        <v>-1</v>
      </c>
      <c r="T27" s="42">
        <v>0</v>
      </c>
      <c r="U27" s="42">
        <v>1</v>
      </c>
      <c r="V27" s="2">
        <f t="shared" si="1"/>
        <v>-85.554056000000003</v>
      </c>
      <c r="W27" s="57">
        <f t="shared" si="7"/>
        <v>4.4497049999999998</v>
      </c>
      <c r="X27" s="4">
        <f>Calc!L168</f>
        <v>-0.87819346588113523</v>
      </c>
      <c r="Y27" s="4">
        <f>Calc!M168</f>
        <v>0.87826214894746046</v>
      </c>
      <c r="Z27" s="4">
        <f>Calc!N168</f>
        <v>0.87856177397730661</v>
      </c>
      <c r="AA27" s="4">
        <f>Calc!O168</f>
        <v>-0.87734408995431479</v>
      </c>
      <c r="AB27" s="4">
        <f>Calc!P168</f>
        <v>-0.88727266936960736</v>
      </c>
      <c r="AC27" s="4">
        <f>Calc!Q168</f>
        <v>-0.88921806052883623</v>
      </c>
      <c r="AD27" s="4">
        <f>Calc!R168</f>
        <v>0.88709887893443851</v>
      </c>
      <c r="AE27" s="4">
        <f>Calc!S168</f>
        <v>0.88906875452466694</v>
      </c>
      <c r="AF27" s="40">
        <v>41640</v>
      </c>
      <c r="AH27" s="42">
        <v>4</v>
      </c>
      <c r="AI27" s="151">
        <v>0</v>
      </c>
      <c r="AJ27" s="151">
        <f>Calc!D32</f>
        <v>0.1101441304500388</v>
      </c>
      <c r="AK27" s="151">
        <f>Calc!E32</f>
        <v>1.5640792843625079E-5</v>
      </c>
      <c r="AL27" s="151">
        <f>Calc!F32</f>
        <v>4.579520154080596E-6</v>
      </c>
      <c r="AM27" s="151">
        <f>Calc!G32</f>
        <v>-1.2913767637560894E-7</v>
      </c>
      <c r="AN27" s="151">
        <f>Calc!H32</f>
        <v>-2.002086098047958E-8</v>
      </c>
      <c r="AO27" s="151">
        <f>Calc!I32</f>
        <v>-5.7112857873233446E-9</v>
      </c>
      <c r="AP27" s="151">
        <f>Calc!J32</f>
        <v>2.15355045812657E-10</v>
      </c>
      <c r="AQ27" s="151">
        <f>Calc!K32</f>
        <v>-3.0118053369554911E-9</v>
      </c>
      <c r="AR27" s="151">
        <f>Calc!L32</f>
        <v>-3.3460802643920006E-11</v>
      </c>
      <c r="AS27" s="151">
        <f>Calc!M32</f>
        <v>2.0304376995230002E-12</v>
      </c>
      <c r="AT27" s="151">
        <f>Calc!N32</f>
        <v>-1.5884420058549999E-13</v>
      </c>
      <c r="AU27" s="151">
        <f>Calc!O32</f>
        <v>2.0231904886939999E-12</v>
      </c>
      <c r="AV27" s="151">
        <f>Calc!P32</f>
        <v>1.098721589865E-13</v>
      </c>
      <c r="AW27" s="151">
        <f>Calc!Q32</f>
        <v>2.982602003055E-13</v>
      </c>
      <c r="AX27" s="151"/>
      <c r="AY27" s="151"/>
      <c r="AZ27" s="151"/>
      <c r="BA27" s="151"/>
      <c r="BB27" s="151"/>
      <c r="BC27" s="151"/>
      <c r="BD27" s="151">
        <v>0</v>
      </c>
      <c r="BE27" s="151">
        <f>Calc!R32</f>
        <v>1.7010713849481457E-5</v>
      </c>
      <c r="BF27" s="151">
        <f>Calc!S32</f>
        <v>0.11116268087849306</v>
      </c>
      <c r="BG27" s="151">
        <f>Calc!T32</f>
        <v>-1.5409741348979476E-7</v>
      </c>
      <c r="BH27" s="151">
        <f>Calc!U32</f>
        <v>-5.8359181705724828E-7</v>
      </c>
      <c r="BI27" s="151">
        <f>Calc!V32</f>
        <v>-6.4842617540272244E-8</v>
      </c>
      <c r="BJ27" s="151">
        <f>Calc!W32</f>
        <v>2.7149395942281159E-10</v>
      </c>
      <c r="BK27" s="151">
        <f>Calc!X32</f>
        <v>-2.2538838658185596E-9</v>
      </c>
      <c r="BL27" s="151">
        <f>Calc!Y32</f>
        <v>1.4954960856211162E-10</v>
      </c>
      <c r="BM27" s="151">
        <f>Calc!Z32</f>
        <v>-3.2253640834612742E-10</v>
      </c>
      <c r="BN27" s="151">
        <f>Calc!AA32</f>
        <v>-1.513661809864E-13</v>
      </c>
      <c r="BO27" s="151">
        <f>Calc!AB32</f>
        <v>1.3872336559590001E-12</v>
      </c>
      <c r="BP27" s="151">
        <f>Calc!AC32</f>
        <v>-1.1689499903480001E-13</v>
      </c>
      <c r="BQ27" s="151">
        <f>Calc!AD32</f>
        <v>1.1119123526749999E-12</v>
      </c>
      <c r="BR27" s="151">
        <f>Calc!AE32</f>
        <v>9.7966720885940004E-14</v>
      </c>
      <c r="BS27" s="151"/>
      <c r="BT27" s="151"/>
      <c r="BU27" s="151"/>
      <c r="BV27" s="151"/>
      <c r="BW27" s="151"/>
      <c r="BX27" s="151"/>
      <c r="BY27" s="151">
        <v>0</v>
      </c>
      <c r="BZ27" s="151">
        <f>Calc!D99</f>
        <v>9.1109279564772248</v>
      </c>
      <c r="CA27" s="151">
        <f>Calc!E99</f>
        <v>-3.176446446722758E-3</v>
      </c>
      <c r="CB27" s="151">
        <f>Calc!F99</f>
        <v>-3.6288308249744433E-3</v>
      </c>
      <c r="CC27" s="151">
        <f>Calc!G99</f>
        <v>1.5804823422110707E-3</v>
      </c>
      <c r="CD27" s="151">
        <f>Calc!H99</f>
        <v>-1.1672665273200096E-4</v>
      </c>
      <c r="CE27" s="151">
        <f>Calc!I99</f>
        <v>3.9112749867875782E-5</v>
      </c>
      <c r="CF27" s="151">
        <f>Calc!J99</f>
        <v>-1.0509988795236188E-5</v>
      </c>
      <c r="CG27" s="151">
        <f>Calc!K99</f>
        <v>1.9165629014471288E-5</v>
      </c>
      <c r="CH27" s="151">
        <f>Calc!L99</f>
        <v>-2.5151979790359227E-6</v>
      </c>
      <c r="CI27" s="151">
        <f>Calc!M99</f>
        <v>-1.271062427133E-7</v>
      </c>
      <c r="CJ27" s="151">
        <f>Calc!N99</f>
        <v>9.8393356490550007E-9</v>
      </c>
      <c r="CK27" s="151">
        <f>Calc!O99</f>
        <v>-1.1892483043159999E-7</v>
      </c>
      <c r="CL27" s="151">
        <f>Calc!P99</f>
        <v>-6.3993655110230004E-9</v>
      </c>
      <c r="CM27" s="151">
        <f>Calc!Q99</f>
        <v>-1.7938120769440001E-8</v>
      </c>
      <c r="CN27" s="151"/>
      <c r="CO27" s="151"/>
      <c r="CP27" s="151"/>
      <c r="CQ27" s="151"/>
      <c r="CR27" s="151"/>
      <c r="CS27" s="151"/>
      <c r="CT27" s="151">
        <v>0</v>
      </c>
      <c r="CU27" s="151">
        <f>Calc!R99</f>
        <v>1.0012898842985861E-2</v>
      </c>
      <c r="CV27" s="151">
        <f>Calc!S99</f>
        <v>9.007430718093179</v>
      </c>
      <c r="CW27" s="151">
        <f>Calc!T99</f>
        <v>6.8491406798658794E-4</v>
      </c>
      <c r="CX27" s="151">
        <f>Calc!U99</f>
        <v>7.2243079612146132E-5</v>
      </c>
      <c r="CY27" s="151">
        <f>Calc!V99</f>
        <v>2.3951212957308804E-4</v>
      </c>
      <c r="CZ27" s="151">
        <f>Calc!W99</f>
        <v>-4.9113589809736948E-6</v>
      </c>
      <c r="DA27" s="151">
        <f>Calc!X99</f>
        <v>1.5278221738541772E-5</v>
      </c>
      <c r="DB27" s="151">
        <f>Calc!Y99</f>
        <v>-8.4956670415227345E-6</v>
      </c>
      <c r="DC27" s="151">
        <f>Calc!Z99</f>
        <v>1.2254679511049157E-6</v>
      </c>
      <c r="DD27" s="151">
        <f>Calc!AA99</f>
        <v>9.2371589635679992E-9</v>
      </c>
      <c r="DE27" s="151">
        <f>Calc!AB99</f>
        <v>-8.1132513563149997E-8</v>
      </c>
      <c r="DF27" s="151">
        <f>Calc!AC99</f>
        <v>6.9799133071360002E-9</v>
      </c>
      <c r="DG27" s="151">
        <f>Calc!AD99</f>
        <v>-6.5847741212590005E-8</v>
      </c>
      <c r="DH27" s="151">
        <f>Calc!AE99</f>
        <v>-5.9945921585839997E-9</v>
      </c>
    </row>
    <row r="28" spans="1:112" s="15" customFormat="1" x14ac:dyDescent="0.2">
      <c r="A28" s="9" t="s">
        <v>54</v>
      </c>
      <c r="B28" s="27" t="s">
        <v>383</v>
      </c>
      <c r="C28" s="9" t="str">
        <f>DDC!B29</f>
        <v>MIRIMAGE_MASK1550</v>
      </c>
      <c r="D28" s="27" t="s">
        <v>399</v>
      </c>
      <c r="E28" s="15" t="s">
        <v>135</v>
      </c>
      <c r="F28" s="42">
        <v>1032</v>
      </c>
      <c r="G28" s="42">
        <v>1024</v>
      </c>
      <c r="H28" s="115">
        <v>62.5</v>
      </c>
      <c r="I28" s="115">
        <v>638.5</v>
      </c>
      <c r="J28" s="47">
        <v>64</v>
      </c>
      <c r="K28" s="47">
        <v>64</v>
      </c>
      <c r="L28" s="3">
        <v>32.5</v>
      </c>
      <c r="M28" s="3">
        <v>32.5</v>
      </c>
      <c r="N28" s="132">
        <f t="shared" si="5"/>
        <v>0.10887367123237165</v>
      </c>
      <c r="O28" s="132">
        <f t="shared" si="6"/>
        <v>0.11115951777617256</v>
      </c>
      <c r="P28" s="171">
        <f>Calc!B$74 +S28*Calc!B100*COS(RADIANS(R28))+Calc!C100*SIN(RADIANS(R28))</f>
        <v>-382.46872401192098</v>
      </c>
      <c r="Q28" s="171">
        <f>Calc!C$74 -S28*Calc!B100*SIN(RADIANS(R28))+Calc!C100*COS(RADIANS(R28))</f>
        <v>-365.53703027331557</v>
      </c>
      <c r="R28" s="2">
        <f t="shared" si="0"/>
        <v>4.4497049999999998</v>
      </c>
      <c r="S28" s="42">
        <v>-1</v>
      </c>
      <c r="T28" s="42">
        <v>0</v>
      </c>
      <c r="U28" s="42">
        <v>1</v>
      </c>
      <c r="V28" s="2">
        <f t="shared" si="1"/>
        <v>-85.554056000000003</v>
      </c>
      <c r="W28" s="57">
        <f t="shared" si="7"/>
        <v>4.4497049999999998</v>
      </c>
      <c r="X28" s="4">
        <f>Calc!L169</f>
        <v>-3.481104004210009</v>
      </c>
      <c r="Y28" s="4">
        <f>Calc!M169</f>
        <v>3.4882101327097303</v>
      </c>
      <c r="Z28" s="4">
        <f>Calc!N169</f>
        <v>3.493334161377708</v>
      </c>
      <c r="AA28" s="4">
        <f>Calc!O169</f>
        <v>-3.471866642136566</v>
      </c>
      <c r="AB28" s="4">
        <f>Calc!P169</f>
        <v>-3.5597166787380177</v>
      </c>
      <c r="AC28" s="4">
        <f>Calc!Q169</f>
        <v>-3.5559472460057027</v>
      </c>
      <c r="AD28" s="4">
        <f>Calc!R169</f>
        <v>3.5581441900171606</v>
      </c>
      <c r="AE28" s="4">
        <f>Calc!S169</f>
        <v>3.5541931625174783</v>
      </c>
      <c r="AF28" s="40">
        <v>41640</v>
      </c>
      <c r="AH28" s="42">
        <v>4</v>
      </c>
      <c r="AI28" s="151">
        <v>0</v>
      </c>
      <c r="AJ28" s="151">
        <f>Calc!D29</f>
        <v>0.10887365513098399</v>
      </c>
      <c r="AK28" s="151">
        <f>Calc!E29</f>
        <v>1.1132773560248614E-4</v>
      </c>
      <c r="AL28" s="151">
        <f>Calc!F29</f>
        <v>6.6332273121902532E-6</v>
      </c>
      <c r="AM28" s="151">
        <f>Calc!G29</f>
        <v>-1.0041816410730289E-6</v>
      </c>
      <c r="AN28" s="151">
        <f>Calc!H29</f>
        <v>3.3830457208402913E-7</v>
      </c>
      <c r="AO28" s="151">
        <f>Calc!I29</f>
        <v>-6.6074961775875415E-9</v>
      </c>
      <c r="AP28" s="151">
        <f>Calc!J29</f>
        <v>7.5238628408891899E-10</v>
      </c>
      <c r="AQ28" s="151">
        <f>Calc!K29</f>
        <v>-3.4092605052782552E-9</v>
      </c>
      <c r="AR28" s="151">
        <f>Calc!L29</f>
        <v>9.7837900332177999E-11</v>
      </c>
      <c r="AS28" s="151">
        <f>Calc!M29</f>
        <v>2.0304376995230002E-12</v>
      </c>
      <c r="AT28" s="151">
        <f>Calc!N29</f>
        <v>-1.5884420058549999E-13</v>
      </c>
      <c r="AU28" s="151">
        <f>Calc!O29</f>
        <v>2.0231904886939999E-12</v>
      </c>
      <c r="AV28" s="151">
        <f>Calc!P29</f>
        <v>1.098721589865E-13</v>
      </c>
      <c r="AW28" s="151">
        <f>Calc!Q29</f>
        <v>2.982602003055E-13</v>
      </c>
      <c r="AX28" s="151"/>
      <c r="AY28" s="151"/>
      <c r="AZ28" s="151"/>
      <c r="BA28" s="151"/>
      <c r="BB28" s="151"/>
      <c r="BC28" s="151"/>
      <c r="BD28" s="151">
        <v>0</v>
      </c>
      <c r="BE28" s="151">
        <f>Calc!R29</f>
        <v>5.9211773449311114E-5</v>
      </c>
      <c r="BF28" s="151">
        <f>Calc!S29</f>
        <v>0.11115946202805459</v>
      </c>
      <c r="BG28" s="151">
        <f>Calc!T29</f>
        <v>-5.7873966358095211E-7</v>
      </c>
      <c r="BH28" s="151">
        <f>Calc!U29</f>
        <v>4.1775534489308772E-8</v>
      </c>
      <c r="BI28" s="151">
        <f>Calc!V29</f>
        <v>-2.3323737312578684E-7</v>
      </c>
      <c r="BJ28" s="151">
        <f>Calc!W29</f>
        <v>5.0335218832401644E-10</v>
      </c>
      <c r="BK28" s="151">
        <f>Calc!X29</f>
        <v>-2.7314023701176275E-9</v>
      </c>
      <c r="BL28" s="151">
        <f>Calc!Y29</f>
        <v>5.7508737531662842E-10</v>
      </c>
      <c r="BM28" s="151">
        <f>Calc!Z29</f>
        <v>-3.9559891640977621E-10</v>
      </c>
      <c r="BN28" s="151">
        <f>Calc!AA29</f>
        <v>-1.513661809864E-13</v>
      </c>
      <c r="BO28" s="151">
        <f>Calc!AB29</f>
        <v>1.3872336559590001E-12</v>
      </c>
      <c r="BP28" s="151">
        <f>Calc!AC29</f>
        <v>-1.1689499903480001E-13</v>
      </c>
      <c r="BQ28" s="151">
        <f>Calc!AD29</f>
        <v>1.1119123526749999E-12</v>
      </c>
      <c r="BR28" s="151">
        <f>Calc!AE29</f>
        <v>9.7966720885940004E-14</v>
      </c>
      <c r="BS28" s="151"/>
      <c r="BT28" s="151"/>
      <c r="BU28" s="151"/>
      <c r="BV28" s="151"/>
      <c r="BW28" s="151"/>
      <c r="BX28" s="151"/>
      <c r="BY28" s="151">
        <v>0</v>
      </c>
      <c r="BZ28" s="151">
        <f>Calc!D100</f>
        <v>9.1834036368972178</v>
      </c>
      <c r="CA28" s="151">
        <f>Calc!E100</f>
        <v>-9.0571562173410378E-3</v>
      </c>
      <c r="CB28" s="151">
        <f>Calc!F100</f>
        <v>-4.9432379283555292E-3</v>
      </c>
      <c r="CC28" s="151">
        <f>Calc!G100</f>
        <v>7.386704762914314E-4</v>
      </c>
      <c r="CD28" s="151">
        <f>Calc!H100</f>
        <v>-2.4758227919714011E-4</v>
      </c>
      <c r="CE28" s="151">
        <f>Calc!I100</f>
        <v>4.494150927634305E-5</v>
      </c>
      <c r="CF28" s="151">
        <f>Calc!J100</f>
        <v>-4.9969710544075186E-6</v>
      </c>
      <c r="CG28" s="151">
        <f>Calc!K100</f>
        <v>2.2479368526966355E-5</v>
      </c>
      <c r="CH28" s="151">
        <f>Calc!L100</f>
        <v>-6.6932178941101389E-7</v>
      </c>
      <c r="CI28" s="151">
        <f>Calc!M100</f>
        <v>-1.271062427133E-7</v>
      </c>
      <c r="CJ28" s="151">
        <f>Calc!N100</f>
        <v>9.8393356490550007E-9</v>
      </c>
      <c r="CK28" s="151">
        <f>Calc!O100</f>
        <v>-1.1892483043159999E-7</v>
      </c>
      <c r="CL28" s="151">
        <f>Calc!P100</f>
        <v>-6.3993655110230004E-9</v>
      </c>
      <c r="CM28" s="151">
        <f>Calc!Q100</f>
        <v>-1.7938120769440001E-8</v>
      </c>
      <c r="CN28" s="151"/>
      <c r="CO28" s="151"/>
      <c r="CP28" s="151"/>
      <c r="CQ28" s="151"/>
      <c r="CR28" s="151"/>
      <c r="CS28" s="151"/>
      <c r="CT28" s="151">
        <v>0</v>
      </c>
      <c r="CU28" s="151">
        <f>Calc!R100</f>
        <v>-4.7166431000506071E-3</v>
      </c>
      <c r="CV28" s="151">
        <f>Calc!S100</f>
        <v>8.9960490454180615</v>
      </c>
      <c r="CW28" s="151">
        <f>Calc!T100</f>
        <v>4.245635369527109E-4</v>
      </c>
      <c r="CX28" s="151">
        <f>Calc!U100</f>
        <v>-2.0255030112610239E-5</v>
      </c>
      <c r="CY28" s="151">
        <f>Calc!V100</f>
        <v>1.7124975195232552E-4</v>
      </c>
      <c r="CZ28" s="151">
        <f>Calc!W100</f>
        <v>-3.3518099402528341E-6</v>
      </c>
      <c r="DA28" s="151">
        <f>Calc!X100</f>
        <v>1.7840518269605907E-5</v>
      </c>
      <c r="DB28" s="151">
        <f>Calc!Y100</f>
        <v>-3.7908398437451281E-6</v>
      </c>
      <c r="DC28" s="151">
        <f>Calc!Z100</f>
        <v>2.6031151393162208E-6</v>
      </c>
      <c r="DD28" s="151">
        <f>Calc!AA100</f>
        <v>9.2371589635679992E-9</v>
      </c>
      <c r="DE28" s="151">
        <f>Calc!AB100</f>
        <v>-8.1132513563149997E-8</v>
      </c>
      <c r="DF28" s="151">
        <f>Calc!AC100</f>
        <v>6.9799133071360002E-9</v>
      </c>
      <c r="DG28" s="151">
        <f>Calc!AD100</f>
        <v>-6.5847741212590005E-8</v>
      </c>
      <c r="DH28" s="151">
        <f>Calc!AE100</f>
        <v>-5.9945921585839997E-9</v>
      </c>
    </row>
    <row r="29" spans="1:112" s="15" customFormat="1" x14ac:dyDescent="0.2">
      <c r="A29" s="9" t="s">
        <v>54</v>
      </c>
      <c r="B29" s="27" t="s">
        <v>384</v>
      </c>
      <c r="C29" s="9" t="str">
        <f>DDC!B30</f>
        <v>MIRIMAGE_MASK1550</v>
      </c>
      <c r="D29" s="27" t="s">
        <v>399</v>
      </c>
      <c r="E29" s="15" t="s">
        <v>135</v>
      </c>
      <c r="F29" s="42">
        <v>1032</v>
      </c>
      <c r="G29" s="42">
        <v>1024</v>
      </c>
      <c r="H29" s="115">
        <v>174.5</v>
      </c>
      <c r="I29" s="115">
        <v>627.5</v>
      </c>
      <c r="J29" s="47">
        <v>64</v>
      </c>
      <c r="K29" s="47">
        <v>64</v>
      </c>
      <c r="L29" s="3">
        <v>32.5</v>
      </c>
      <c r="M29" s="3">
        <v>32.5</v>
      </c>
      <c r="N29" s="132">
        <f t="shared" si="5"/>
        <v>0.11013116511735807</v>
      </c>
      <c r="O29" s="132">
        <f t="shared" si="6"/>
        <v>0.11113547501408196</v>
      </c>
      <c r="P29" s="171">
        <f>Calc!B$74 +S29*Calc!B101*COS(RADIANS(R29))+Calc!C101*SIN(RADIANS(R29))</f>
        <v>-394.79458772454512</v>
      </c>
      <c r="Q29" s="171">
        <f>Calc!C$74 -S29*Calc!B101*SIN(RADIANS(R29))+Calc!C101*COS(RADIANS(R29))</f>
        <v>-365.80396053045718</v>
      </c>
      <c r="R29" s="2">
        <f t="shared" si="0"/>
        <v>4.4497049999999998</v>
      </c>
      <c r="S29" s="42">
        <v>-1</v>
      </c>
      <c r="T29" s="42">
        <v>0</v>
      </c>
      <c r="U29" s="42">
        <v>1</v>
      </c>
      <c r="V29" s="2">
        <f t="shared" si="1"/>
        <v>-85.554056000000003</v>
      </c>
      <c r="W29" s="57">
        <f t="shared" si="7"/>
        <v>4.4497049999999998</v>
      </c>
      <c r="X29" s="4">
        <f>Calc!L170</f>
        <v>-3.5203552227900157</v>
      </c>
      <c r="Y29" s="4">
        <f>Calc!M170</f>
        <v>3.5290619276597206</v>
      </c>
      <c r="Z29" s="4">
        <f>Calc!N170</f>
        <v>3.5280654635175313</v>
      </c>
      <c r="AA29" s="4">
        <f>Calc!O170</f>
        <v>-3.5181707269679117</v>
      </c>
      <c r="AB29" s="4">
        <f>Calc!P170</f>
        <v>-3.5559027891241834</v>
      </c>
      <c r="AC29" s="4">
        <f>Calc!Q170</f>
        <v>-3.5577431243228634</v>
      </c>
      <c r="AD29" s="4">
        <f>Calc!R170</f>
        <v>3.5536816899947254</v>
      </c>
      <c r="AE29" s="4">
        <f>Calc!S170</f>
        <v>3.5576804833913434</v>
      </c>
      <c r="AF29" s="40">
        <v>41640</v>
      </c>
      <c r="AH29" s="42">
        <v>4</v>
      </c>
      <c r="AI29" s="151">
        <v>0</v>
      </c>
      <c r="AJ29" s="151">
        <f>Calc!D30</f>
        <v>0.11013115526978121</v>
      </c>
      <c r="AK29" s="151">
        <f>Calc!E30</f>
        <v>8.5119363342611331E-6</v>
      </c>
      <c r="AL29" s="151">
        <f>Calc!F30</f>
        <v>4.5584831046272569E-6</v>
      </c>
      <c r="AM29" s="151">
        <f>Calc!G30</f>
        <v>-7.7655140641199462E-7</v>
      </c>
      <c r="AN29" s="151">
        <f>Calc!H30</f>
        <v>-2.1571904322112103E-8</v>
      </c>
      <c r="AO29" s="151">
        <f>Calc!I30</f>
        <v>-5.6961128019947962E-9</v>
      </c>
      <c r="AP29" s="151">
        <f>Calc!J30</f>
        <v>6.5450444194092295E-10</v>
      </c>
      <c r="AQ29" s="151">
        <f>Calc!K30</f>
        <v>-2.9596916170573533E-9</v>
      </c>
      <c r="AR29" s="151">
        <f>Calc!L30</f>
        <v>9.7020133325224008E-11</v>
      </c>
      <c r="AS29" s="151">
        <f>Calc!M30</f>
        <v>2.0304376995230002E-12</v>
      </c>
      <c r="AT29" s="151">
        <f>Calc!N30</f>
        <v>-1.5884420058549999E-13</v>
      </c>
      <c r="AU29" s="151">
        <f>Calc!O30</f>
        <v>2.0231904886939999E-12</v>
      </c>
      <c r="AV29" s="151">
        <f>Calc!P30</f>
        <v>1.098721589865E-13</v>
      </c>
      <c r="AW29" s="151">
        <f>Calc!Q30</f>
        <v>2.982602003055E-13</v>
      </c>
      <c r="AX29" s="151"/>
      <c r="AY29" s="151"/>
      <c r="AZ29" s="151"/>
      <c r="BA29" s="151"/>
      <c r="BB29" s="151"/>
      <c r="BC29" s="151"/>
      <c r="BD29" s="151">
        <v>0</v>
      </c>
      <c r="BE29" s="151">
        <f>Calc!R30</f>
        <v>-4.6573062276242278E-5</v>
      </c>
      <c r="BF29" s="151">
        <f>Calc!S30</f>
        <v>0.11113547468811466</v>
      </c>
      <c r="BG29" s="151">
        <f>Calc!T30</f>
        <v>-3.9610168636585675E-7</v>
      </c>
      <c r="BH29" s="151">
        <f>Calc!U30</f>
        <v>-5.2952645899369196E-7</v>
      </c>
      <c r="BI29" s="151">
        <f>Calc!V30</f>
        <v>-1.6127765793281801E-7</v>
      </c>
      <c r="BJ29" s="151">
        <f>Calc!W30</f>
        <v>4.2028056902656018E-10</v>
      </c>
      <c r="BK29" s="151">
        <f>Calc!X30</f>
        <v>-2.2627201717366383E-9</v>
      </c>
      <c r="BL29" s="151">
        <f>Calc!Y30</f>
        <v>5.1220978789455819E-10</v>
      </c>
      <c r="BM29" s="151">
        <f>Calc!Z30</f>
        <v>-2.7537526862915757E-10</v>
      </c>
      <c r="BN29" s="151">
        <f>Calc!AA30</f>
        <v>-1.513661809864E-13</v>
      </c>
      <c r="BO29" s="151">
        <f>Calc!AB30</f>
        <v>1.3872336559590001E-12</v>
      </c>
      <c r="BP29" s="151">
        <f>Calc!AC30</f>
        <v>-1.1689499903480001E-13</v>
      </c>
      <c r="BQ29" s="151">
        <f>Calc!AD30</f>
        <v>1.1119123526749999E-12</v>
      </c>
      <c r="BR29" s="151">
        <f>Calc!AE30</f>
        <v>9.7966720885940004E-14</v>
      </c>
      <c r="BS29" s="151"/>
      <c r="BT29" s="151"/>
      <c r="BU29" s="151"/>
      <c r="BV29" s="151"/>
      <c r="BW29" s="151"/>
      <c r="BX29" s="151"/>
      <c r="BY29" s="151">
        <v>0</v>
      </c>
      <c r="BZ29" s="151">
        <f>Calc!D101</f>
        <v>9.0807399240886166</v>
      </c>
      <c r="CA29" s="151">
        <f>Calc!E101</f>
        <v>-7.5743511356208279E-4</v>
      </c>
      <c r="CB29" s="151">
        <f>Calc!F101</f>
        <v>-3.3985022647761874E-3</v>
      </c>
      <c r="CC29" s="151">
        <f>Calc!G101</f>
        <v>5.7265429625749957E-4</v>
      </c>
      <c r="CD29" s="151">
        <f>Calc!H101</f>
        <v>1.2877652014928257E-5</v>
      </c>
      <c r="CE29" s="151">
        <f>Calc!I101</f>
        <v>3.8692123036779714E-5</v>
      </c>
      <c r="CF29" s="151">
        <f>Calc!J101</f>
        <v>-4.3440931023669984E-6</v>
      </c>
      <c r="CG29" s="151">
        <f>Calc!K101</f>
        <v>1.9584896485750839E-5</v>
      </c>
      <c r="CH29" s="151">
        <f>Calc!L101</f>
        <v>-6.6011790739877791E-7</v>
      </c>
      <c r="CI29" s="151">
        <f>Calc!M101</f>
        <v>-1.271062427133E-7</v>
      </c>
      <c r="CJ29" s="151">
        <f>Calc!N101</f>
        <v>9.8393356490550007E-9</v>
      </c>
      <c r="CK29" s="151">
        <f>Calc!O101</f>
        <v>-1.1892483043159999E-7</v>
      </c>
      <c r="CL29" s="151">
        <f>Calc!P101</f>
        <v>-6.3993655110230004E-9</v>
      </c>
      <c r="CM29" s="151">
        <f>Calc!Q101</f>
        <v>-1.7938120769440001E-8</v>
      </c>
      <c r="CN29" s="151"/>
      <c r="CO29" s="151"/>
      <c r="CP29" s="151"/>
      <c r="CQ29" s="151"/>
      <c r="CR29" s="151"/>
      <c r="CS29" s="151"/>
      <c r="CT29" s="151">
        <v>0</v>
      </c>
      <c r="CU29" s="151">
        <f>Calc!R101</f>
        <v>3.7844471996652342E-3</v>
      </c>
      <c r="CV29" s="151">
        <f>Calc!S101</f>
        <v>8.9980363685423477</v>
      </c>
      <c r="CW29" s="151">
        <f>Calc!T101</f>
        <v>2.9139692048033846E-4</v>
      </c>
      <c r="CX29" s="151">
        <f>Calc!U101</f>
        <v>3.8940179151215844E-4</v>
      </c>
      <c r="CY29" s="151">
        <f>Calc!V101</f>
        <v>1.1915669317618966E-4</v>
      </c>
      <c r="CZ29" s="151">
        <f>Calc!W101</f>
        <v>-2.7993464070897524E-6</v>
      </c>
      <c r="DA29" s="151">
        <f>Calc!X101</f>
        <v>1.4837452086473546E-5</v>
      </c>
      <c r="DB29" s="151">
        <f>Calc!Y101</f>
        <v>-3.3781008695378795E-6</v>
      </c>
      <c r="DC29" s="151">
        <f>Calc!Z101</f>
        <v>1.8246064445790562E-6</v>
      </c>
      <c r="DD29" s="151">
        <f>Calc!AA101</f>
        <v>9.2371589635679992E-9</v>
      </c>
      <c r="DE29" s="151">
        <f>Calc!AB101</f>
        <v>-8.1132513563149997E-8</v>
      </c>
      <c r="DF29" s="151">
        <f>Calc!AC101</f>
        <v>6.9799133071360002E-9</v>
      </c>
      <c r="DG29" s="151">
        <f>Calc!AD101</f>
        <v>-6.5847741212590005E-8</v>
      </c>
      <c r="DH29" s="151">
        <f>Calc!AE101</f>
        <v>-5.9945921585839997E-9</v>
      </c>
    </row>
    <row r="30" spans="1:112" s="15" customFormat="1" x14ac:dyDescent="0.2">
      <c r="A30" s="9" t="s">
        <v>54</v>
      </c>
      <c r="B30" s="27" t="s">
        <v>385</v>
      </c>
      <c r="C30" s="9" t="str">
        <f>DDC!B31</f>
        <v>MIRIMAGE_MASK1550</v>
      </c>
      <c r="D30" s="27" t="s">
        <v>399</v>
      </c>
      <c r="E30" s="15" t="s">
        <v>135</v>
      </c>
      <c r="F30" s="42">
        <v>1032</v>
      </c>
      <c r="G30" s="42">
        <v>1024</v>
      </c>
      <c r="H30" s="115">
        <v>60.5</v>
      </c>
      <c r="I30" s="115">
        <v>525.5</v>
      </c>
      <c r="J30" s="47">
        <v>64</v>
      </c>
      <c r="K30" s="47">
        <v>64</v>
      </c>
      <c r="L30" s="3">
        <v>32.5</v>
      </c>
      <c r="M30" s="3">
        <v>32.5</v>
      </c>
      <c r="N30" s="132">
        <f t="shared" si="5"/>
        <v>0.10891707822996763</v>
      </c>
      <c r="O30" s="132">
        <f t="shared" si="6"/>
        <v>0.11119654068776989</v>
      </c>
      <c r="P30" s="171">
        <f>Calc!B$74 +S30*Calc!B102*COS(RADIANS(R30))+Calc!C102*SIN(RADIANS(R30))</f>
        <v>-383.21792112960543</v>
      </c>
      <c r="Q30" s="171">
        <f>Calc!C$74 -S30*Calc!B102*SIN(RADIANS(R30))+Calc!C102*COS(RADIANS(R30))</f>
        <v>-378.0802442588016</v>
      </c>
      <c r="R30" s="2">
        <f t="shared" si="0"/>
        <v>4.4497049999999998</v>
      </c>
      <c r="S30" s="42">
        <v>-1</v>
      </c>
      <c r="T30" s="42">
        <v>0</v>
      </c>
      <c r="U30" s="42">
        <v>1</v>
      </c>
      <c r="V30" s="2">
        <f t="shared" si="1"/>
        <v>-85.554056000000003</v>
      </c>
      <c r="W30" s="57">
        <f t="shared" si="7"/>
        <v>4.4497049999999998</v>
      </c>
      <c r="X30" s="4">
        <f>Calc!L171</f>
        <v>-3.4793366199730804</v>
      </c>
      <c r="Y30" s="4">
        <f>Calc!M171</f>
        <v>3.4911684635147595</v>
      </c>
      <c r="Z30" s="4">
        <f>Calc!N171</f>
        <v>3.4931038107791648</v>
      </c>
      <c r="AA30" s="4">
        <f>Calc!O171</f>
        <v>-3.4764562741918517</v>
      </c>
      <c r="AB30" s="4">
        <f>Calc!P171</f>
        <v>-3.5605734875159478</v>
      </c>
      <c r="AC30" s="4">
        <f>Calc!Q171</f>
        <v>-3.5565472070148227</v>
      </c>
      <c r="AD30" s="4">
        <f>Calc!R171</f>
        <v>3.559758247586069</v>
      </c>
      <c r="AE30" s="4">
        <f>Calc!S171</f>
        <v>3.55586387662323</v>
      </c>
      <c r="AF30" s="40">
        <v>41640</v>
      </c>
      <c r="AH30" s="42">
        <v>4</v>
      </c>
      <c r="AI30" s="151">
        <v>0</v>
      </c>
      <c r="AJ30" s="151">
        <f>Calc!D31</f>
        <v>0.10891706096816359</v>
      </c>
      <c r="AK30" s="151">
        <f>Calc!E31</f>
        <v>3.7357485406419373E-5</v>
      </c>
      <c r="AL30" s="151">
        <f>Calc!F31</f>
        <v>6.6136277926406564E-6</v>
      </c>
      <c r="AM30" s="151">
        <f>Calc!G31</f>
        <v>-2.3066238115083051E-7</v>
      </c>
      <c r="AN30" s="151">
        <f>Calc!H31</f>
        <v>3.3488953795393043E-7</v>
      </c>
      <c r="AO30" s="151">
        <f>Calc!I31</f>
        <v>-6.6057902845175636E-9</v>
      </c>
      <c r="AP30" s="151">
        <f>Calc!J31</f>
        <v>2.9609829884758796E-10</v>
      </c>
      <c r="AQ30" s="151">
        <f>Calc!K31</f>
        <v>-3.4545999291294544E-9</v>
      </c>
      <c r="AR30" s="151">
        <f>Calc!L31</f>
        <v>-3.7195454523880996E-11</v>
      </c>
      <c r="AS30" s="151">
        <f>Calc!M31</f>
        <v>2.0304376995230002E-12</v>
      </c>
      <c r="AT30" s="151">
        <f>Calc!N31</f>
        <v>-1.5884420058549999E-13</v>
      </c>
      <c r="AU30" s="151">
        <f>Calc!O31</f>
        <v>2.0231904886939999E-12</v>
      </c>
      <c r="AV30" s="151">
        <f>Calc!P31</f>
        <v>1.098721589865E-13</v>
      </c>
      <c r="AW30" s="151">
        <f>Calc!Q31</f>
        <v>2.982602003055E-13</v>
      </c>
      <c r="AX30" s="151"/>
      <c r="AY30" s="151"/>
      <c r="AZ30" s="151"/>
      <c r="BA30" s="151"/>
      <c r="BB30" s="151"/>
      <c r="BC30" s="151"/>
      <c r="BD30" s="151">
        <v>0</v>
      </c>
      <c r="BE30" s="151">
        <f>Calc!R31</f>
        <v>6.1320553042641091E-5</v>
      </c>
      <c r="BF30" s="151">
        <f>Calc!S31</f>
        <v>0.11119653441247686</v>
      </c>
      <c r="BG30" s="151">
        <f>Calc!T31</f>
        <v>-2.7366702949988312E-7</v>
      </c>
      <c r="BH30" s="151">
        <f>Calc!U31</f>
        <v>-3.4763602633113458E-8</v>
      </c>
      <c r="BI30" s="151">
        <f>Calc!V31</f>
        <v>-9.2020483864433073E-8</v>
      </c>
      <c r="BJ30" s="151">
        <f>Calc!W31</f>
        <v>3.4780571464854057E-10</v>
      </c>
      <c r="BK30" s="151">
        <f>Calc!X31</f>
        <v>-2.713307502271517E-9</v>
      </c>
      <c r="BL30" s="151">
        <f>Calc!Y31</f>
        <v>1.9861666775594261E-10</v>
      </c>
      <c r="BM30" s="151">
        <f>Calc!Z31</f>
        <v>-4.421036989555711E-10</v>
      </c>
      <c r="BN30" s="151">
        <f>Calc!AA31</f>
        <v>-1.513661809864E-13</v>
      </c>
      <c r="BO30" s="151">
        <f>Calc!AB31</f>
        <v>1.3872336559590001E-12</v>
      </c>
      <c r="BP30" s="151">
        <f>Calc!AC31</f>
        <v>-1.1689499903480001E-13</v>
      </c>
      <c r="BQ30" s="151">
        <f>Calc!AD31</f>
        <v>1.1119123526749999E-12</v>
      </c>
      <c r="BR30" s="151">
        <f>Calc!AE31</f>
        <v>9.7966720885940004E-14</v>
      </c>
      <c r="BS30" s="151"/>
      <c r="BT30" s="151"/>
      <c r="BU30" s="151"/>
      <c r="BV30" s="151"/>
      <c r="BW30" s="151"/>
      <c r="BX30" s="151"/>
      <c r="BY30" s="151">
        <v>0</v>
      </c>
      <c r="BZ30" s="151">
        <f>Calc!D102</f>
        <v>9.17990764096227</v>
      </c>
      <c r="CA30" s="151">
        <f>Calc!E102</f>
        <v>-3.049533077183024E-3</v>
      </c>
      <c r="CB30" s="151">
        <f>Calc!F102</f>
        <v>-4.9296839295476479E-3</v>
      </c>
      <c r="CC30" s="151">
        <f>Calc!G102</f>
        <v>1.717099813250657E-4</v>
      </c>
      <c r="CD30" s="151">
        <f>Calc!H102</f>
        <v>-2.4448929073325938E-4</v>
      </c>
      <c r="CE30" s="151">
        <f>Calc!I102</f>
        <v>4.4932904949657551E-5</v>
      </c>
      <c r="CF30" s="151">
        <f>Calc!J102</f>
        <v>-2.0154165503847015E-6</v>
      </c>
      <c r="CG30" s="151">
        <f>Calc!K102</f>
        <v>2.2774369184038106E-5</v>
      </c>
      <c r="CH30" s="151">
        <f>Calc!L102</f>
        <v>2.3359046257013372E-7</v>
      </c>
      <c r="CI30" s="151">
        <f>Calc!M102</f>
        <v>-1.271062427133E-7</v>
      </c>
      <c r="CJ30" s="151">
        <f>Calc!N102</f>
        <v>9.8393356490550007E-9</v>
      </c>
      <c r="CK30" s="151">
        <f>Calc!O102</f>
        <v>-1.1892483043159999E-7</v>
      </c>
      <c r="CL30" s="151">
        <f>Calc!P102</f>
        <v>-6.3993655110230004E-9</v>
      </c>
      <c r="CM30" s="151">
        <f>Calc!Q102</f>
        <v>-1.7938120769440001E-8</v>
      </c>
      <c r="CN30" s="151"/>
      <c r="CO30" s="151"/>
      <c r="CP30" s="151"/>
      <c r="CQ30" s="151"/>
      <c r="CR30" s="151"/>
      <c r="CS30" s="151"/>
      <c r="CT30" s="151">
        <v>0</v>
      </c>
      <c r="CU30" s="151">
        <f>Calc!R102</f>
        <v>-5.0214774909191386E-3</v>
      </c>
      <c r="CV30" s="151">
        <f>Calc!S102</f>
        <v>8.9930172306477552</v>
      </c>
      <c r="CW30" s="151">
        <f>Calc!T102</f>
        <v>2.0311110025294214E-4</v>
      </c>
      <c r="CX30" s="151">
        <f>Calc!U102</f>
        <v>3.5812330731484803E-5</v>
      </c>
      <c r="CY30" s="151">
        <f>Calc!V102</f>
        <v>6.7756056885056934E-5</v>
      </c>
      <c r="CZ30" s="151">
        <f>Calc!W102</f>
        <v>-2.3408572672118988E-6</v>
      </c>
      <c r="DA30" s="151">
        <f>Calc!X102</f>
        <v>1.7720193296164881E-5</v>
      </c>
      <c r="DB30" s="151">
        <f>Calc!Y102</f>
        <v>-1.3121570939549951E-6</v>
      </c>
      <c r="DC30" s="151">
        <f>Calc!Z102</f>
        <v>2.9192637793155792E-6</v>
      </c>
      <c r="DD30" s="151">
        <f>Calc!AA102</f>
        <v>9.2371589635679992E-9</v>
      </c>
      <c r="DE30" s="151">
        <f>Calc!AB102</f>
        <v>-8.1132513563149997E-8</v>
      </c>
      <c r="DF30" s="151">
        <f>Calc!AC102</f>
        <v>6.9799133071360002E-9</v>
      </c>
      <c r="DG30" s="151">
        <f>Calc!AD102</f>
        <v>-6.5847741212590005E-8</v>
      </c>
      <c r="DH30" s="151">
        <f>Calc!AE102</f>
        <v>-5.9945921585839997E-9</v>
      </c>
    </row>
    <row r="31" spans="1:112" s="15" customFormat="1" x14ac:dyDescent="0.2">
      <c r="A31" s="9" t="s">
        <v>54</v>
      </c>
      <c r="B31" s="27" t="s">
        <v>386</v>
      </c>
      <c r="C31" s="9" t="str">
        <f>DDC!B32</f>
        <v>MIRIMAGE_MASK1550</v>
      </c>
      <c r="D31" s="27" t="s">
        <v>399</v>
      </c>
      <c r="E31" s="15" t="s">
        <v>135</v>
      </c>
      <c r="F31" s="42">
        <v>1032</v>
      </c>
      <c r="G31" s="42">
        <v>1024</v>
      </c>
      <c r="H31" s="115">
        <v>170.5</v>
      </c>
      <c r="I31" s="115">
        <v>518.5</v>
      </c>
      <c r="J31" s="47">
        <v>64</v>
      </c>
      <c r="K31" s="47">
        <v>64</v>
      </c>
      <c r="L31" s="3">
        <v>32.5</v>
      </c>
      <c r="M31" s="3">
        <v>32.5</v>
      </c>
      <c r="N31" s="132">
        <f t="shared" si="5"/>
        <v>0.11014413176361031</v>
      </c>
      <c r="O31" s="132">
        <f t="shared" si="6"/>
        <v>0.11116268197883715</v>
      </c>
      <c r="P31" s="171">
        <f>Calc!B$74 +S31*Calc!B103*COS(RADIANS(R31))+Calc!C103*SIN(RADIANS(R31))</f>
        <v>-395.29396165654367</v>
      </c>
      <c r="Q31" s="171">
        <f>Calc!C$74 -S31*Calc!B103*SIN(RADIANS(R31))+Calc!C103*COS(RADIANS(R31))</f>
        <v>-377.91710632855023</v>
      </c>
      <c r="R31" s="2">
        <f t="shared" si="0"/>
        <v>4.4497049999999998</v>
      </c>
      <c r="S31" s="42">
        <v>-1</v>
      </c>
      <c r="T31" s="42">
        <v>0</v>
      </c>
      <c r="U31" s="42">
        <v>1</v>
      </c>
      <c r="V31" s="2">
        <f t="shared" si="1"/>
        <v>-85.554056000000003</v>
      </c>
      <c r="W31" s="57">
        <f t="shared" si="7"/>
        <v>4.4497049999999998</v>
      </c>
      <c r="X31" s="4">
        <f>Calc!L172</f>
        <v>-3.5202915996024999</v>
      </c>
      <c r="Y31" s="4">
        <f>Calc!M172</f>
        <v>3.5286256493630952</v>
      </c>
      <c r="Z31" s="4">
        <f>Calc!N172</f>
        <v>3.5293740040631749</v>
      </c>
      <c r="AA31" s="4">
        <f>Calc!O172</f>
        <v>-3.5190140915763553</v>
      </c>
      <c r="AB31" s="4">
        <f>Calc!P172</f>
        <v>-3.5584988542056522</v>
      </c>
      <c r="AC31" s="4">
        <f>Calc!Q172</f>
        <v>-3.5561926200557306</v>
      </c>
      <c r="AD31" s="4">
        <f>Calc!R172</f>
        <v>3.5568601529364541</v>
      </c>
      <c r="AE31" s="4">
        <f>Calc!S172</f>
        <v>3.5569338286910996</v>
      </c>
      <c r="AF31" s="40">
        <v>41640</v>
      </c>
      <c r="AH31" s="42">
        <v>4</v>
      </c>
      <c r="AI31" s="151">
        <v>0</v>
      </c>
      <c r="AJ31" s="151">
        <f>Calc!D32</f>
        <v>0.1101441304500388</v>
      </c>
      <c r="AK31" s="151">
        <f>Calc!E32</f>
        <v>1.5640792843625079E-5</v>
      </c>
      <c r="AL31" s="151">
        <f>Calc!F32</f>
        <v>4.579520154080596E-6</v>
      </c>
      <c r="AM31" s="151">
        <f>Calc!G32</f>
        <v>-1.2913767637560894E-7</v>
      </c>
      <c r="AN31" s="151">
        <f>Calc!H32</f>
        <v>-2.002086098047958E-8</v>
      </c>
      <c r="AO31" s="151">
        <f>Calc!I32</f>
        <v>-5.7112857873233446E-9</v>
      </c>
      <c r="AP31" s="151">
        <f>Calc!J32</f>
        <v>2.15355045812657E-10</v>
      </c>
      <c r="AQ31" s="151">
        <f>Calc!K32</f>
        <v>-3.0118053369554911E-9</v>
      </c>
      <c r="AR31" s="151">
        <f>Calc!L32</f>
        <v>-3.3460802643920006E-11</v>
      </c>
      <c r="AS31" s="151">
        <f>Calc!M32</f>
        <v>2.0304376995230002E-12</v>
      </c>
      <c r="AT31" s="151">
        <f>Calc!N32</f>
        <v>-1.5884420058549999E-13</v>
      </c>
      <c r="AU31" s="151">
        <f>Calc!O32</f>
        <v>2.0231904886939999E-12</v>
      </c>
      <c r="AV31" s="151">
        <f>Calc!P32</f>
        <v>1.098721589865E-13</v>
      </c>
      <c r="AW31" s="151">
        <f>Calc!Q32</f>
        <v>2.982602003055E-13</v>
      </c>
      <c r="AX31" s="151"/>
      <c r="AY31" s="151"/>
      <c r="AZ31" s="151"/>
      <c r="BA31" s="151"/>
      <c r="BB31" s="151"/>
      <c r="BC31" s="151"/>
      <c r="BD31" s="151">
        <v>0</v>
      </c>
      <c r="BE31" s="151">
        <f>Calc!R32</f>
        <v>1.7010713849481457E-5</v>
      </c>
      <c r="BF31" s="151">
        <f>Calc!S32</f>
        <v>0.11116268087849306</v>
      </c>
      <c r="BG31" s="151">
        <f>Calc!T32</f>
        <v>-1.5409741348979476E-7</v>
      </c>
      <c r="BH31" s="151">
        <f>Calc!U32</f>
        <v>-5.8359181705724828E-7</v>
      </c>
      <c r="BI31" s="151">
        <f>Calc!V32</f>
        <v>-6.4842617540272244E-8</v>
      </c>
      <c r="BJ31" s="151">
        <f>Calc!W32</f>
        <v>2.7149395942281159E-10</v>
      </c>
      <c r="BK31" s="151">
        <f>Calc!X32</f>
        <v>-2.2538838658185596E-9</v>
      </c>
      <c r="BL31" s="151">
        <f>Calc!Y32</f>
        <v>1.4954960856211162E-10</v>
      </c>
      <c r="BM31" s="151">
        <f>Calc!Z32</f>
        <v>-3.2253640834612742E-10</v>
      </c>
      <c r="BN31" s="151">
        <f>Calc!AA32</f>
        <v>-1.513661809864E-13</v>
      </c>
      <c r="BO31" s="151">
        <f>Calc!AB32</f>
        <v>1.3872336559590001E-12</v>
      </c>
      <c r="BP31" s="151">
        <f>Calc!AC32</f>
        <v>-1.1689499903480001E-13</v>
      </c>
      <c r="BQ31" s="151">
        <f>Calc!AD32</f>
        <v>1.1119123526749999E-12</v>
      </c>
      <c r="BR31" s="151">
        <f>Calc!AE32</f>
        <v>9.7966720885940004E-14</v>
      </c>
      <c r="BS31" s="151"/>
      <c r="BT31" s="151"/>
      <c r="BU31" s="151"/>
      <c r="BV31" s="151"/>
      <c r="BW31" s="151"/>
      <c r="BX31" s="151"/>
      <c r="BY31" s="151">
        <v>0</v>
      </c>
      <c r="BZ31" s="151">
        <f>Calc!D103</f>
        <v>9.0796833655414826</v>
      </c>
      <c r="CA31" s="151">
        <f>Calc!E103</f>
        <v>-1.2749443240123227E-3</v>
      </c>
      <c r="CB31" s="151">
        <f>Calc!F103</f>
        <v>-3.4146150303879723E-3</v>
      </c>
      <c r="CC31" s="151">
        <f>Calc!G103</f>
        <v>9.6577836591207626E-5</v>
      </c>
      <c r="CD31" s="151">
        <f>Calc!H103</f>
        <v>1.2291473714044982E-5</v>
      </c>
      <c r="CE31" s="151">
        <f>Calc!I103</f>
        <v>3.8797597438267459E-5</v>
      </c>
      <c r="CF31" s="151">
        <f>Calc!J103</f>
        <v>-1.4754990583249992E-6</v>
      </c>
      <c r="CG31" s="151">
        <f>Calc!K103</f>
        <v>1.9922598507415466E-5</v>
      </c>
      <c r="CH31" s="151">
        <f>Calc!L103</f>
        <v>2.1201853836036125E-7</v>
      </c>
      <c r="CI31" s="151">
        <f>Calc!M103</f>
        <v>-1.271062427133E-7</v>
      </c>
      <c r="CJ31" s="151">
        <f>Calc!N103</f>
        <v>9.8393356490550007E-9</v>
      </c>
      <c r="CK31" s="151">
        <f>Calc!O103</f>
        <v>-1.1892483043159999E-7</v>
      </c>
      <c r="CL31" s="151">
        <f>Calc!P103</f>
        <v>-6.3993655110230004E-9</v>
      </c>
      <c r="CM31" s="151">
        <f>Calc!Q103</f>
        <v>-1.7938120769440001E-8</v>
      </c>
      <c r="CN31" s="151"/>
      <c r="CO31" s="151"/>
      <c r="CP31" s="151"/>
      <c r="CQ31" s="151"/>
      <c r="CR31" s="151"/>
      <c r="CS31" s="151"/>
      <c r="CT31" s="151">
        <v>0</v>
      </c>
      <c r="CU31" s="151">
        <f>Calc!R103</f>
        <v>-1.4126900001172182E-3</v>
      </c>
      <c r="CV31" s="151">
        <f>Calc!S103</f>
        <v>8.9958026427500162</v>
      </c>
      <c r="CW31" s="151">
        <f>Calc!T103</f>
        <v>1.1507901969435925E-4</v>
      </c>
      <c r="CX31" s="151">
        <f>Calc!U103</f>
        <v>4.2924796584417916E-4</v>
      </c>
      <c r="CY31" s="151">
        <f>Calc!V103</f>
        <v>4.7996458134907594E-5</v>
      </c>
      <c r="CZ31" s="151">
        <f>Calc!W103</f>
        <v>-1.8327235677555111E-6</v>
      </c>
      <c r="DA31" s="151">
        <f>Calc!X103</f>
        <v>1.4775885037380114E-5</v>
      </c>
      <c r="DB31" s="151">
        <f>Calc!Y103</f>
        <v>-9.9095912399684086E-7</v>
      </c>
      <c r="DC31" s="151">
        <f>Calc!Z103</f>
        <v>2.1442126858034623E-6</v>
      </c>
      <c r="DD31" s="151">
        <f>Calc!AA103</f>
        <v>9.2371589635679992E-9</v>
      </c>
      <c r="DE31" s="151">
        <f>Calc!AB103</f>
        <v>-8.1132513563149997E-8</v>
      </c>
      <c r="DF31" s="151">
        <f>Calc!AC103</f>
        <v>6.9799133071360002E-9</v>
      </c>
      <c r="DG31" s="151">
        <f>Calc!AD103</f>
        <v>-6.5847741212590005E-8</v>
      </c>
      <c r="DH31" s="151">
        <f>Calc!AE103</f>
        <v>-5.9945921585839997E-9</v>
      </c>
    </row>
    <row r="32" spans="1:112" s="15" customFormat="1" x14ac:dyDescent="0.2">
      <c r="A32" s="9" t="s">
        <v>54</v>
      </c>
      <c r="B32" s="27" t="s">
        <v>419</v>
      </c>
      <c r="C32" s="9" t="str">
        <f>DDC!B33</f>
        <v>MIRIMAGE_MASK1550</v>
      </c>
      <c r="D32" s="27" t="s">
        <v>399</v>
      </c>
      <c r="E32" s="15" t="s">
        <v>135</v>
      </c>
      <c r="F32" s="42">
        <v>1032</v>
      </c>
      <c r="G32" s="42">
        <v>1024</v>
      </c>
      <c r="H32" s="115">
        <v>106.5</v>
      </c>
      <c r="I32" s="115">
        <v>591.5</v>
      </c>
      <c r="J32" s="47">
        <v>16</v>
      </c>
      <c r="K32" s="47">
        <v>16</v>
      </c>
      <c r="L32" s="3">
        <v>8.5</v>
      </c>
      <c r="M32" s="3">
        <v>8.5</v>
      </c>
      <c r="N32" s="132">
        <f t="shared" si="5"/>
        <v>0.108618102132736</v>
      </c>
      <c r="O32" s="132">
        <f t="shared" si="6"/>
        <v>0.11109590903571341</v>
      </c>
      <c r="P32" s="171">
        <f>Calc!B$74 +S32*Calc!B104*COS(RADIANS(R32))+Calc!C104*SIN(RADIANS(R32))</f>
        <v>-387.65941471879466</v>
      </c>
      <c r="Q32" s="171">
        <f>Calc!C$74 -S32*Calc!B104*SIN(RADIANS(R32))+Calc!C104*COS(RADIANS(R32))</f>
        <v>-370.37212406640936</v>
      </c>
      <c r="R32" s="2">
        <f t="shared" ref="R32:R35" si="9">W32</f>
        <v>4.4497049999999998</v>
      </c>
      <c r="S32" s="42">
        <v>-1</v>
      </c>
      <c r="T32" s="42">
        <v>0</v>
      </c>
      <c r="U32" s="42">
        <v>1</v>
      </c>
      <c r="V32" s="2">
        <f t="shared" si="1"/>
        <v>-85.554056000000003</v>
      </c>
      <c r="W32" s="57">
        <f t="shared" si="7"/>
        <v>4.4497049999999998</v>
      </c>
      <c r="X32" s="4">
        <f>Calc!L173</f>
        <v>-0.87571808844171029</v>
      </c>
      <c r="Y32" s="4">
        <f>Calc!M173</f>
        <v>0.87566017799410434</v>
      </c>
      <c r="Z32" s="4">
        <f>Calc!N173</f>
        <v>0.87639677647108127</v>
      </c>
      <c r="AA32" s="4">
        <f>Calc!O173</f>
        <v>-0.87481907471460085</v>
      </c>
      <c r="AB32" s="4">
        <f>Calc!P173</f>
        <v>-0.88960621366321702</v>
      </c>
      <c r="AC32" s="4">
        <f>Calc!Q173</f>
        <v>-0.88923528685129427</v>
      </c>
      <c r="AD32" s="4">
        <f>Calc!R173</f>
        <v>0.88950526917884365</v>
      </c>
      <c r="AE32" s="4">
        <f>Calc!S173</f>
        <v>0.88919478230045046</v>
      </c>
      <c r="AF32" s="40">
        <v>41640</v>
      </c>
      <c r="AH32" s="42">
        <v>4</v>
      </c>
      <c r="AI32" s="151">
        <v>0</v>
      </c>
      <c r="AJ32" s="151">
        <f>Calc!D45</f>
        <v>0.10861808825956308</v>
      </c>
      <c r="AK32" s="151">
        <f>Calc!E45</f>
        <v>-2.4113647591943952E-4</v>
      </c>
      <c r="AL32" s="151">
        <f>Calc!F45</f>
        <v>6.7207839726439415E-6</v>
      </c>
      <c r="AM32" s="151">
        <f>Calc!G45</f>
        <v>2.1116698047835374E-6</v>
      </c>
      <c r="AN32" s="151">
        <f>Calc!H45</f>
        <v>5.682330041765962E-7</v>
      </c>
      <c r="AO32" s="151">
        <f>Calc!I45</f>
        <v>-6.5446145707239147E-9</v>
      </c>
      <c r="AP32" s="151">
        <f>Calc!J45</f>
        <v>-1.0558694802017605E-9</v>
      </c>
      <c r="AQ32" s="151">
        <f>Calc!K45</f>
        <v>-3.5606454514565396E-9</v>
      </c>
      <c r="AR32" s="151">
        <f>Calc!L45</f>
        <v>-4.355612099730425E-10</v>
      </c>
      <c r="AS32" s="151">
        <f>Calc!M45</f>
        <v>2.0304376995230002E-12</v>
      </c>
      <c r="AT32" s="151">
        <f>Calc!N45</f>
        <v>-1.5884420058549999E-13</v>
      </c>
      <c r="AU32" s="151">
        <f>Calc!O45</f>
        <v>2.0231904886939999E-12</v>
      </c>
      <c r="AV32" s="151">
        <f>Calc!P45</f>
        <v>1.098721589865E-13</v>
      </c>
      <c r="AW32" s="151">
        <f>Calc!Q45</f>
        <v>2.982602003055E-13</v>
      </c>
      <c r="AX32" s="151"/>
      <c r="AY32" s="151"/>
      <c r="AZ32" s="151"/>
      <c r="BA32" s="151"/>
      <c r="BB32" s="151"/>
      <c r="BC32" s="151"/>
      <c r="BD32" s="151">
        <v>0</v>
      </c>
      <c r="BE32" s="151">
        <f>Calc!R45</f>
        <v>5.4897679654717637E-5</v>
      </c>
      <c r="BF32" s="151">
        <f>Calc!S45</f>
        <v>0.11109564733900014</v>
      </c>
      <c r="BG32" s="151">
        <f>Calc!T45</f>
        <v>6.1918983857006611E-7</v>
      </c>
      <c r="BH32" s="151">
        <f>Calc!U45</f>
        <v>1.9941566496608906E-7</v>
      </c>
      <c r="BI32" s="151">
        <f>Calc!V45</f>
        <v>4.1562443917533722E-7</v>
      </c>
      <c r="BJ32" s="151">
        <f>Calc!W45</f>
        <v>-1.1613579116571104E-10</v>
      </c>
      <c r="BK32" s="151">
        <f>Calc!X45</f>
        <v>-2.6310599419483933E-9</v>
      </c>
      <c r="BL32" s="151">
        <f>Calc!Y45</f>
        <v>-9.1575329962247692E-10</v>
      </c>
      <c r="BM32" s="151">
        <f>Calc!Z45</f>
        <v>-5.7187532570651197E-10</v>
      </c>
      <c r="BN32" s="151">
        <f>Calc!AA45</f>
        <v>-1.513661809864E-13</v>
      </c>
      <c r="BO32" s="151">
        <f>Calc!AB45</f>
        <v>1.3872336559590001E-12</v>
      </c>
      <c r="BP32" s="151">
        <f>Calc!AC45</f>
        <v>-1.1689499903480001E-13</v>
      </c>
      <c r="BQ32" s="151">
        <f>Calc!AD45</f>
        <v>1.1119123526749999E-12</v>
      </c>
      <c r="BR32" s="151">
        <f>Calc!AE45</f>
        <v>9.7966720885940004E-14</v>
      </c>
      <c r="BS32" s="151"/>
      <c r="BT32" s="151"/>
      <c r="BU32" s="151"/>
      <c r="BV32" s="151"/>
      <c r="BW32" s="151"/>
      <c r="BX32" s="151"/>
      <c r="BY32" s="151">
        <v>0</v>
      </c>
      <c r="BZ32" s="151">
        <f>Calc!D104</f>
        <v>9.135971187253535</v>
      </c>
      <c r="CA32" s="151">
        <f>Calc!E104</f>
        <v>-4.1848886338505314E-3</v>
      </c>
      <c r="CB32" s="151">
        <f>Calc!F104</f>
        <v>-4.2915458745540064E-3</v>
      </c>
      <c r="CC32" s="151">
        <f>Calc!G104</f>
        <v>4.6795295630121752E-4</v>
      </c>
      <c r="CD32" s="151">
        <f>Calc!H104</f>
        <v>-1.3439001457910365E-4</v>
      </c>
      <c r="CE32" s="151">
        <f>Calc!I104</f>
        <v>4.24497172773259E-5</v>
      </c>
      <c r="CF32" s="151">
        <f>Calc!J104</f>
        <v>-3.6129424975854828E-6</v>
      </c>
      <c r="CG32" s="151">
        <f>Calc!K104</f>
        <v>2.1437985499137464E-5</v>
      </c>
      <c r="CH32" s="151">
        <f>Calc!L104</f>
        <v>-3.2525819750580939E-7</v>
      </c>
      <c r="CI32" s="151">
        <f>Calc!M104</f>
        <v>-1.271062427133E-7</v>
      </c>
      <c r="CJ32" s="151">
        <f>Calc!N104</f>
        <v>9.8393356490550007E-9</v>
      </c>
      <c r="CK32" s="151">
        <f>Calc!O104</f>
        <v>-1.1892483043159999E-7</v>
      </c>
      <c r="CL32" s="151">
        <f>Calc!P104</f>
        <v>-6.3993655110230004E-9</v>
      </c>
      <c r="CM32" s="151">
        <f>Calc!Q104</f>
        <v>-1.7938120769440001E-8</v>
      </c>
      <c r="CN32" s="151"/>
      <c r="CO32" s="151"/>
      <c r="CP32" s="151"/>
      <c r="CQ32" s="151"/>
      <c r="CR32" s="151"/>
      <c r="CS32" s="151"/>
      <c r="CT32" s="151">
        <v>0</v>
      </c>
      <c r="CU32" s="151">
        <f>Calc!R104</f>
        <v>-1.7201717534220734E-3</v>
      </c>
      <c r="CV32" s="151">
        <f>Calc!S104</f>
        <v>8.9949439326395115</v>
      </c>
      <c r="CW32" s="151">
        <f>Calc!T104</f>
        <v>2.9068265224492762E-4</v>
      </c>
      <c r="CX32" s="151">
        <f>Calc!U104</f>
        <v>1.7891487965930453E-4</v>
      </c>
      <c r="CY32" s="151">
        <f>Calc!V104</f>
        <v>1.1639615096402984E-4</v>
      </c>
      <c r="CZ32" s="151">
        <f>Calc!W104</f>
        <v>-2.7506853419462432E-6</v>
      </c>
      <c r="DA32" s="151">
        <f>Calc!X104</f>
        <v>1.6599314264966231E-5</v>
      </c>
      <c r="DB32" s="151">
        <f>Calc!Y104</f>
        <v>-2.6920192624639644E-6</v>
      </c>
      <c r="DC32" s="151">
        <f>Calc!Z104</f>
        <v>2.4122959309670275E-6</v>
      </c>
      <c r="DD32" s="151">
        <f>Calc!AA104</f>
        <v>9.2371589635679992E-9</v>
      </c>
      <c r="DE32" s="151">
        <f>Calc!AB104</f>
        <v>-8.1132513563149997E-8</v>
      </c>
      <c r="DF32" s="151">
        <f>Calc!AC104</f>
        <v>6.9799133071360002E-9</v>
      </c>
      <c r="DG32" s="151">
        <f>Calc!AD104</f>
        <v>-6.5847741212590005E-8</v>
      </c>
      <c r="DH32" s="151">
        <f>Calc!AE104</f>
        <v>-5.9945921585839997E-9</v>
      </c>
    </row>
    <row r="33" spans="1:112" s="15" customFormat="1" x14ac:dyDescent="0.2">
      <c r="A33" s="9" t="s">
        <v>54</v>
      </c>
      <c r="B33" s="27" t="s">
        <v>420</v>
      </c>
      <c r="C33" s="9" t="str">
        <f>DDC!B34</f>
        <v>MIRIMAGE_MASK1550</v>
      </c>
      <c r="D33" s="27" t="s">
        <v>399</v>
      </c>
      <c r="E33" s="15" t="s">
        <v>135</v>
      </c>
      <c r="F33" s="42">
        <v>1032</v>
      </c>
      <c r="G33" s="42">
        <v>1024</v>
      </c>
      <c r="H33" s="115">
        <v>133.5</v>
      </c>
      <c r="I33" s="115">
        <v>587.5</v>
      </c>
      <c r="J33" s="47">
        <v>16</v>
      </c>
      <c r="K33" s="47">
        <v>16</v>
      </c>
      <c r="L33" s="3">
        <v>8.5</v>
      </c>
      <c r="M33" s="3">
        <v>8.5</v>
      </c>
      <c r="N33" s="132">
        <f t="shared" si="5"/>
        <v>0.10991111689005276</v>
      </c>
      <c r="O33" s="132">
        <f t="shared" si="6"/>
        <v>0.11108403041727778</v>
      </c>
      <c r="P33" s="171">
        <f>Calc!B$74 +S33*Calc!B105*COS(RADIANS(R33))+Calc!C105*SIN(RADIANS(R33))</f>
        <v>-390.64423862192524</v>
      </c>
      <c r="Q33" s="171">
        <f>Calc!C$74 -S33*Calc!B105*SIN(RADIANS(R33))+Calc!C105*COS(RADIANS(R33))</f>
        <v>-370.585561993255</v>
      </c>
      <c r="R33" s="2">
        <f t="shared" si="9"/>
        <v>4.4497049999999998</v>
      </c>
      <c r="S33" s="42">
        <v>-1</v>
      </c>
      <c r="T33" s="42">
        <v>0</v>
      </c>
      <c r="U33" s="42">
        <v>1</v>
      </c>
      <c r="V33" s="2">
        <f t="shared" si="1"/>
        <v>-85.554056000000003</v>
      </c>
      <c r="W33" s="57">
        <f t="shared" si="7"/>
        <v>4.4497049999999998</v>
      </c>
      <c r="X33" s="4">
        <f>Calc!L174</f>
        <v>-0.8780093353001589</v>
      </c>
      <c r="Y33" s="4">
        <f>Calc!M174</f>
        <v>0.87815649756518843</v>
      </c>
      <c r="Z33" s="4">
        <f>Calc!N174</f>
        <v>0.87861997538792924</v>
      </c>
      <c r="AA33" s="4">
        <f>Calc!O174</f>
        <v>-0.87739726224904502</v>
      </c>
      <c r="AB33" s="4">
        <f>Calc!P174</f>
        <v>-0.88940360500913096</v>
      </c>
      <c r="AC33" s="4">
        <f>Calc!Q174</f>
        <v>-0.88931804729952302</v>
      </c>
      <c r="AD33" s="4">
        <f>Calc!R174</f>
        <v>0.8892924447501338</v>
      </c>
      <c r="AE33" s="4">
        <f>Calc!S174</f>
        <v>0.88930243496377037</v>
      </c>
      <c r="AF33" s="40">
        <v>41640</v>
      </c>
      <c r="AH33" s="42">
        <v>4</v>
      </c>
      <c r="AI33" s="151">
        <v>0</v>
      </c>
      <c r="AJ33" s="151">
        <f>Calc!D46</f>
        <v>0.10991094774410941</v>
      </c>
      <c r="AK33" s="151">
        <f>Calc!E46</f>
        <v>-1.362444845911599E-5</v>
      </c>
      <c r="AL33" s="151">
        <f>Calc!F46</f>
        <v>4.627357398103951E-6</v>
      </c>
      <c r="AM33" s="151">
        <f>Calc!G46</f>
        <v>1.8810925170615369E-6</v>
      </c>
      <c r="AN33" s="151">
        <f>Calc!H46</f>
        <v>1.8933791072809508E-7</v>
      </c>
      <c r="AO33" s="151">
        <f>Calc!I46</f>
        <v>-5.6101366963415787E-9</v>
      </c>
      <c r="AP33" s="151">
        <f>Calc!J46</f>
        <v>-1.1228098723359219E-9</v>
      </c>
      <c r="AQ33" s="151">
        <f>Calc!K46</f>
        <v>-3.0963004884877981E-9</v>
      </c>
      <c r="AR33" s="151">
        <f>Calc!L46</f>
        <v>-4.2650503409326097E-10</v>
      </c>
      <c r="AS33" s="151">
        <f>Calc!M46</f>
        <v>2.0304376995230002E-12</v>
      </c>
      <c r="AT33" s="151">
        <f>Calc!N46</f>
        <v>-1.5884420058549999E-13</v>
      </c>
      <c r="AU33" s="151">
        <f>Calc!O46</f>
        <v>2.0231904886939999E-12</v>
      </c>
      <c r="AV33" s="151">
        <f>Calc!P46</f>
        <v>1.098721589865E-13</v>
      </c>
      <c r="AW33" s="151">
        <f>Calc!Q46</f>
        <v>2.982602003055E-13</v>
      </c>
      <c r="AX33" s="151"/>
      <c r="AY33" s="151"/>
      <c r="AZ33" s="151"/>
      <c r="BA33" s="151"/>
      <c r="BB33" s="151"/>
      <c r="BC33" s="151"/>
      <c r="BD33" s="151">
        <v>0</v>
      </c>
      <c r="BE33" s="151">
        <f>Calc!R46</f>
        <v>1.9282637395447009E-4</v>
      </c>
      <c r="BF33" s="151">
        <f>Calc!S46</f>
        <v>0.11108402958175896</v>
      </c>
      <c r="BG33" s="151">
        <f>Calc!T46</f>
        <v>5.7356842509356138E-7</v>
      </c>
      <c r="BH33" s="151">
        <f>Calc!U46</f>
        <v>-3.4500376985194293E-7</v>
      </c>
      <c r="BI33" s="151">
        <f>Calc!V46</f>
        <v>3.1276821220578495E-7</v>
      </c>
      <c r="BJ33" s="151">
        <f>Calc!W46</f>
        <v>-1.89925935387332E-10</v>
      </c>
      <c r="BK33" s="151">
        <f>Calc!X46</f>
        <v>-2.1517629606483297E-9</v>
      </c>
      <c r="BL33" s="151">
        <f>Calc!Y46</f>
        <v>-9.5264636057455586E-10</v>
      </c>
      <c r="BM33" s="151">
        <f>Calc!Z46</f>
        <v>-4.4518100579951823E-10</v>
      </c>
      <c r="BN33" s="151">
        <f>Calc!AA46</f>
        <v>-1.513661809864E-13</v>
      </c>
      <c r="BO33" s="151">
        <f>Calc!AB46</f>
        <v>1.3872336559590001E-12</v>
      </c>
      <c r="BP33" s="151">
        <f>Calc!AC46</f>
        <v>-1.1689499903480001E-13</v>
      </c>
      <c r="BQ33" s="151">
        <f>Calc!AD46</f>
        <v>1.1119123526749999E-12</v>
      </c>
      <c r="BR33" s="151">
        <f>Calc!AE46</f>
        <v>9.7966720885940004E-14</v>
      </c>
      <c r="BS33" s="151"/>
      <c r="BT33" s="151"/>
      <c r="BU33" s="151"/>
      <c r="BV33" s="151"/>
      <c r="BW33" s="151"/>
      <c r="BX33" s="151"/>
      <c r="BY33" s="151">
        <v>0</v>
      </c>
      <c r="BZ33" s="151">
        <f>Calc!D105</f>
        <v>9.1114791133012094</v>
      </c>
      <c r="CA33" s="151">
        <f>Calc!E105</f>
        <v>-2.7676917477679171E-3</v>
      </c>
      <c r="CB33" s="151">
        <f>Calc!F105</f>
        <v>-3.9198210748281493E-3</v>
      </c>
      <c r="CC33" s="151">
        <f>Calc!G105</f>
        <v>4.2839712779001979E-4</v>
      </c>
      <c r="CD33" s="151">
        <f>Calc!H105</f>
        <v>-7.1553134852143243E-5</v>
      </c>
      <c r="CE33" s="151">
        <f>Calc!I105</f>
        <v>4.0940779359815837E-5</v>
      </c>
      <c r="CF33" s="151">
        <f>Calc!J105</f>
        <v>-3.4198977859897635E-6</v>
      </c>
      <c r="CG33" s="151">
        <f>Calc!K105</f>
        <v>2.0742655707267758E-5</v>
      </c>
      <c r="CH33" s="151">
        <f>Calc!L105</f>
        <v>-3.1231105147590728E-7</v>
      </c>
      <c r="CI33" s="151">
        <f>Calc!M105</f>
        <v>-1.271062427133E-7</v>
      </c>
      <c r="CJ33" s="151">
        <f>Calc!N105</f>
        <v>9.8393356490550007E-9</v>
      </c>
      <c r="CK33" s="151">
        <f>Calc!O105</f>
        <v>-1.1892483043159999E-7</v>
      </c>
      <c r="CL33" s="151">
        <f>Calc!P105</f>
        <v>-6.3993655110230004E-9</v>
      </c>
      <c r="CM33" s="151">
        <f>Calc!Q105</f>
        <v>-1.7938120769440001E-8</v>
      </c>
      <c r="CN33" s="151"/>
      <c r="CO33" s="151"/>
      <c r="CP33" s="151"/>
      <c r="CQ33" s="151"/>
      <c r="CR33" s="151"/>
      <c r="CS33" s="151"/>
      <c r="CT33" s="151">
        <v>0</v>
      </c>
      <c r="CU33" s="151">
        <f>Calc!R105</f>
        <v>-1.9379520527145177E-4</v>
      </c>
      <c r="CV33" s="151">
        <f>Calc!S105</f>
        <v>8.9955215474472556</v>
      </c>
      <c r="CW33" s="151">
        <f>Calc!T105</f>
        <v>2.5969318887240369E-4</v>
      </c>
      <c r="CX33" s="151">
        <f>Calc!U105</f>
        <v>2.7734379146075673E-4</v>
      </c>
      <c r="CY33" s="151">
        <f>Calc!V105</f>
        <v>1.0552768966655675E-4</v>
      </c>
      <c r="CZ33" s="151">
        <f>Calc!W105</f>
        <v>-2.6052916581499632E-6</v>
      </c>
      <c r="DA33" s="151">
        <f>Calc!X105</f>
        <v>1.5872832456745081E-5</v>
      </c>
      <c r="DB33" s="151">
        <f>Calc!Y105</f>
        <v>-2.5629263050519084E-6</v>
      </c>
      <c r="DC33" s="151">
        <f>Calc!Z105</f>
        <v>2.2280900784022603E-6</v>
      </c>
      <c r="DD33" s="151">
        <f>Calc!AA105</f>
        <v>9.2371589635679992E-9</v>
      </c>
      <c r="DE33" s="151">
        <f>Calc!AB105</f>
        <v>-8.1132513563149997E-8</v>
      </c>
      <c r="DF33" s="151">
        <f>Calc!AC105</f>
        <v>6.9799133071360002E-9</v>
      </c>
      <c r="DG33" s="151">
        <f>Calc!AD105</f>
        <v>-6.5847741212590005E-8</v>
      </c>
      <c r="DH33" s="151">
        <f>Calc!AE105</f>
        <v>-5.9945921585839997E-9</v>
      </c>
    </row>
    <row r="34" spans="1:112" s="15" customFormat="1" x14ac:dyDescent="0.2">
      <c r="A34" s="9" t="s">
        <v>54</v>
      </c>
      <c r="B34" s="27" t="s">
        <v>421</v>
      </c>
      <c r="C34" s="9" t="str">
        <f>DDC!B35</f>
        <v>MIRIMAGE_MASK1550</v>
      </c>
      <c r="D34" s="27" t="s">
        <v>399</v>
      </c>
      <c r="E34" s="15" t="s">
        <v>135</v>
      </c>
      <c r="F34" s="42">
        <v>1032</v>
      </c>
      <c r="G34" s="42">
        <v>1024</v>
      </c>
      <c r="H34" s="115">
        <v>104.5</v>
      </c>
      <c r="I34" s="115">
        <v>563.5</v>
      </c>
      <c r="J34" s="47">
        <v>16</v>
      </c>
      <c r="K34" s="47">
        <v>16</v>
      </c>
      <c r="L34" s="3">
        <v>8.5</v>
      </c>
      <c r="M34" s="3">
        <v>8.5</v>
      </c>
      <c r="N34" s="132">
        <f t="shared" si="5"/>
        <v>0.1082786045408641</v>
      </c>
      <c r="O34" s="132">
        <f t="shared" si="6"/>
        <v>0.11097812599801583</v>
      </c>
      <c r="P34" s="171">
        <f>Calc!B$74 +S34*Calc!B106*COS(RADIANS(R34))+Calc!C106*SIN(RADIANS(R34))</f>
        <v>-387.68139019331016</v>
      </c>
      <c r="Q34" s="171">
        <f>Calc!C$74 -S34*Calc!B106*SIN(RADIANS(R34))+Calc!C106*COS(RADIANS(R34))</f>
        <v>-373.49285299718548</v>
      </c>
      <c r="R34" s="2">
        <f t="shared" si="9"/>
        <v>4.4497049999999998</v>
      </c>
      <c r="S34" s="42">
        <v>-1</v>
      </c>
      <c r="T34" s="42">
        <v>0</v>
      </c>
      <c r="U34" s="42">
        <v>1</v>
      </c>
      <c r="V34" s="2">
        <f t="shared" si="1"/>
        <v>-85.554056000000003</v>
      </c>
      <c r="W34" s="57">
        <f t="shared" si="7"/>
        <v>4.4497049999999998</v>
      </c>
      <c r="X34" s="4">
        <f>Calc!L175</f>
        <v>-0.87556860425085747</v>
      </c>
      <c r="Y34" s="4">
        <f>Calc!M175</f>
        <v>0.87566137393817223</v>
      </c>
      <c r="Z34" s="4">
        <f>Calc!N175</f>
        <v>0.87627395197037394</v>
      </c>
      <c r="AA34" s="4">
        <f>Calc!O175</f>
        <v>-0.87483978328422651</v>
      </c>
      <c r="AB34" s="4">
        <f>Calc!P175</f>
        <v>-0.88973397043885183</v>
      </c>
      <c r="AC34" s="4">
        <f>Calc!Q175</f>
        <v>-0.88923053455959122</v>
      </c>
      <c r="AD34" s="4">
        <f>Calc!R175</f>
        <v>0.88964443301895102</v>
      </c>
      <c r="AE34" s="4">
        <f>Calc!S175</f>
        <v>0.88920402121318998</v>
      </c>
      <c r="AF34" s="40">
        <v>41640</v>
      </c>
      <c r="AH34" s="42">
        <v>4</v>
      </c>
      <c r="AI34" s="151">
        <v>0</v>
      </c>
      <c r="AJ34" s="151">
        <f>Calc!D47</f>
        <v>0.10827860390517775</v>
      </c>
      <c r="AK34" s="151">
        <f>Calc!E47</f>
        <v>-3.9967015092763793E-4</v>
      </c>
      <c r="AL34" s="151">
        <f>Calc!F47</f>
        <v>6.94444624738872E-6</v>
      </c>
      <c r="AM34" s="151">
        <f>Calc!G47</f>
        <v>2.9326818093305557E-6</v>
      </c>
      <c r="AN34" s="151">
        <f>Calc!H47</f>
        <v>7.5316310084489411E-7</v>
      </c>
      <c r="AO34" s="151">
        <f>Calc!I47</f>
        <v>-6.5591521792501213E-9</v>
      </c>
      <c r="AP34" s="151">
        <f>Calc!J47</f>
        <v>-1.5112044002395785E-9</v>
      </c>
      <c r="AQ34" s="151">
        <f>Calc!K47</f>
        <v>-3.6140776372625151E-9</v>
      </c>
      <c r="AR34" s="151">
        <f>Calc!L47</f>
        <v>-5.7081430914707451E-10</v>
      </c>
      <c r="AS34" s="151">
        <f>Calc!M47</f>
        <v>2.0304376995230002E-12</v>
      </c>
      <c r="AT34" s="151">
        <f>Calc!N47</f>
        <v>-1.5884420058549999E-13</v>
      </c>
      <c r="AU34" s="151">
        <f>Calc!O47</f>
        <v>2.0231904886939999E-12</v>
      </c>
      <c r="AV34" s="151">
        <f>Calc!P47</f>
        <v>1.098721589865E-13</v>
      </c>
      <c r="AW34" s="151">
        <f>Calc!Q47</f>
        <v>2.982602003055E-13</v>
      </c>
      <c r="AX34" s="151"/>
      <c r="AY34" s="151"/>
      <c r="AZ34" s="151"/>
      <c r="BA34" s="151"/>
      <c r="BB34" s="151"/>
      <c r="BC34" s="151"/>
      <c r="BD34" s="151">
        <v>0</v>
      </c>
      <c r="BE34" s="151">
        <f>Calc!R47</f>
        <v>1.1732964671008617E-5</v>
      </c>
      <c r="BF34" s="151">
        <f>Calc!S47</f>
        <v>0.11097740632129557</v>
      </c>
      <c r="BG34" s="151">
        <f>Calc!T47</f>
        <v>9.1826716694565349E-7</v>
      </c>
      <c r="BH34" s="151">
        <f>Calc!U47</f>
        <v>4.6987365776750835E-7</v>
      </c>
      <c r="BI34" s="151">
        <f>Calc!V47</f>
        <v>6.2216469297253293E-7</v>
      </c>
      <c r="BJ34" s="151">
        <f>Calc!W47</f>
        <v>-2.7047133539329564E-10</v>
      </c>
      <c r="BK34" s="151">
        <f>Calc!X47</f>
        <v>-2.6212884760380365E-9</v>
      </c>
      <c r="BL34" s="151">
        <f>Calc!Y47</f>
        <v>-1.2917564271870233E-9</v>
      </c>
      <c r="BM34" s="151">
        <f>Calc!Z47</f>
        <v>-6.206039329576568E-10</v>
      </c>
      <c r="BN34" s="151">
        <f>Calc!AA47</f>
        <v>-1.513661809864E-13</v>
      </c>
      <c r="BO34" s="151">
        <f>Calc!AB47</f>
        <v>1.3872336559590001E-12</v>
      </c>
      <c r="BP34" s="151">
        <f>Calc!AC47</f>
        <v>-1.1689499903480001E-13</v>
      </c>
      <c r="BQ34" s="151">
        <f>Calc!AD47</f>
        <v>1.1119123526749999E-12</v>
      </c>
      <c r="BR34" s="151">
        <f>Calc!AE47</f>
        <v>9.7966720885940004E-14</v>
      </c>
      <c r="BS34" s="151"/>
      <c r="BT34" s="151"/>
      <c r="BU34" s="151"/>
      <c r="BV34" s="151"/>
      <c r="BW34" s="151"/>
      <c r="BX34" s="151"/>
      <c r="BY34" s="151">
        <v>0</v>
      </c>
      <c r="BZ34" s="151">
        <f>Calc!D106</f>
        <v>9.1366141909958376</v>
      </c>
      <c r="CA34" s="151">
        <f>Calc!E106</f>
        <v>-3.4292143384326255E-3</v>
      </c>
      <c r="CB34" s="151">
        <f>Calc!F106</f>
        <v>-4.3095113889156447E-3</v>
      </c>
      <c r="CC34" s="151">
        <f>Calc!G106</f>
        <v>3.3555937236812481E-4</v>
      </c>
      <c r="CD34" s="151">
        <f>Calc!H106</f>
        <v>-1.3713519560466206E-4</v>
      </c>
      <c r="CE34" s="151">
        <f>Calc!I106</f>
        <v>4.253104704539E-5</v>
      </c>
      <c r="CF34" s="151">
        <f>Calc!J106</f>
        <v>-2.8790101147141707E-6</v>
      </c>
      <c r="CG34" s="151">
        <f>Calc!K106</f>
        <v>2.1550126399877417E-5</v>
      </c>
      <c r="CH34" s="151">
        <f>Calc!L106</f>
        <v>-1.0048154900817457E-7</v>
      </c>
      <c r="CI34" s="151">
        <f>Calc!M106</f>
        <v>-1.271062427133E-7</v>
      </c>
      <c r="CJ34" s="151">
        <f>Calc!N106</f>
        <v>9.8393356490550007E-9</v>
      </c>
      <c r="CK34" s="151">
        <f>Calc!O106</f>
        <v>-1.1892483043159999E-7</v>
      </c>
      <c r="CL34" s="151">
        <f>Calc!P106</f>
        <v>-6.3993655110230004E-9</v>
      </c>
      <c r="CM34" s="151">
        <f>Calc!Q106</f>
        <v>-1.7938120769440001E-8</v>
      </c>
      <c r="CN34" s="151"/>
      <c r="CO34" s="151"/>
      <c r="CP34" s="151"/>
      <c r="CQ34" s="151"/>
      <c r="CR34" s="151"/>
      <c r="CS34" s="151"/>
      <c r="CT34" s="151">
        <v>0</v>
      </c>
      <c r="CU34" s="151">
        <f>Calc!R106</f>
        <v>-2.4068977643995834E-3</v>
      </c>
      <c r="CV34" s="151">
        <f>Calc!S106</f>
        <v>8.9942482351348847</v>
      </c>
      <c r="CW34" s="151">
        <f>Calc!T106</f>
        <v>2.4072918683703103E-4</v>
      </c>
      <c r="CX34" s="151">
        <f>Calc!U106</f>
        <v>1.8645785074712911E-4</v>
      </c>
      <c r="CY34" s="151">
        <f>Calc!V106</f>
        <v>9.3976687994985062E-5</v>
      </c>
      <c r="CZ34" s="151">
        <f>Calc!W106</f>
        <v>-2.5062540327228267E-6</v>
      </c>
      <c r="DA34" s="151">
        <f>Calc!X106</f>
        <v>1.6609455335549325E-5</v>
      </c>
      <c r="DB34" s="151">
        <f>Calc!Y106</f>
        <v>-2.0801358693168668E-6</v>
      </c>
      <c r="DC34" s="151">
        <f>Calc!Z106</f>
        <v>2.5014415333602847E-6</v>
      </c>
      <c r="DD34" s="151">
        <f>Calc!AA106</f>
        <v>9.2371589635679992E-9</v>
      </c>
      <c r="DE34" s="151">
        <f>Calc!AB106</f>
        <v>-8.1132513563149997E-8</v>
      </c>
      <c r="DF34" s="151">
        <f>Calc!AC106</f>
        <v>6.9799133071360002E-9</v>
      </c>
      <c r="DG34" s="151">
        <f>Calc!AD106</f>
        <v>-6.5847741212590005E-8</v>
      </c>
      <c r="DH34" s="151">
        <f>Calc!AE106</f>
        <v>-5.9945921585839997E-9</v>
      </c>
    </row>
    <row r="35" spans="1:112" s="15" customFormat="1" x14ac:dyDescent="0.2">
      <c r="A35" s="9" t="s">
        <v>54</v>
      </c>
      <c r="B35" s="27" t="s">
        <v>422</v>
      </c>
      <c r="C35" s="9" t="str">
        <f>DDC!B36</f>
        <v>MIRIMAGE_MASK1550</v>
      </c>
      <c r="D35" s="27" t="s">
        <v>399</v>
      </c>
      <c r="E35" s="15" t="s">
        <v>135</v>
      </c>
      <c r="F35" s="42">
        <v>1032</v>
      </c>
      <c r="G35" s="42">
        <v>1024</v>
      </c>
      <c r="H35" s="115">
        <v>133.5</v>
      </c>
      <c r="I35" s="115">
        <v>560.5</v>
      </c>
      <c r="J35" s="47">
        <v>16</v>
      </c>
      <c r="K35" s="47">
        <v>16</v>
      </c>
      <c r="L35" s="3">
        <v>8.5</v>
      </c>
      <c r="M35" s="3">
        <v>8.5</v>
      </c>
      <c r="N35" s="132">
        <f t="shared" si="5"/>
        <v>0.1095956999331797</v>
      </c>
      <c r="O35" s="132">
        <f t="shared" si="6"/>
        <v>0.11099428599749864</v>
      </c>
      <c r="P35" s="171">
        <f>Calc!B$74 +S35*Calc!B107*COS(RADIANS(R35))+Calc!C107*SIN(RADIANS(R35))</f>
        <v>-390.87627819276224</v>
      </c>
      <c r="Q35" s="171">
        <f>Calc!C$74 -S35*Calc!B107*SIN(RADIANS(R35))+Calc!C107*COS(RADIANS(R35))</f>
        <v>-373.57816786818495</v>
      </c>
      <c r="R35" s="2">
        <f t="shared" si="9"/>
        <v>4.4497049999999998</v>
      </c>
      <c r="S35" s="42">
        <v>-1</v>
      </c>
      <c r="T35" s="42">
        <v>0</v>
      </c>
      <c r="U35" s="42">
        <v>1</v>
      </c>
      <c r="V35" s="2">
        <f t="shared" si="1"/>
        <v>-85.554056000000003</v>
      </c>
      <c r="W35" s="57">
        <f t="shared" si="7"/>
        <v>4.4497049999999998</v>
      </c>
      <c r="X35" s="4">
        <f>Calc!L176</f>
        <v>-0.87806597347288651</v>
      </c>
      <c r="Y35" s="4">
        <f>Calc!M176</f>
        <v>0.87829223646765719</v>
      </c>
      <c r="Z35" s="4">
        <f>Calc!N176</f>
        <v>0.87869646078620056</v>
      </c>
      <c r="AA35" s="4">
        <f>Calc!O176</f>
        <v>-0.87755660590595264</v>
      </c>
      <c r="AB35" s="4">
        <f>Calc!P176</f>
        <v>-0.88953734381357141</v>
      </c>
      <c r="AC35" s="4">
        <f>Calc!Q176</f>
        <v>-0.88928405762326479</v>
      </c>
      <c r="AD35" s="4">
        <f>Calc!R176</f>
        <v>0.88943572198088305</v>
      </c>
      <c r="AE35" s="4">
        <f>Calc!S176</f>
        <v>0.88928272995260249</v>
      </c>
      <c r="AF35" s="40">
        <v>41640</v>
      </c>
      <c r="AH35" s="42">
        <v>4</v>
      </c>
      <c r="AI35" s="151">
        <v>0</v>
      </c>
      <c r="AJ35" s="151">
        <f>Calc!D48</f>
        <v>0.10959550190591925</v>
      </c>
      <c r="AK35" s="151">
        <f>Calc!E48</f>
        <v>-9.1550964789018834E-5</v>
      </c>
      <c r="AL35" s="151">
        <f>Calc!F48</f>
        <v>4.8843294552175932E-6</v>
      </c>
      <c r="AM35" s="151">
        <f>Calc!G48</f>
        <v>2.6166413763646835E-6</v>
      </c>
      <c r="AN35" s="151">
        <f>Calc!H48</f>
        <v>3.790271675421334E-7</v>
      </c>
      <c r="AO35" s="151">
        <f>Calc!I48</f>
        <v>-5.640600118062797E-9</v>
      </c>
      <c r="AP35" s="151">
        <f>Calc!J48</f>
        <v>-1.585284489125003E-9</v>
      </c>
      <c r="AQ35" s="151">
        <f>Calc!K48</f>
        <v>-3.1584846692024688E-9</v>
      </c>
      <c r="AR35" s="151">
        <f>Calc!L48</f>
        <v>-5.6436395918771005E-10</v>
      </c>
      <c r="AS35" s="151">
        <f>Calc!M48</f>
        <v>2.0304376995230002E-12</v>
      </c>
      <c r="AT35" s="151">
        <f>Calc!N48</f>
        <v>-1.5884420058549999E-13</v>
      </c>
      <c r="AU35" s="151">
        <f>Calc!O48</f>
        <v>2.0231904886939999E-12</v>
      </c>
      <c r="AV35" s="151">
        <f>Calc!P48</f>
        <v>1.098721589865E-13</v>
      </c>
      <c r="AW35" s="151">
        <f>Calc!Q48</f>
        <v>2.982602003055E-13</v>
      </c>
      <c r="AX35" s="151"/>
      <c r="AY35" s="151"/>
      <c r="AZ35" s="151"/>
      <c r="BA35" s="151"/>
      <c r="BB35" s="151"/>
      <c r="BC35" s="151"/>
      <c r="BD35" s="151">
        <v>0</v>
      </c>
      <c r="BE35" s="151">
        <f>Calc!R48</f>
        <v>2.0834066625635122E-4</v>
      </c>
      <c r="BF35" s="151">
        <f>Calc!S48</f>
        <v>0.11099424824068754</v>
      </c>
      <c r="BG35" s="151">
        <f>Calc!T48</f>
        <v>8.2573277461559811E-7</v>
      </c>
      <c r="BH35" s="151">
        <f>Calc!U48</f>
        <v>-5.6131637762127181E-8</v>
      </c>
      <c r="BI35" s="151">
        <f>Calc!V48</f>
        <v>4.821426470224375E-7</v>
      </c>
      <c r="BJ35" s="151">
        <f>Calc!W48</f>
        <v>-3.4582501747894341E-10</v>
      </c>
      <c r="BK35" s="151">
        <f>Calc!X48</f>
        <v>-2.1498473166775873E-9</v>
      </c>
      <c r="BL35" s="151">
        <f>Calc!Y48</f>
        <v>-1.3348533822590133E-9</v>
      </c>
      <c r="BM35" s="151">
        <f>Calc!Z48</f>
        <v>-4.9691717152310067E-10</v>
      </c>
      <c r="BN35" s="151">
        <f>Calc!AA48</f>
        <v>-1.513661809864E-13</v>
      </c>
      <c r="BO35" s="151">
        <f>Calc!AB48</f>
        <v>1.3872336559590001E-12</v>
      </c>
      <c r="BP35" s="151">
        <f>Calc!AC48</f>
        <v>-1.1689499903480001E-13</v>
      </c>
      <c r="BQ35" s="151">
        <f>Calc!AD48</f>
        <v>1.1119123526749999E-12</v>
      </c>
      <c r="BR35" s="151">
        <f>Calc!AE48</f>
        <v>9.7966720885940004E-14</v>
      </c>
      <c r="BS35" s="151"/>
      <c r="BT35" s="151"/>
      <c r="BU35" s="151"/>
      <c r="BV35" s="151"/>
      <c r="BW35" s="151"/>
      <c r="BX35" s="151"/>
      <c r="BY35" s="151">
        <v>0</v>
      </c>
      <c r="BZ35" s="151">
        <f>Calc!D107</f>
        <v>9.1103868508822128</v>
      </c>
      <c r="CA35" s="151">
        <f>Calc!E107</f>
        <v>-2.3449011127242552E-3</v>
      </c>
      <c r="CB35" s="151">
        <f>Calc!F107</f>
        <v>-3.910730264263842E-3</v>
      </c>
      <c r="CC35" s="151">
        <f>Calc!G107</f>
        <v>3.037068771652785E-4</v>
      </c>
      <c r="CD35" s="151">
        <f>Calc!H107</f>
        <v>-6.9727963463954402E-5</v>
      </c>
      <c r="CE35" s="151">
        <f>Calc!I107</f>
        <v>4.0911671810303502E-5</v>
      </c>
      <c r="CF35" s="151">
        <f>Calc!J107</f>
        <v>-2.705995793578091E-6</v>
      </c>
      <c r="CG35" s="151">
        <f>Calc!K107</f>
        <v>2.080047981604028E-5</v>
      </c>
      <c r="CH35" s="151">
        <f>Calc!L107</f>
        <v>-9.693428364830264E-8</v>
      </c>
      <c r="CI35" s="151">
        <f>Calc!M107</f>
        <v>-1.271062427133E-7</v>
      </c>
      <c r="CJ35" s="151">
        <f>Calc!N107</f>
        <v>9.8393356490550007E-9</v>
      </c>
      <c r="CK35" s="151">
        <f>Calc!O107</f>
        <v>-1.1892483043159999E-7</v>
      </c>
      <c r="CL35" s="151">
        <f>Calc!P107</f>
        <v>-6.3993655110230004E-9</v>
      </c>
      <c r="CM35" s="151">
        <f>Calc!Q107</f>
        <v>-1.7938120769440001E-8</v>
      </c>
      <c r="CN35" s="151"/>
      <c r="CO35" s="151"/>
      <c r="CP35" s="151"/>
      <c r="CQ35" s="151"/>
      <c r="CR35" s="151"/>
      <c r="CS35" s="151"/>
      <c r="CT35" s="151">
        <v>0</v>
      </c>
      <c r="CU35" s="151">
        <f>Calc!R107</f>
        <v>-1.0479326272523127E-3</v>
      </c>
      <c r="CV35" s="151">
        <f>Calc!S107</f>
        <v>8.9949486728860784</v>
      </c>
      <c r="CW35" s="151">
        <f>Calc!T107</f>
        <v>2.1211830623821598E-4</v>
      </c>
      <c r="CX35" s="151">
        <f>Calc!U107</f>
        <v>2.9092318383849267E-4</v>
      </c>
      <c r="CY35" s="151">
        <f>Calc!V107</f>
        <v>8.5141863297347363E-5</v>
      </c>
      <c r="CZ35" s="151">
        <f>Calc!W107</f>
        <v>-2.3617962293838814E-6</v>
      </c>
      <c r="DA35" s="151">
        <f>Calc!X107</f>
        <v>1.5831134784817349E-5</v>
      </c>
      <c r="DB35" s="151">
        <f>Calc!Y107</f>
        <v>-1.9699945995759267E-6</v>
      </c>
      <c r="DC35" s="151">
        <f>Calc!Z107</f>
        <v>2.300118449696949E-6</v>
      </c>
      <c r="DD35" s="151">
        <f>Calc!AA107</f>
        <v>9.2371589635679992E-9</v>
      </c>
      <c r="DE35" s="151">
        <f>Calc!AB107</f>
        <v>-8.1132513563149997E-8</v>
      </c>
      <c r="DF35" s="151">
        <f>Calc!AC107</f>
        <v>6.9799133071360002E-9</v>
      </c>
      <c r="DG35" s="151">
        <f>Calc!AD107</f>
        <v>-6.5847741212590005E-8</v>
      </c>
      <c r="DH35" s="151">
        <f>Calc!AE107</f>
        <v>-5.9945921585839997E-9</v>
      </c>
    </row>
    <row r="36" spans="1:112" s="15" customFormat="1" x14ac:dyDescent="0.2">
      <c r="A36" s="9" t="s">
        <v>54</v>
      </c>
      <c r="B36" s="27" t="s">
        <v>387</v>
      </c>
      <c r="C36" s="9" t="str">
        <f>DDC!B37</f>
        <v>MIRIMAGE_MASK1140</v>
      </c>
      <c r="D36" s="27" t="s">
        <v>399</v>
      </c>
      <c r="E36" s="15" t="s">
        <v>135</v>
      </c>
      <c r="F36" s="42">
        <v>1032</v>
      </c>
      <c r="G36" s="42">
        <v>1024</v>
      </c>
      <c r="H36" s="115">
        <v>62.5</v>
      </c>
      <c r="I36" s="115">
        <v>414.5</v>
      </c>
      <c r="J36" s="47">
        <v>64</v>
      </c>
      <c r="K36" s="47">
        <v>64</v>
      </c>
      <c r="L36" s="3">
        <v>32.5</v>
      </c>
      <c r="M36" s="3">
        <v>32.5</v>
      </c>
      <c r="N36" s="132">
        <f t="shared" si="5"/>
        <v>0.10892631398775439</v>
      </c>
      <c r="O36" s="132">
        <f t="shared" si="6"/>
        <v>0.1112000061085311</v>
      </c>
      <c r="P36" s="171">
        <f>Calc!B$74 +S36*Calc!B108*COS(RADIANS(R36))+Calc!C108*SIN(RADIANS(R36))</f>
        <v>-384.39280034822383</v>
      </c>
      <c r="Q36" s="171">
        <f>Calc!C$74 -S36*Calc!B108*SIN(RADIANS(R36))+Calc!C108*COS(RADIANS(R36))</f>
        <v>-390.36933125327647</v>
      </c>
      <c r="R36" s="2">
        <f t="shared" si="0"/>
        <v>4.4497049999999998</v>
      </c>
      <c r="S36" s="42">
        <v>-1</v>
      </c>
      <c r="T36" s="42">
        <v>0</v>
      </c>
      <c r="U36" s="42">
        <v>1</v>
      </c>
      <c r="V36" s="2">
        <f t="shared" si="1"/>
        <v>-85.554056000000003</v>
      </c>
      <c r="W36" s="57">
        <f t="shared" si="7"/>
        <v>4.4497049999999998</v>
      </c>
      <c r="X36" s="4">
        <f>Calc!L177</f>
        <v>-3.47640404585457</v>
      </c>
      <c r="Y36" s="4">
        <f>Calc!M177</f>
        <v>3.493114581322986</v>
      </c>
      <c r="Z36" s="4">
        <f>Calc!N177</f>
        <v>3.4917080760716179</v>
      </c>
      <c r="AA36" s="4">
        <f>Calc!O177</f>
        <v>-3.4800209810754237</v>
      </c>
      <c r="AB36" s="4">
        <f>Calc!P177</f>
        <v>-3.5603715594028862</v>
      </c>
      <c r="AC36" s="4">
        <f>Calc!Q177</f>
        <v>-3.5560385580079266</v>
      </c>
      <c r="AD36" s="4">
        <f>Calc!R177</f>
        <v>3.5604600796740127</v>
      </c>
      <c r="AE36" s="4">
        <f>Calc!S177</f>
        <v>3.5563152097771042</v>
      </c>
      <c r="AF36" s="40">
        <v>41640</v>
      </c>
      <c r="AH36" s="42">
        <v>4</v>
      </c>
      <c r="AI36" s="151">
        <v>0</v>
      </c>
      <c r="AJ36" s="151">
        <f>Calc!D37</f>
        <v>0.10892629386369083</v>
      </c>
      <c r="AK36" s="151">
        <f>Calc!E37</f>
        <v>-3.8914460644190585E-5</v>
      </c>
      <c r="AL36" s="151">
        <f>Calc!F37</f>
        <v>6.5662083905150469E-6</v>
      </c>
      <c r="AM36" s="151">
        <f>Calc!G37</f>
        <v>5.3970590163954949E-7</v>
      </c>
      <c r="AN36" s="151">
        <f>Calc!H37</f>
        <v>3.6235052592397812E-7</v>
      </c>
      <c r="AO36" s="151">
        <f>Calc!I37</f>
        <v>-6.5719150766563893E-9</v>
      </c>
      <c r="AP36" s="151">
        <f>Calc!J37</f>
        <v>-1.5400305484599303E-10</v>
      </c>
      <c r="AQ36" s="151">
        <f>Calc!K37</f>
        <v>-3.4830945961171832E-9</v>
      </c>
      <c r="AR36" s="151">
        <f>Calc!L37</f>
        <v>-1.6940323914155001E-10</v>
      </c>
      <c r="AS36" s="151">
        <f>Calc!M37</f>
        <v>2.0304376995230002E-12</v>
      </c>
      <c r="AT36" s="151">
        <f>Calc!N37</f>
        <v>-1.5884420058549999E-13</v>
      </c>
      <c r="AU36" s="151">
        <f>Calc!O37</f>
        <v>2.0231904886939999E-12</v>
      </c>
      <c r="AV36" s="151">
        <f>Calc!P37</f>
        <v>1.098721589865E-13</v>
      </c>
      <c r="AW36" s="151">
        <f>Calc!Q37</f>
        <v>2.982602003055E-13</v>
      </c>
      <c r="AX36" s="151"/>
      <c r="AY36" s="151"/>
      <c r="AZ36" s="151"/>
      <c r="BA36" s="151"/>
      <c r="BB36" s="151"/>
      <c r="BC36" s="151"/>
      <c r="BD36" s="151">
        <v>0</v>
      </c>
      <c r="BE36" s="151">
        <f>Calc!R37</f>
        <v>6.6212383485041217E-5</v>
      </c>
      <c r="BF36" s="151">
        <f>Calc!S37</f>
        <v>0.1111999992994699</v>
      </c>
      <c r="BG36" s="151">
        <f>Calc!T37</f>
        <v>2.7229143853826397E-8</v>
      </c>
      <c r="BH36" s="151">
        <f>Calc!U37</f>
        <v>-4.8489667029078399E-8</v>
      </c>
      <c r="BI36" s="151">
        <f>Calc!V37</f>
        <v>6.209856782462032E-8</v>
      </c>
      <c r="BJ36" s="151">
        <f>Calc!W37</f>
        <v>1.9261184938920036E-10</v>
      </c>
      <c r="BK36" s="151">
        <f>Calc!X37</f>
        <v>-2.6790334105500372E-9</v>
      </c>
      <c r="BL36" s="151">
        <f>Calc!Y37</f>
        <v>-1.7211772568097157E-10</v>
      </c>
      <c r="BM36" s="151">
        <f>Calc!Z37</f>
        <v>-4.8337709832357843E-10</v>
      </c>
      <c r="BN36" s="151">
        <f>Calc!AA37</f>
        <v>-1.513661809864E-13</v>
      </c>
      <c r="BO36" s="151">
        <f>Calc!AB37</f>
        <v>1.3872336559590001E-12</v>
      </c>
      <c r="BP36" s="151">
        <f>Calc!AC37</f>
        <v>-1.1689499903480001E-13</v>
      </c>
      <c r="BQ36" s="151">
        <f>Calc!AD37</f>
        <v>1.1119123526749999E-12</v>
      </c>
      <c r="BR36" s="151">
        <f>Calc!AE37</f>
        <v>9.7966720885940004E-14</v>
      </c>
      <c r="BS36" s="151"/>
      <c r="BT36" s="151"/>
      <c r="BU36" s="151"/>
      <c r="BV36" s="151"/>
      <c r="BW36" s="151"/>
      <c r="BX36" s="151"/>
      <c r="BY36" s="151">
        <v>0</v>
      </c>
      <c r="BZ36" s="151">
        <f>Calc!D108</f>
        <v>9.1791309510195607</v>
      </c>
      <c r="CA36" s="151">
        <f>Calc!E108</f>
        <v>3.1420394766590695E-3</v>
      </c>
      <c r="CB36" s="151">
        <f>Calc!F108</f>
        <v>-4.8936686860307334E-3</v>
      </c>
      <c r="CC36" s="151">
        <f>Calc!G108</f>
        <v>-3.9302947977551677E-4</v>
      </c>
      <c r="CD36" s="151">
        <f>Calc!H108</f>
        <v>-2.6452820560903423E-4</v>
      </c>
      <c r="CE36" s="151">
        <f>Calc!I108</f>
        <v>4.4700669315858429E-5</v>
      </c>
      <c r="CF36" s="151">
        <f>Calc!J108</f>
        <v>9.2684076675790076E-7</v>
      </c>
      <c r="CG36" s="151">
        <f>Calc!K108</f>
        <v>2.2959507181299852E-5</v>
      </c>
      <c r="CH36" s="151">
        <f>Calc!L108</f>
        <v>1.1178510825551644E-6</v>
      </c>
      <c r="CI36" s="151">
        <f>Calc!M108</f>
        <v>-1.271062427133E-7</v>
      </c>
      <c r="CJ36" s="151">
        <f>Calc!N108</f>
        <v>9.8393356490550007E-9</v>
      </c>
      <c r="CK36" s="151">
        <f>Calc!O108</f>
        <v>-1.1892483043159999E-7</v>
      </c>
      <c r="CL36" s="151">
        <f>Calc!P108</f>
        <v>-6.3993655110230004E-9</v>
      </c>
      <c r="CM36" s="151">
        <f>Calc!Q108</f>
        <v>-1.7938120769440001E-8</v>
      </c>
      <c r="CN36" s="151"/>
      <c r="CO36" s="151"/>
      <c r="CP36" s="151"/>
      <c r="CQ36" s="151"/>
      <c r="CR36" s="151"/>
      <c r="CS36" s="151"/>
      <c r="CT36" s="151">
        <v>0</v>
      </c>
      <c r="CU36" s="151">
        <f>Calc!R108</f>
        <v>-5.5461308411796067E-3</v>
      </c>
      <c r="CV36" s="151">
        <f>Calc!S108</f>
        <v>8.9927330955037252</v>
      </c>
      <c r="CW36" s="151">
        <f>Calc!T108</f>
        <v>-1.5422276818747072E-5</v>
      </c>
      <c r="CX36" s="151">
        <f>Calc!U108</f>
        <v>4.5744033914949653E-5</v>
      </c>
      <c r="CY36" s="151">
        <f>Calc!V108</f>
        <v>-4.5577185198647637E-5</v>
      </c>
      <c r="CZ36" s="151">
        <f>Calc!W108</f>
        <v>-1.3313714681151341E-6</v>
      </c>
      <c r="DA36" s="151">
        <f>Calc!X108</f>
        <v>1.7494847613007091E-5</v>
      </c>
      <c r="DB36" s="151">
        <f>Calc!Y108</f>
        <v>1.1291997596326212E-6</v>
      </c>
      <c r="DC36" s="151">
        <f>Calc!Z108</f>
        <v>3.2008851651729311E-6</v>
      </c>
      <c r="DD36" s="151">
        <f>Calc!AA108</f>
        <v>9.2371589635679992E-9</v>
      </c>
      <c r="DE36" s="151">
        <f>Calc!AB108</f>
        <v>-8.1132513563149997E-8</v>
      </c>
      <c r="DF36" s="151">
        <f>Calc!AC108</f>
        <v>6.9799133071360002E-9</v>
      </c>
      <c r="DG36" s="151">
        <f>Calc!AD108</f>
        <v>-6.5847741212590005E-8</v>
      </c>
      <c r="DH36" s="151">
        <f>Calc!AE108</f>
        <v>-5.9945921585839997E-9</v>
      </c>
    </row>
    <row r="37" spans="1:112" s="15" customFormat="1" x14ac:dyDescent="0.2">
      <c r="A37" s="9" t="s">
        <v>54</v>
      </c>
      <c r="B37" s="27" t="s">
        <v>388</v>
      </c>
      <c r="C37" s="9" t="str">
        <f>DDC!B38</f>
        <v>MIRIMAGE_MASK1140</v>
      </c>
      <c r="D37" s="27" t="s">
        <v>399</v>
      </c>
      <c r="E37" s="15" t="s">
        <v>135</v>
      </c>
      <c r="F37" s="42">
        <v>1032</v>
      </c>
      <c r="G37" s="42">
        <v>1024</v>
      </c>
      <c r="H37" s="115">
        <v>174.5</v>
      </c>
      <c r="I37" s="115">
        <v>411.5</v>
      </c>
      <c r="J37" s="47">
        <v>64</v>
      </c>
      <c r="K37" s="47">
        <v>64</v>
      </c>
      <c r="L37" s="3">
        <v>32.5</v>
      </c>
      <c r="M37" s="3">
        <v>32.5</v>
      </c>
      <c r="N37" s="132">
        <f t="shared" si="5"/>
        <v>0.11015972515390057</v>
      </c>
      <c r="O37" s="132">
        <f t="shared" si="6"/>
        <v>0.11116265548609054</v>
      </c>
      <c r="P37" s="171">
        <f>Calc!B$74 +S37*Calc!B109*COS(RADIANS(R37))+Calc!C109*SIN(RADIANS(R37))</f>
        <v>-396.65419898184609</v>
      </c>
      <c r="Q37" s="171">
        <f>Calc!C$74 -S37*Calc!B109*SIN(RADIANS(R37))+Calc!C109*COS(RADIANS(R37))</f>
        <v>-389.74163564273499</v>
      </c>
      <c r="R37" s="2">
        <f t="shared" si="0"/>
        <v>4.4497049999999998</v>
      </c>
      <c r="S37" s="42">
        <v>-1</v>
      </c>
      <c r="T37" s="42">
        <v>0</v>
      </c>
      <c r="U37" s="42">
        <v>1</v>
      </c>
      <c r="V37" s="2">
        <f t="shared" si="1"/>
        <v>-85.554056000000003</v>
      </c>
      <c r="W37" s="57">
        <f t="shared" si="7"/>
        <v>4.4497049999999998</v>
      </c>
      <c r="X37" s="4">
        <f>Calc!L178</f>
        <v>-3.5202802129991899</v>
      </c>
      <c r="Y37" s="4">
        <f>Calc!M178</f>
        <v>3.5283110692719792</v>
      </c>
      <c r="Z37" s="4">
        <f>Calc!N178</f>
        <v>3.5305865212634733</v>
      </c>
      <c r="AA37" s="4">
        <f>Calc!O178</f>
        <v>-3.5201238831781052</v>
      </c>
      <c r="AB37" s="4">
        <f>Calc!P178</f>
        <v>-3.560165725319131</v>
      </c>
      <c r="AC37" s="4">
        <f>Calc!Q178</f>
        <v>-3.5538060109722447</v>
      </c>
      <c r="AD37" s="4">
        <f>Calc!R178</f>
        <v>3.5592215927123028</v>
      </c>
      <c r="AE37" s="4">
        <f>Calc!S178</f>
        <v>3.5552892081622187</v>
      </c>
      <c r="AF37" s="40">
        <v>41640</v>
      </c>
      <c r="AH37" s="42">
        <v>4</v>
      </c>
      <c r="AI37" s="151">
        <v>0</v>
      </c>
      <c r="AJ37" s="151">
        <f>Calc!D38</f>
        <v>0.11015969574326363</v>
      </c>
      <c r="AK37" s="151">
        <f>Calc!E38</f>
        <v>1.9387610512366782E-5</v>
      </c>
      <c r="AL37" s="151">
        <f>Calc!F38</f>
        <v>4.5115041206085259E-6</v>
      </c>
      <c r="AM37" s="151">
        <f>Calc!G38</f>
        <v>5.1741395850580438E-7</v>
      </c>
      <c r="AN37" s="151">
        <f>Calc!H38</f>
        <v>-9.4718328413682554E-10</v>
      </c>
      <c r="AO37" s="151">
        <f>Calc!I38</f>
        <v>-5.661802454668329E-9</v>
      </c>
      <c r="AP37" s="151">
        <f>Calc!J38</f>
        <v>-2.1951384917488505E-10</v>
      </c>
      <c r="AQ37" s="151">
        <f>Calc!K38</f>
        <v>-3.0308887760806057E-9</v>
      </c>
      <c r="AR37" s="151">
        <f>Calc!L38</f>
        <v>-1.60676679738728E-10</v>
      </c>
      <c r="AS37" s="151">
        <f>Calc!M38</f>
        <v>2.0304376995230002E-12</v>
      </c>
      <c r="AT37" s="151">
        <f>Calc!N38</f>
        <v>-1.5884420058549999E-13</v>
      </c>
      <c r="AU37" s="151">
        <f>Calc!O38</f>
        <v>2.0231904886939999E-12</v>
      </c>
      <c r="AV37" s="151">
        <f>Calc!P38</f>
        <v>1.098721589865E-13</v>
      </c>
      <c r="AW37" s="151">
        <f>Calc!Q38</f>
        <v>2.982602003055E-13</v>
      </c>
      <c r="AX37" s="151"/>
      <c r="AY37" s="151"/>
      <c r="AZ37" s="151"/>
      <c r="BA37" s="151"/>
      <c r="BB37" s="151"/>
      <c r="BC37" s="151"/>
      <c r="BD37" s="151">
        <v>0</v>
      </c>
      <c r="BE37" s="151">
        <f>Calc!R38</f>
        <v>8.0496798061500304E-5</v>
      </c>
      <c r="BF37" s="151">
        <f>Calc!S38</f>
        <v>0.11116265379541734</v>
      </c>
      <c r="BG37" s="151">
        <f>Calc!T38</f>
        <v>8.7192017654289409E-8</v>
      </c>
      <c r="BH37" s="151">
        <f>Calc!U38</f>
        <v>-5.9516893918492669E-7</v>
      </c>
      <c r="BI37" s="151">
        <f>Calc!V38</f>
        <v>4.4589928116802595E-8</v>
      </c>
      <c r="BJ37" s="151">
        <f>Calc!W38</f>
        <v>1.2063809933941617E-10</v>
      </c>
      <c r="BK37" s="151">
        <f>Calc!X38</f>
        <v>-2.2122215321536045E-9</v>
      </c>
      <c r="BL37" s="151">
        <f>Calc!Y38</f>
        <v>-2.0830941663884177E-10</v>
      </c>
      <c r="BM37" s="151">
        <f>Calc!Z38</f>
        <v>-3.6001851547460973E-10</v>
      </c>
      <c r="BN37" s="151">
        <f>Calc!AA38</f>
        <v>-1.513661809864E-13</v>
      </c>
      <c r="BO37" s="151">
        <f>Calc!AB38</f>
        <v>1.3872336559590001E-12</v>
      </c>
      <c r="BP37" s="151">
        <f>Calc!AC38</f>
        <v>-1.1689499903480001E-13</v>
      </c>
      <c r="BQ37" s="151">
        <f>Calc!AD38</f>
        <v>1.1119123526749999E-12</v>
      </c>
      <c r="BR37" s="151">
        <f>Calc!AE38</f>
        <v>9.7966720885940004E-14</v>
      </c>
      <c r="BS37" s="151"/>
      <c r="BT37" s="151"/>
      <c r="BU37" s="151"/>
      <c r="BV37" s="151"/>
      <c r="BW37" s="151"/>
      <c r="BX37" s="151"/>
      <c r="BY37" s="151">
        <v>0</v>
      </c>
      <c r="BZ37" s="151">
        <f>Calc!D109</f>
        <v>9.0783906414912572</v>
      </c>
      <c r="CA37" s="151">
        <f>Calc!E109</f>
        <v>-1.5231060274894061E-3</v>
      </c>
      <c r="CB37" s="151">
        <f>Calc!F109</f>
        <v>-3.363124242667978E-3</v>
      </c>
      <c r="CC37" s="151">
        <f>Calc!G109</f>
        <v>-3.7888035702331342E-4</v>
      </c>
      <c r="CD37" s="151">
        <f>Calc!H109</f>
        <v>-1.6828485643332175E-6</v>
      </c>
      <c r="CE37" s="151">
        <f>Calc!I109</f>
        <v>3.8457496069812393E-5</v>
      </c>
      <c r="CF37" s="151">
        <f>Calc!J109</f>
        <v>1.3665357001852837E-6</v>
      </c>
      <c r="CG37" s="151">
        <f>Calc!K109</f>
        <v>2.0046593741752623E-5</v>
      </c>
      <c r="CH37" s="151">
        <f>Calc!L109</f>
        <v>1.0626650762791697E-6</v>
      </c>
      <c r="CI37" s="151">
        <f>Calc!M109</f>
        <v>-1.271062427133E-7</v>
      </c>
      <c r="CJ37" s="151">
        <f>Calc!N109</f>
        <v>9.8393356490550007E-9</v>
      </c>
      <c r="CK37" s="151">
        <f>Calc!O109</f>
        <v>-1.1892483043159999E-7</v>
      </c>
      <c r="CL37" s="151">
        <f>Calc!P109</f>
        <v>-6.3993655110230004E-9</v>
      </c>
      <c r="CM37" s="151">
        <f>Calc!Q109</f>
        <v>-1.7938120769440001E-8</v>
      </c>
      <c r="CN37" s="151"/>
      <c r="CO37" s="151"/>
      <c r="CP37" s="151"/>
      <c r="CQ37" s="151"/>
      <c r="CR37" s="151"/>
      <c r="CS37" s="151"/>
      <c r="CT37" s="151">
        <v>0</v>
      </c>
      <c r="CU37" s="151">
        <f>Calc!R109</f>
        <v>-6.6006061030778771E-3</v>
      </c>
      <c r="CV37" s="151">
        <f>Calc!S109</f>
        <v>8.9958005012214119</v>
      </c>
      <c r="CW37" s="151">
        <f>Calc!T109</f>
        <v>-6.0815497612894561E-5</v>
      </c>
      <c r="CX37" s="151">
        <f>Calc!U109</f>
        <v>4.3764695819186074E-4</v>
      </c>
      <c r="CY37" s="151">
        <f>Calc!V109</f>
        <v>-3.3007169402475884E-5</v>
      </c>
      <c r="CZ37" s="151">
        <f>Calc!W109</f>
        <v>-8.5148834576828111E-7</v>
      </c>
      <c r="DA37" s="151">
        <f>Calc!X109</f>
        <v>1.4503051888669275E-5</v>
      </c>
      <c r="DB37" s="151">
        <f>Calc!Y109</f>
        <v>1.3648278631487974E-6</v>
      </c>
      <c r="DC37" s="151">
        <f>Calc!Z109</f>
        <v>2.4005312184145893E-6</v>
      </c>
      <c r="DD37" s="151">
        <f>Calc!AA109</f>
        <v>9.2371589635679992E-9</v>
      </c>
      <c r="DE37" s="151">
        <f>Calc!AB109</f>
        <v>-8.1132513563149997E-8</v>
      </c>
      <c r="DF37" s="151">
        <f>Calc!AC109</f>
        <v>6.9799133071360002E-9</v>
      </c>
      <c r="DG37" s="151">
        <f>Calc!AD109</f>
        <v>-6.5847741212590005E-8</v>
      </c>
      <c r="DH37" s="151">
        <f>Calc!AE109</f>
        <v>-5.9945921585839997E-9</v>
      </c>
    </row>
    <row r="38" spans="1:112" s="15" customFormat="1" x14ac:dyDescent="0.2">
      <c r="A38" s="9" t="s">
        <v>54</v>
      </c>
      <c r="B38" s="27" t="s">
        <v>389</v>
      </c>
      <c r="C38" s="9" t="str">
        <f>DDC!B39</f>
        <v>MIRIMAGE_MASK1140</v>
      </c>
      <c r="D38" s="27" t="s">
        <v>399</v>
      </c>
      <c r="E38" s="15" t="s">
        <v>135</v>
      </c>
      <c r="F38" s="42">
        <v>1032</v>
      </c>
      <c r="G38" s="42">
        <v>1024</v>
      </c>
      <c r="H38" s="115">
        <v>57.5</v>
      </c>
      <c r="I38" s="115">
        <v>300.5</v>
      </c>
      <c r="J38" s="47">
        <v>64</v>
      </c>
      <c r="K38" s="47">
        <v>64</v>
      </c>
      <c r="L38" s="3">
        <v>32.5</v>
      </c>
      <c r="M38" s="3">
        <v>32.5</v>
      </c>
      <c r="N38" s="132">
        <f t="shared" si="5"/>
        <v>0.10875276433641114</v>
      </c>
      <c r="O38" s="132">
        <f t="shared" si="6"/>
        <v>0.11116626128369209</v>
      </c>
      <c r="P38" s="171">
        <f>Calc!B$74 +S38*Calc!B110*COS(RADIANS(R38))+Calc!C110*SIN(RADIANS(R38))</f>
        <v>-384.84335000641215</v>
      </c>
      <c r="Q38" s="171">
        <f>Calc!C$74 -S38*Calc!B110*SIN(RADIANS(R38))+Calc!C110*COS(RADIANS(R38))</f>
        <v>-403.04818334650128</v>
      </c>
      <c r="R38" s="2">
        <f t="shared" si="0"/>
        <v>4.4497049999999998</v>
      </c>
      <c r="S38" s="42">
        <v>-1</v>
      </c>
      <c r="T38" s="42">
        <v>0</v>
      </c>
      <c r="U38" s="42">
        <v>1</v>
      </c>
      <c r="V38" s="2">
        <f t="shared" si="1"/>
        <v>-85.554056000000003</v>
      </c>
      <c r="W38" s="57">
        <f t="shared" si="7"/>
        <v>4.4497049999999998</v>
      </c>
      <c r="X38" s="4">
        <f>Calc!L179</f>
        <v>-3.4666311504665428</v>
      </c>
      <c r="Y38" s="4">
        <f>Calc!M179</f>
        <v>3.4901273380342346</v>
      </c>
      <c r="Z38" s="4">
        <f>Calc!N179</f>
        <v>3.4840771401271748</v>
      </c>
      <c r="AA38" s="4">
        <f>Calc!O179</f>
        <v>-3.4781872981083746</v>
      </c>
      <c r="AB38" s="4">
        <f>Calc!P179</f>
        <v>-3.5586146152648923</v>
      </c>
      <c r="AC38" s="4">
        <f>Calc!Q179</f>
        <v>-3.5546468650578489</v>
      </c>
      <c r="AD38" s="4">
        <f>Calc!R179</f>
        <v>3.5599079451034616</v>
      </c>
      <c r="AE38" s="4">
        <f>Calc!S179</f>
        <v>3.5556809533434133</v>
      </c>
      <c r="AF38" s="40">
        <v>41640</v>
      </c>
      <c r="AH38" s="42">
        <v>4</v>
      </c>
      <c r="AI38" s="151">
        <v>0</v>
      </c>
      <c r="AJ38" s="151">
        <f>Calc!D39</f>
        <v>0.10875274518113962</v>
      </c>
      <c r="AK38" s="151">
        <f>Calc!E39</f>
        <v>-1.366086547163898E-4</v>
      </c>
      <c r="AL38" s="151">
        <f>Calc!F39</f>
        <v>6.7086697905803299E-6</v>
      </c>
      <c r="AM38" s="151">
        <f>Calc!G39</f>
        <v>1.3442761568364714E-6</v>
      </c>
      <c r="AN38" s="151">
        <f>Calc!H39</f>
        <v>4.6119750522408011E-7</v>
      </c>
      <c r="AO38" s="151">
        <f>Calc!I39</f>
        <v>-6.5944155917801023E-9</v>
      </c>
      <c r="AP38" s="151">
        <f>Calc!J39</f>
        <v>-6.1290782325944246E-10</v>
      </c>
      <c r="AQ38" s="151">
        <f>Calc!K39</f>
        <v>-3.5409027793775061E-9</v>
      </c>
      <c r="AR38" s="151">
        <f>Calc!L39</f>
        <v>-3.059592512757905E-10</v>
      </c>
      <c r="AS38" s="151">
        <f>Calc!M39</f>
        <v>2.0304376995230002E-12</v>
      </c>
      <c r="AT38" s="151">
        <f>Calc!N39</f>
        <v>-1.5884420058549999E-13</v>
      </c>
      <c r="AU38" s="151">
        <f>Calc!O39</f>
        <v>2.0231904886939999E-12</v>
      </c>
      <c r="AV38" s="151">
        <f>Calc!P39</f>
        <v>1.098721589865E-13</v>
      </c>
      <c r="AW38" s="151">
        <f>Calc!Q39</f>
        <v>2.982602003055E-13</v>
      </c>
      <c r="AX38" s="151"/>
      <c r="AY38" s="151"/>
      <c r="AZ38" s="151"/>
      <c r="BA38" s="151"/>
      <c r="BB38" s="151"/>
      <c r="BC38" s="151"/>
      <c r="BD38" s="151">
        <v>0</v>
      </c>
      <c r="BE38" s="151">
        <f>Calc!R39</f>
        <v>6.4547479360320214E-5</v>
      </c>
      <c r="BF38" s="151">
        <f>Calc!S39</f>
        <v>0.1111661773466622</v>
      </c>
      <c r="BG38" s="151">
        <f>Calc!T39</f>
        <v>3.3058007213277827E-7</v>
      </c>
      <c r="BH38" s="151">
        <f>Calc!U39</f>
        <v>6.073226926417396E-8</v>
      </c>
      <c r="BI38" s="151">
        <f>Calc!V39</f>
        <v>2.3781162485558941E-7</v>
      </c>
      <c r="BJ38" s="151">
        <f>Calc!W39</f>
        <v>3.7494536229602409E-11</v>
      </c>
      <c r="BK38" s="151">
        <f>Calc!X39</f>
        <v>-2.673189855609488E-9</v>
      </c>
      <c r="BL38" s="151">
        <f>Calc!Y39</f>
        <v>-5.5122280030547361E-10</v>
      </c>
      <c r="BM38" s="151">
        <f>Calc!Z39</f>
        <v>-5.3360948481094214E-10</v>
      </c>
      <c r="BN38" s="151">
        <f>Calc!AA39</f>
        <v>-1.513661809864E-13</v>
      </c>
      <c r="BO38" s="151">
        <f>Calc!AB39</f>
        <v>1.3872336559590001E-12</v>
      </c>
      <c r="BP38" s="151">
        <f>Calc!AC39</f>
        <v>-1.1689499903480001E-13</v>
      </c>
      <c r="BQ38" s="151">
        <f>Calc!AD39</f>
        <v>1.1119123526749999E-12</v>
      </c>
      <c r="BR38" s="151">
        <f>Calc!AE39</f>
        <v>9.7966720885940004E-14</v>
      </c>
      <c r="BS38" s="151"/>
      <c r="BT38" s="151"/>
      <c r="BU38" s="151"/>
      <c r="BV38" s="151"/>
      <c r="BW38" s="151"/>
      <c r="BX38" s="151"/>
      <c r="BY38" s="151">
        <v>0</v>
      </c>
      <c r="BZ38" s="151">
        <f>Calc!D110</f>
        <v>9.1931172215029946</v>
      </c>
      <c r="CA38" s="151">
        <f>Calc!E110</f>
        <v>1.1057028309311476E-2</v>
      </c>
      <c r="CB38" s="151">
        <f>Calc!F110</f>
        <v>-4.9962179150600423E-3</v>
      </c>
      <c r="CC38" s="151">
        <f>Calc!G110</f>
        <v>-9.8236984978430312E-4</v>
      </c>
      <c r="CD38" s="151">
        <f>Calc!H110</f>
        <v>-3.3676477471697127E-4</v>
      </c>
      <c r="CE38" s="151">
        <f>Calc!I110</f>
        <v>4.4847694886006578E-5</v>
      </c>
      <c r="CF38" s="151">
        <f>Calc!J110</f>
        <v>3.9259489358563496E-6</v>
      </c>
      <c r="CG38" s="151">
        <f>Calc!K110</f>
        <v>2.3329981221644317E-5</v>
      </c>
      <c r="CH38" s="151">
        <f>Calc!L110</f>
        <v>2.0307765837521894E-6</v>
      </c>
      <c r="CI38" s="151">
        <f>Calc!M110</f>
        <v>-1.271062427133E-7</v>
      </c>
      <c r="CJ38" s="151">
        <f>Calc!N110</f>
        <v>9.8393356490550007E-9</v>
      </c>
      <c r="CK38" s="151">
        <f>Calc!O110</f>
        <v>-1.1892483043159999E-7</v>
      </c>
      <c r="CL38" s="151">
        <f>Calc!P110</f>
        <v>-6.3993655110230004E-9</v>
      </c>
      <c r="CM38" s="151">
        <f>Calc!Q110</f>
        <v>-1.7938120769440001E-8</v>
      </c>
      <c r="CN38" s="151"/>
      <c r="CO38" s="151"/>
      <c r="CP38" s="151"/>
      <c r="CQ38" s="151"/>
      <c r="CR38" s="151"/>
      <c r="CS38" s="151"/>
      <c r="CT38" s="151">
        <v>0</v>
      </c>
      <c r="CU38" s="151">
        <f>Calc!R110</f>
        <v>-5.558355633335634E-3</v>
      </c>
      <c r="CV38" s="151">
        <f>Calc!S110</f>
        <v>8.9954930046218085</v>
      </c>
      <c r="CW38" s="151">
        <f>Calc!T110</f>
        <v>-2.3555671753499986E-4</v>
      </c>
      <c r="CX38" s="151">
        <f>Calc!U110</f>
        <v>-3.32037142693723E-5</v>
      </c>
      <c r="CY38" s="151">
        <f>Calc!V110</f>
        <v>-1.7501533010788083E-4</v>
      </c>
      <c r="CZ38" s="151">
        <f>Calc!W110</f>
        <v>-3.2271734428938131E-7</v>
      </c>
      <c r="DA38" s="151">
        <f>Calc!X110</f>
        <v>1.7447990626898617E-5</v>
      </c>
      <c r="DB38" s="151">
        <f>Calc!Y110</f>
        <v>3.6257156046739262E-6</v>
      </c>
      <c r="DC38" s="151">
        <f>Calc!Z110</f>
        <v>3.5400197219084423E-6</v>
      </c>
      <c r="DD38" s="151">
        <f>Calc!AA110</f>
        <v>9.2371589635679992E-9</v>
      </c>
      <c r="DE38" s="151">
        <f>Calc!AB110</f>
        <v>-8.1132513563149997E-8</v>
      </c>
      <c r="DF38" s="151">
        <f>Calc!AC110</f>
        <v>6.9799133071360002E-9</v>
      </c>
      <c r="DG38" s="151">
        <f>Calc!AD110</f>
        <v>-6.5847741212590005E-8</v>
      </c>
      <c r="DH38" s="151">
        <f>Calc!AE110</f>
        <v>-5.9945921585839997E-9</v>
      </c>
    </row>
    <row r="39" spans="1:112" s="15" customFormat="1" x14ac:dyDescent="0.2">
      <c r="A39" s="9" t="s">
        <v>54</v>
      </c>
      <c r="B39" s="27" t="s">
        <v>390</v>
      </c>
      <c r="C39" s="9" t="str">
        <f>DDC!B40</f>
        <v>MIRIMAGE_MASK1140</v>
      </c>
      <c r="D39" s="27" t="s">
        <v>399</v>
      </c>
      <c r="E39" s="15" t="s">
        <v>135</v>
      </c>
      <c r="F39" s="42">
        <v>1032</v>
      </c>
      <c r="G39" s="42">
        <v>1024</v>
      </c>
      <c r="H39" s="115">
        <v>170.5</v>
      </c>
      <c r="I39" s="115">
        <v>296.5</v>
      </c>
      <c r="J39" s="47">
        <v>64</v>
      </c>
      <c r="K39" s="47">
        <v>64</v>
      </c>
      <c r="L39" s="3">
        <v>32.5</v>
      </c>
      <c r="M39" s="3">
        <v>32.5</v>
      </c>
      <c r="N39" s="132">
        <f t="shared" si="5"/>
        <v>0.1100232544258911</v>
      </c>
      <c r="O39" s="132">
        <f t="shared" si="6"/>
        <v>0.11113949610506861</v>
      </c>
      <c r="P39" s="171">
        <f>Calc!B$74 +S39*Calc!B111*COS(RADIANS(R39))+Calc!C111*SIN(RADIANS(R39))</f>
        <v>-397.20518493508592</v>
      </c>
      <c r="Q39" s="171">
        <f>Calc!C$74 -S39*Calc!B111*SIN(RADIANS(R39))+Calc!C111*COS(RADIANS(R39))</f>
        <v>-402.52052917513407</v>
      </c>
      <c r="R39" s="2">
        <f t="shared" si="0"/>
        <v>4.4497049999999998</v>
      </c>
      <c r="S39" s="42">
        <v>-1</v>
      </c>
      <c r="T39" s="42">
        <v>0</v>
      </c>
      <c r="U39" s="42">
        <v>1</v>
      </c>
      <c r="V39" s="2">
        <f t="shared" si="1"/>
        <v>-85.554056000000003</v>
      </c>
      <c r="W39" s="57">
        <f t="shared" si="7"/>
        <v>4.4497049999999998</v>
      </c>
      <c r="X39" s="4">
        <f>Calc!L180</f>
        <v>-3.5145374812038952</v>
      </c>
      <c r="Y39" s="4">
        <f>Calc!M180</f>
        <v>3.5238634316097386</v>
      </c>
      <c r="Z39" s="4">
        <f>Calc!N180</f>
        <v>3.5267243876637053</v>
      </c>
      <c r="AA39" s="4">
        <f>Calc!O180</f>
        <v>-3.5166912520693518</v>
      </c>
      <c r="AB39" s="4">
        <f>Calc!P180</f>
        <v>-3.5608573706773017</v>
      </c>
      <c r="AC39" s="4">
        <f>Calc!Q180</f>
        <v>-3.5508357646016648</v>
      </c>
      <c r="AD39" s="4">
        <f>Calc!R180</f>
        <v>3.560931571558732</v>
      </c>
      <c r="AE39" s="4">
        <f>Calc!S180</f>
        <v>3.5528884737816568</v>
      </c>
      <c r="AF39" s="40">
        <v>41640</v>
      </c>
      <c r="AH39" s="42">
        <v>4</v>
      </c>
      <c r="AI39" s="151">
        <v>0</v>
      </c>
      <c r="AJ39" s="151">
        <f>Calc!D40</f>
        <v>0.11002316308340233</v>
      </c>
      <c r="AK39" s="151">
        <f>Calc!E40</f>
        <v>6.5296918543207881E-6</v>
      </c>
      <c r="AL39" s="151">
        <f>Calc!F40</f>
        <v>4.6314222539549818E-6</v>
      </c>
      <c r="AM39" s="151">
        <f>Calc!G40</f>
        <v>1.224348711683101E-6</v>
      </c>
      <c r="AN39" s="151">
        <f>Calc!H40</f>
        <v>9.0460767851508676E-8</v>
      </c>
      <c r="AO39" s="151">
        <f>Calc!I40</f>
        <v>-5.6760223747933636E-9</v>
      </c>
      <c r="AP39" s="151">
        <f>Calc!J40</f>
        <v>-6.8294153116747901E-10</v>
      </c>
      <c r="AQ39" s="151">
        <f>Calc!K40</f>
        <v>-3.0849801948405001E-9</v>
      </c>
      <c r="AR39" s="151">
        <f>Calc!L40</f>
        <v>-2.9831586051520399E-10</v>
      </c>
      <c r="AS39" s="151">
        <f>Calc!M40</f>
        <v>2.0304376995230002E-12</v>
      </c>
      <c r="AT39" s="151">
        <f>Calc!N40</f>
        <v>-1.5884420058549999E-13</v>
      </c>
      <c r="AU39" s="151">
        <f>Calc!O40</f>
        <v>2.0231904886939999E-12</v>
      </c>
      <c r="AV39" s="151">
        <f>Calc!P40</f>
        <v>1.098721589865E-13</v>
      </c>
      <c r="AW39" s="151">
        <f>Calc!Q40</f>
        <v>2.982602003055E-13</v>
      </c>
      <c r="AX39" s="151"/>
      <c r="AY39" s="151"/>
      <c r="AZ39" s="151"/>
      <c r="BA39" s="151"/>
      <c r="BB39" s="151"/>
      <c r="BC39" s="151"/>
      <c r="BD39" s="151">
        <v>0</v>
      </c>
      <c r="BE39" s="151">
        <f>Calc!R40</f>
        <v>1.4177301372215561E-4</v>
      </c>
      <c r="BF39" s="151">
        <f>Calc!S40</f>
        <v>0.11113949591325167</v>
      </c>
      <c r="BG39" s="151">
        <f>Calc!T40</f>
        <v>3.4050375158949445E-7</v>
      </c>
      <c r="BH39" s="151">
        <f>Calc!U40</f>
        <v>-4.8559337809112176E-7</v>
      </c>
      <c r="BI39" s="151">
        <f>Calc!V40</f>
        <v>1.789357816511046E-7</v>
      </c>
      <c r="BJ39" s="151">
        <f>Calc!W40</f>
        <v>-3.6471912200086405E-11</v>
      </c>
      <c r="BK39" s="151">
        <f>Calc!X40</f>
        <v>-2.2019824862471085E-9</v>
      </c>
      <c r="BL39" s="151">
        <f>Calc!Y40</f>
        <v>-5.9098401831943832E-10</v>
      </c>
      <c r="BM39" s="151">
        <f>Calc!Z40</f>
        <v>-4.0953085649284213E-10</v>
      </c>
      <c r="BN39" s="151">
        <f>Calc!AA40</f>
        <v>-1.513661809864E-13</v>
      </c>
      <c r="BO39" s="151">
        <f>Calc!AB40</f>
        <v>1.3872336559590001E-12</v>
      </c>
      <c r="BP39" s="151">
        <f>Calc!AC40</f>
        <v>-1.1689499903480001E-13</v>
      </c>
      <c r="BQ39" s="151">
        <f>Calc!AD40</f>
        <v>1.1119123526749999E-12</v>
      </c>
      <c r="BR39" s="151">
        <f>Calc!AE40</f>
        <v>9.7966720885940004E-14</v>
      </c>
      <c r="BS39" s="151"/>
      <c r="BT39" s="151"/>
      <c r="BU39" s="151"/>
      <c r="BV39" s="151"/>
      <c r="BW39" s="151"/>
      <c r="BX39" s="151"/>
      <c r="BY39" s="151">
        <v>0</v>
      </c>
      <c r="BZ39" s="151">
        <f>Calc!D111</f>
        <v>9.0895519675692604</v>
      </c>
      <c r="CA39" s="151">
        <f>Calc!E111</f>
        <v>-4.1291118622838728E-4</v>
      </c>
      <c r="CB39" s="151">
        <f>Calc!F111</f>
        <v>-3.4510159356414658E-3</v>
      </c>
      <c r="CC39" s="151">
        <f>Calc!G111</f>
        <v>-8.9842464782420172E-4</v>
      </c>
      <c r="CD39" s="151">
        <f>Calc!H111</f>
        <v>-6.9017389175924716E-5</v>
      </c>
      <c r="CE39" s="151">
        <f>Calc!I111</f>
        <v>3.8556499388453592E-5</v>
      </c>
      <c r="CF39" s="151">
        <f>Calc!J111</f>
        <v>4.3939469886445126E-6</v>
      </c>
      <c r="CG39" s="151">
        <f>Calc!K111</f>
        <v>2.0397161557234883E-5</v>
      </c>
      <c r="CH39" s="151">
        <f>Calc!L111</f>
        <v>1.9827151537814467E-6</v>
      </c>
      <c r="CI39" s="151">
        <f>Calc!M111</f>
        <v>-1.271062427133E-7</v>
      </c>
      <c r="CJ39" s="151">
        <f>Calc!N111</f>
        <v>9.8393356490550007E-9</v>
      </c>
      <c r="CK39" s="151">
        <f>Calc!O111</f>
        <v>-1.1892483043159999E-7</v>
      </c>
      <c r="CL39" s="151">
        <f>Calc!P111</f>
        <v>-6.3993655110230004E-9</v>
      </c>
      <c r="CM39" s="151">
        <f>Calc!Q111</f>
        <v>-1.7938120769440001E-8</v>
      </c>
      <c r="CN39" s="151"/>
      <c r="CO39" s="151"/>
      <c r="CP39" s="151"/>
      <c r="CQ39" s="151"/>
      <c r="CR39" s="151"/>
      <c r="CS39" s="151"/>
      <c r="CT39" s="151">
        <v>0</v>
      </c>
      <c r="CU39" s="151">
        <f>Calc!R111</f>
        <v>-1.1617728075434751E-2</v>
      </c>
      <c r="CV39" s="151">
        <f>Calc!S111</f>
        <v>8.9977102743491884</v>
      </c>
      <c r="CW39" s="151">
        <f>Calc!T111</f>
        <v>-2.4530460939207804E-4</v>
      </c>
      <c r="CX39" s="151">
        <f>Calc!U111</f>
        <v>3.577595107196316E-4</v>
      </c>
      <c r="CY39" s="151">
        <f>Calc!V111</f>
        <v>-1.3266189608836696E-4</v>
      </c>
      <c r="CZ39" s="151">
        <f>Calc!W111</f>
        <v>1.693031486040338E-7</v>
      </c>
      <c r="DA39" s="151">
        <f>Calc!X111</f>
        <v>1.4432210666719514E-5</v>
      </c>
      <c r="DB39" s="151">
        <f>Calc!Y111</f>
        <v>3.8838754505509296E-6</v>
      </c>
      <c r="DC39" s="151">
        <f>Calc!Z111</f>
        <v>2.7361617361387121E-6</v>
      </c>
      <c r="DD39" s="151">
        <f>Calc!AA111</f>
        <v>9.2371589635679992E-9</v>
      </c>
      <c r="DE39" s="151">
        <f>Calc!AB111</f>
        <v>-8.1132513563149997E-8</v>
      </c>
      <c r="DF39" s="151">
        <f>Calc!AC111</f>
        <v>6.9799133071360002E-9</v>
      </c>
      <c r="DG39" s="151">
        <f>Calc!AD111</f>
        <v>-6.5847741212590005E-8</v>
      </c>
      <c r="DH39" s="151">
        <f>Calc!AE111</f>
        <v>-5.9945921585839997E-9</v>
      </c>
    </row>
    <row r="40" spans="1:112" s="71" customFormat="1" x14ac:dyDescent="0.2">
      <c r="A40" s="69" t="s">
        <v>54</v>
      </c>
      <c r="B40" s="70" t="s">
        <v>423</v>
      </c>
      <c r="C40" s="69" t="str">
        <f>DDC!B41</f>
        <v>MIRIMAGE_MASK1140</v>
      </c>
      <c r="D40" s="70" t="s">
        <v>399</v>
      </c>
      <c r="E40" s="71" t="s">
        <v>135</v>
      </c>
      <c r="F40" s="72">
        <v>1032</v>
      </c>
      <c r="G40" s="72">
        <v>1024</v>
      </c>
      <c r="H40" s="120">
        <v>104.5</v>
      </c>
      <c r="I40" s="120">
        <v>370.5</v>
      </c>
      <c r="J40" s="83">
        <v>16</v>
      </c>
      <c r="K40" s="83">
        <v>16</v>
      </c>
      <c r="L40" s="124">
        <v>8.5</v>
      </c>
      <c r="M40" s="124">
        <v>8.5</v>
      </c>
      <c r="N40" s="137">
        <f t="shared" si="5"/>
        <v>0.10833752448246264</v>
      </c>
      <c r="O40" s="137">
        <f t="shared" si="6"/>
        <v>0.11091438337796858</v>
      </c>
      <c r="P40" s="171">
        <f>Calc!B$74 +S40*Calc!B112*COS(RADIANS(R40))+Calc!C112*SIN(RADIANS(R40))</f>
        <v>-389.34549640723407</v>
      </c>
      <c r="Q40" s="171">
        <f>Calc!C$74 -S40*Calc!B112*SIN(RADIANS(R40))+Calc!C112*COS(RADIANS(R40))</f>
        <v>-394.88822303439719</v>
      </c>
      <c r="R40" s="74">
        <f t="shared" ref="R40:R43" si="10">W40</f>
        <v>4.4497049999999998</v>
      </c>
      <c r="S40" s="72">
        <v>-1</v>
      </c>
      <c r="T40" s="72">
        <v>0</v>
      </c>
      <c r="U40" s="72">
        <v>1</v>
      </c>
      <c r="V40" s="74">
        <f t="shared" si="1"/>
        <v>-85.554056000000003</v>
      </c>
      <c r="W40" s="57">
        <f t="shared" si="7"/>
        <v>4.4497049999999998</v>
      </c>
      <c r="X40" s="4">
        <f>Calc!L181</f>
        <v>-0.87457499432207253</v>
      </c>
      <c r="Y40" s="4">
        <f>Calc!M181</f>
        <v>0.87593632996687976</v>
      </c>
      <c r="Z40" s="4">
        <f>Calc!N181</f>
        <v>0.87544980475671708</v>
      </c>
      <c r="AA40" s="4">
        <f>Calc!O181</f>
        <v>-0.87527095849420056</v>
      </c>
      <c r="AB40" s="4">
        <f>Calc!P181</f>
        <v>-0.89013006670635031</v>
      </c>
      <c r="AC40" s="4">
        <f>Calc!Q181</f>
        <v>-0.8888072892069514</v>
      </c>
      <c r="AD40" s="4">
        <f>Calc!R181</f>
        <v>0.89013387208237549</v>
      </c>
      <c r="AE40" s="4">
        <f>Calc!S181</f>
        <v>0.88887344564935145</v>
      </c>
      <c r="AF40" s="76">
        <v>41640</v>
      </c>
      <c r="AH40" s="72">
        <v>4</v>
      </c>
      <c r="AI40" s="156">
        <v>0</v>
      </c>
      <c r="AJ40" s="156">
        <f>Calc!D57</f>
        <v>0.1083374334190885</v>
      </c>
      <c r="AK40" s="156">
        <f>Calc!E57</f>
        <v>3.6488560618588666E-4</v>
      </c>
      <c r="AL40" s="156">
        <f>Calc!F57</f>
        <v>6.9099578247363505E-6</v>
      </c>
      <c r="AM40" s="156">
        <f>Calc!G57</f>
        <v>-3.0803616717361667E-6</v>
      </c>
      <c r="AN40" s="156">
        <f>Calc!H57</f>
        <v>5.8059484719203988E-7</v>
      </c>
      <c r="AO40" s="156">
        <f>Calc!I57</f>
        <v>-6.5923992501866519E-9</v>
      </c>
      <c r="AP40" s="156">
        <f>Calc!J57</f>
        <v>2.0191376501746987E-9</v>
      </c>
      <c r="AQ40" s="156">
        <f>Calc!K57</f>
        <v>-3.273389883693868E-9</v>
      </c>
      <c r="AR40" s="156">
        <f>Calc!L57</f>
        <v>4.7333168918777806E-10</v>
      </c>
      <c r="AS40" s="156">
        <f>Calc!M57</f>
        <v>2.0304376995230002E-12</v>
      </c>
      <c r="AT40" s="156">
        <f>Calc!N57</f>
        <v>-1.5884420058549999E-13</v>
      </c>
      <c r="AU40" s="156">
        <f>Calc!O57</f>
        <v>2.0231904886939999E-12</v>
      </c>
      <c r="AV40" s="156">
        <f>Calc!P57</f>
        <v>1.098721589865E-13</v>
      </c>
      <c r="AW40" s="156">
        <f>Calc!Q57</f>
        <v>2.982602003055E-13</v>
      </c>
      <c r="AX40" s="156"/>
      <c r="AY40" s="156"/>
      <c r="AZ40" s="156"/>
      <c r="BA40" s="156"/>
      <c r="BB40" s="156"/>
      <c r="BC40" s="156"/>
      <c r="BD40" s="156">
        <v>0</v>
      </c>
      <c r="BE40" s="156">
        <f>Calc!R57</f>
        <v>1.4046762174842295E-4</v>
      </c>
      <c r="BF40" s="156">
        <f>Calc!S57</f>
        <v>0.11091378317688649</v>
      </c>
      <c r="BG40" s="156">
        <f>Calc!T57</f>
        <v>-1.4254488663851376E-6</v>
      </c>
      <c r="BH40" s="156">
        <f>Calc!U57</f>
        <v>6.8721008715094458E-7</v>
      </c>
      <c r="BI40" s="156">
        <f>Calc!V57</f>
        <v>-5.3496420229662164E-7</v>
      </c>
      <c r="BJ40" s="156">
        <f>Calc!W57</f>
        <v>9.3409983850357756E-10</v>
      </c>
      <c r="BK40" s="156">
        <f>Calc!X57</f>
        <v>-2.7715188217684663E-9</v>
      </c>
      <c r="BL40" s="156">
        <f>Calc!Y57</f>
        <v>1.6206384915519215E-9</v>
      </c>
      <c r="BM40" s="156">
        <f>Calc!Z57</f>
        <v>-2.6365741615563548E-10</v>
      </c>
      <c r="BN40" s="156">
        <f>Calc!AA57</f>
        <v>-1.513661809864E-13</v>
      </c>
      <c r="BO40" s="156">
        <f>Calc!AB57</f>
        <v>1.3872336559590001E-12</v>
      </c>
      <c r="BP40" s="156">
        <f>Calc!AC57</f>
        <v>-1.1689499903480001E-13</v>
      </c>
      <c r="BQ40" s="156">
        <f>Calc!AD57</f>
        <v>1.1119123526749999E-12</v>
      </c>
      <c r="BR40" s="156">
        <f>Calc!AE57</f>
        <v>9.7966720885940004E-14</v>
      </c>
      <c r="BS40" s="156"/>
      <c r="BT40" s="156"/>
      <c r="BU40" s="156"/>
      <c r="BV40" s="156"/>
      <c r="BW40" s="156"/>
      <c r="BX40" s="156"/>
      <c r="BY40" s="151">
        <v>0</v>
      </c>
      <c r="BZ40" s="151">
        <f>Calc!D112</f>
        <v>9.1394081293703451</v>
      </c>
      <c r="CA40" s="151">
        <f>Calc!E112</f>
        <v>3.0274365158263566E-3</v>
      </c>
      <c r="CB40" s="151">
        <f>Calc!F112</f>
        <v>-4.3026040088587781E-3</v>
      </c>
      <c r="CC40" s="151">
        <f>Calc!G112</f>
        <v>-5.982166495163212E-4</v>
      </c>
      <c r="CD40" s="151">
        <f>Calc!H112</f>
        <v>-1.8025117898429636E-4</v>
      </c>
      <c r="CE40" s="151">
        <f>Calc!I112</f>
        <v>4.2320325749998998E-5</v>
      </c>
      <c r="CF40" s="151">
        <f>Calc!J112</f>
        <v>2.2252158723097712E-6</v>
      </c>
      <c r="CG40" s="151">
        <f>Calc!K112</f>
        <v>2.196231883622475E-5</v>
      </c>
      <c r="CH40" s="151">
        <f>Calc!L112</f>
        <v>1.4393313365051432E-6</v>
      </c>
      <c r="CI40" s="151">
        <f>Calc!M112</f>
        <v>-1.271062427133E-7</v>
      </c>
      <c r="CJ40" s="151">
        <f>Calc!N112</f>
        <v>9.8393356490550007E-9</v>
      </c>
      <c r="CK40" s="151">
        <f>Calc!O112</f>
        <v>-1.1892483043159999E-7</v>
      </c>
      <c r="CL40" s="151">
        <f>Calc!P112</f>
        <v>-6.3993655110230004E-9</v>
      </c>
      <c r="CM40" s="151">
        <f>Calc!Q112</f>
        <v>-1.7938120769440001E-8</v>
      </c>
      <c r="CN40" s="151"/>
      <c r="CO40" s="151"/>
      <c r="CP40" s="151"/>
      <c r="CQ40" s="151"/>
      <c r="CR40" s="151"/>
      <c r="CS40" s="151"/>
      <c r="CT40" s="151">
        <v>0</v>
      </c>
      <c r="CU40" s="151">
        <f>Calc!R112</f>
        <v>-6.7152850518493248E-3</v>
      </c>
      <c r="CV40" s="151">
        <f>Calc!S112</f>
        <v>8.9939075542773335</v>
      </c>
      <c r="CW40" s="151">
        <f>Calc!T112</f>
        <v>-1.1249312224711959E-4</v>
      </c>
      <c r="CX40" s="151">
        <f>Calc!U112</f>
        <v>1.8473479947871081E-4</v>
      </c>
      <c r="CY40" s="151">
        <f>Calc!V112</f>
        <v>-8.363203807635678E-5</v>
      </c>
      <c r="CZ40" s="151">
        <f>Calc!W112</f>
        <v>-7.6518252474645056E-7</v>
      </c>
      <c r="DA40" s="151">
        <f>Calc!X112</f>
        <v>1.6310083821535601E-5</v>
      </c>
      <c r="DB40" s="151">
        <f>Calc!Y112</f>
        <v>2.1591276178786831E-6</v>
      </c>
      <c r="DC40" s="151">
        <f>Calc!Z112</f>
        <v>3.0160728351137473E-6</v>
      </c>
      <c r="DD40" s="151">
        <f>Calc!AA112</f>
        <v>9.2371589635679992E-9</v>
      </c>
      <c r="DE40" s="151">
        <f>Calc!AB112</f>
        <v>-8.1132513563149997E-8</v>
      </c>
      <c r="DF40" s="151">
        <f>Calc!AC112</f>
        <v>6.9799133071360002E-9</v>
      </c>
      <c r="DG40" s="151">
        <f>Calc!AD112</f>
        <v>-6.5847741212590005E-8</v>
      </c>
      <c r="DH40" s="151">
        <f>Calc!AE112</f>
        <v>-5.9945921585839997E-9</v>
      </c>
    </row>
    <row r="41" spans="1:112" s="71" customFormat="1" x14ac:dyDescent="0.2">
      <c r="A41" s="69" t="s">
        <v>54</v>
      </c>
      <c r="B41" s="70" t="s">
        <v>424</v>
      </c>
      <c r="C41" s="69" t="str">
        <f>DDC!B42</f>
        <v>MIRIMAGE_MASK1140</v>
      </c>
      <c r="D41" s="70" t="s">
        <v>399</v>
      </c>
      <c r="E41" s="71" t="s">
        <v>135</v>
      </c>
      <c r="F41" s="72">
        <v>1032</v>
      </c>
      <c r="G41" s="72">
        <v>1024</v>
      </c>
      <c r="H41" s="120">
        <v>137.5</v>
      </c>
      <c r="I41" s="120">
        <v>369.5</v>
      </c>
      <c r="J41" s="83">
        <v>16</v>
      </c>
      <c r="K41" s="83">
        <v>16</v>
      </c>
      <c r="L41" s="124">
        <v>8.5</v>
      </c>
      <c r="M41" s="124">
        <v>8.5</v>
      </c>
      <c r="N41" s="137">
        <f t="shared" si="5"/>
        <v>0.10823236518739793</v>
      </c>
      <c r="O41" s="137">
        <f t="shared" si="6"/>
        <v>0.11103582333960013</v>
      </c>
      <c r="P41" s="171">
        <f>Calc!B$74 +S41*Calc!B113*COS(RADIANS(R41))+Calc!C113*SIN(RADIANS(R41))</f>
        <v>-392.95973961451102</v>
      </c>
      <c r="Q41" s="171">
        <f>Calc!C$74 -S41*Calc!B113*SIN(RADIANS(R41))+Calc!C113*COS(RADIANS(R41))</f>
        <v>-394.71562853990793</v>
      </c>
      <c r="R41" s="74">
        <f t="shared" si="10"/>
        <v>4.4497049999999998</v>
      </c>
      <c r="S41" s="72">
        <v>-1</v>
      </c>
      <c r="T41" s="72">
        <v>0</v>
      </c>
      <c r="U41" s="72">
        <v>1</v>
      </c>
      <c r="V41" s="74">
        <f t="shared" si="1"/>
        <v>-85.554056000000003</v>
      </c>
      <c r="W41" s="57">
        <f t="shared" si="7"/>
        <v>4.4497049999999998</v>
      </c>
      <c r="X41" s="4">
        <f>Calc!L182</f>
        <v>-0.87771286885723976</v>
      </c>
      <c r="Y41" s="4">
        <f>Calc!M182</f>
        <v>0.87856206583942353</v>
      </c>
      <c r="Z41" s="4">
        <f>Calc!N182</f>
        <v>0.87849464205874739</v>
      </c>
      <c r="AA41" s="4">
        <f>Calc!O182</f>
        <v>-0.87798528584847202</v>
      </c>
      <c r="AB41" s="4">
        <f>Calc!P182</f>
        <v>-0.89014311462884033</v>
      </c>
      <c r="AC41" s="4">
        <f>Calc!Q182</f>
        <v>-0.88861950414383206</v>
      </c>
      <c r="AD41" s="4">
        <f>Calc!R182</f>
        <v>0.89012679335245726</v>
      </c>
      <c r="AE41" s="4">
        <f>Calc!S182</f>
        <v>0.88870633848216452</v>
      </c>
      <c r="AF41" s="76">
        <v>41640</v>
      </c>
      <c r="AH41" s="72">
        <v>4</v>
      </c>
      <c r="AI41" s="156">
        <v>0</v>
      </c>
      <c r="AJ41" s="156">
        <f>Calc!D58</f>
        <v>0.10823226767249557</v>
      </c>
      <c r="AK41" s="156">
        <f>Calc!E58</f>
        <v>2.9978804249818043E-4</v>
      </c>
      <c r="AL41" s="156">
        <f>Calc!F58</f>
        <v>7.3482430314272207E-6</v>
      </c>
      <c r="AM41" s="156">
        <f>Calc!G58</f>
        <v>-2.2428529353075481E-6</v>
      </c>
      <c r="AN41" s="156">
        <f>Calc!H58</f>
        <v>5.302657122730893E-7</v>
      </c>
      <c r="AO41" s="156">
        <f>Calc!I58</f>
        <v>-6.8459829008386396E-9</v>
      </c>
      <c r="AP41" s="156">
        <f>Calc!J58</f>
        <v>1.460753659845324E-9</v>
      </c>
      <c r="AQ41" s="156">
        <f>Calc!K58</f>
        <v>-3.4577723766533091E-9</v>
      </c>
      <c r="AR41" s="156">
        <f>Calc!L58</f>
        <v>3.00184242008713E-10</v>
      </c>
      <c r="AS41" s="156">
        <f>Calc!M58</f>
        <v>2.0304376995230002E-12</v>
      </c>
      <c r="AT41" s="156">
        <f>Calc!N58</f>
        <v>-1.5884420058549999E-13</v>
      </c>
      <c r="AU41" s="156">
        <f>Calc!O58</f>
        <v>2.0231904886939999E-12</v>
      </c>
      <c r="AV41" s="156">
        <f>Calc!P58</f>
        <v>1.098721589865E-13</v>
      </c>
      <c r="AW41" s="156">
        <f>Calc!Q58</f>
        <v>2.982602003055E-13</v>
      </c>
      <c r="AX41" s="156"/>
      <c r="AY41" s="156"/>
      <c r="AZ41" s="156"/>
      <c r="BA41" s="156"/>
      <c r="BB41" s="156"/>
      <c r="BC41" s="156"/>
      <c r="BD41" s="156">
        <v>0</v>
      </c>
      <c r="BE41" s="156">
        <f>Calc!R58</f>
        <v>1.4528774049124657E-4</v>
      </c>
      <c r="BF41" s="156">
        <f>Calc!S58</f>
        <v>0.11103541863672359</v>
      </c>
      <c r="BG41" s="156">
        <f>Calc!T58</f>
        <v>-1.1104856315403296E-6</v>
      </c>
      <c r="BH41" s="156">
        <f>Calc!U58</f>
        <v>4.8522728756597642E-7</v>
      </c>
      <c r="BI41" s="156">
        <f>Calc!V58</f>
        <v>-4.4992563807016113E-7</v>
      </c>
      <c r="BJ41" s="156">
        <f>Calc!W58</f>
        <v>7.5769845997155E-10</v>
      </c>
      <c r="BK41" s="156">
        <f>Calc!X58</f>
        <v>-2.8798184749504006E-9</v>
      </c>
      <c r="BL41" s="156">
        <f>Calc!Y58</f>
        <v>1.1549126892467378E-9</v>
      </c>
      <c r="BM41" s="156">
        <f>Calc!Z58</f>
        <v>-3.5710753360979942E-10</v>
      </c>
      <c r="BN41" s="156">
        <f>Calc!AA58</f>
        <v>-1.513661809864E-13</v>
      </c>
      <c r="BO41" s="156">
        <f>Calc!AB58</f>
        <v>1.3872336559590001E-12</v>
      </c>
      <c r="BP41" s="156">
        <f>Calc!AC58</f>
        <v>-1.1689499903480001E-13</v>
      </c>
      <c r="BQ41" s="156">
        <f>Calc!AD58</f>
        <v>1.1119123526749999E-12</v>
      </c>
      <c r="BR41" s="156">
        <f>Calc!AE58</f>
        <v>9.7966720885940004E-14</v>
      </c>
      <c r="BS41" s="156"/>
      <c r="BT41" s="156"/>
      <c r="BU41" s="156"/>
      <c r="BV41" s="156"/>
      <c r="BW41" s="156"/>
      <c r="BX41" s="156"/>
      <c r="BY41" s="151">
        <v>0</v>
      </c>
      <c r="BZ41" s="151">
        <f>Calc!D113</f>
        <v>9.1099852982634637</v>
      </c>
      <c r="CA41" s="151">
        <f>Calc!E113</f>
        <v>9.1564676879323133E-4</v>
      </c>
      <c r="CB41" s="151">
        <f>Calc!F113</f>
        <v>-3.8536491282990856E-3</v>
      </c>
      <c r="CC41" s="151">
        <f>Calc!G113</f>
        <v>-5.8630680608124004E-4</v>
      </c>
      <c r="CD41" s="151">
        <f>Calc!H113</f>
        <v>-1.0283634155238401E-4</v>
      </c>
      <c r="CE41" s="151">
        <f>Calc!I113</f>
        <v>4.0480418997938205E-5</v>
      </c>
      <c r="CF41" s="151">
        <f>Calc!J113</f>
        <v>2.3577417973225749E-6</v>
      </c>
      <c r="CG41" s="151">
        <f>Calc!K113</f>
        <v>2.1104158289515298E-5</v>
      </c>
      <c r="CH41" s="151">
        <f>Calc!L113</f>
        <v>1.42395966048747E-6</v>
      </c>
      <c r="CI41" s="151">
        <f>Calc!M113</f>
        <v>-1.271062427133E-7</v>
      </c>
      <c r="CJ41" s="151">
        <f>Calc!N113</f>
        <v>9.8393356490550007E-9</v>
      </c>
      <c r="CK41" s="151">
        <f>Calc!O113</f>
        <v>-1.1892483043159999E-7</v>
      </c>
      <c r="CL41" s="151">
        <f>Calc!P113</f>
        <v>-6.3993655110230004E-9</v>
      </c>
      <c r="CM41" s="151">
        <f>Calc!Q113</f>
        <v>-1.7938120769440001E-8</v>
      </c>
      <c r="CN41" s="151"/>
      <c r="CO41" s="151"/>
      <c r="CP41" s="151"/>
      <c r="CQ41" s="151"/>
      <c r="CR41" s="151"/>
      <c r="CS41" s="151"/>
      <c r="CT41" s="151">
        <v>0</v>
      </c>
      <c r="CU41" s="151">
        <f>Calc!R113</f>
        <v>-7.589704271220965E-3</v>
      </c>
      <c r="CV41" s="151">
        <f>Calc!S113</f>
        <v>8.9948017089967696</v>
      </c>
      <c r="CW41" s="151">
        <f>Calc!T113</f>
        <v>-1.2174201628700151E-4</v>
      </c>
      <c r="CX41" s="151">
        <f>Calc!U113</f>
        <v>2.9904855453514404E-4</v>
      </c>
      <c r="CY41" s="151">
        <f>Calc!V113</f>
        <v>-7.663497555626889E-5</v>
      </c>
      <c r="CZ41" s="151">
        <f>Calc!W113</f>
        <v>-6.2275959188270897E-7</v>
      </c>
      <c r="DA41" s="151">
        <f>Calc!X113</f>
        <v>1.5428265938767537E-5</v>
      </c>
      <c r="DB41" s="151">
        <f>Calc!Y113</f>
        <v>2.2310171343966105E-6</v>
      </c>
      <c r="DC41" s="151">
        <f>Calc!Z113</f>
        <v>2.780516338113115E-6</v>
      </c>
      <c r="DD41" s="151">
        <f>Calc!AA113</f>
        <v>9.2371589635679992E-9</v>
      </c>
      <c r="DE41" s="151">
        <f>Calc!AB113</f>
        <v>-8.1132513563149997E-8</v>
      </c>
      <c r="DF41" s="151">
        <f>Calc!AC113</f>
        <v>6.9799133071360002E-9</v>
      </c>
      <c r="DG41" s="151">
        <f>Calc!AD113</f>
        <v>-6.5847741212590005E-8</v>
      </c>
      <c r="DH41" s="151">
        <f>Calc!AE113</f>
        <v>-5.9945921585839997E-9</v>
      </c>
    </row>
    <row r="42" spans="1:112" s="71" customFormat="1" x14ac:dyDescent="0.2">
      <c r="A42" s="69" t="s">
        <v>54</v>
      </c>
      <c r="B42" s="70" t="s">
        <v>425</v>
      </c>
      <c r="C42" s="69" t="str">
        <f>DDC!B43</f>
        <v>MIRIMAGE_MASK1140</v>
      </c>
      <c r="D42" s="70" t="s">
        <v>399</v>
      </c>
      <c r="E42" s="71" t="s">
        <v>135</v>
      </c>
      <c r="F42" s="72">
        <v>1032</v>
      </c>
      <c r="G42" s="72">
        <v>1024</v>
      </c>
      <c r="H42" s="120">
        <v>101.5</v>
      </c>
      <c r="I42" s="120">
        <v>340.5</v>
      </c>
      <c r="J42" s="83">
        <v>16</v>
      </c>
      <c r="K42" s="83">
        <v>16</v>
      </c>
      <c r="L42" s="124">
        <v>8.5</v>
      </c>
      <c r="M42" s="124">
        <v>8.5</v>
      </c>
      <c r="N42" s="137">
        <f t="shared" si="5"/>
        <v>0.10799781907783236</v>
      </c>
      <c r="O42" s="137">
        <f t="shared" si="6"/>
        <v>0.11093517080572353</v>
      </c>
      <c r="P42" s="171">
        <f>Calc!B$74 +S42*Calc!B114*COS(RADIANS(R42))+Calc!C114*SIN(RADIANS(R42))</f>
        <v>-389.27850660634897</v>
      </c>
      <c r="Q42" s="171">
        <f>Calc!C$74 -S42*Calc!B114*SIN(RADIANS(R42))+Calc!C114*COS(RADIANS(R42))</f>
        <v>-398.23924637255578</v>
      </c>
      <c r="R42" s="74">
        <f t="shared" si="10"/>
        <v>4.4497049999999998</v>
      </c>
      <c r="S42" s="72">
        <v>-1</v>
      </c>
      <c r="T42" s="72">
        <v>0</v>
      </c>
      <c r="U42" s="72">
        <v>1</v>
      </c>
      <c r="V42" s="74">
        <f t="shared" si="1"/>
        <v>-85.554056000000003</v>
      </c>
      <c r="W42" s="57">
        <f t="shared" si="7"/>
        <v>4.4497049999999998</v>
      </c>
      <c r="X42" s="4">
        <f>Calc!L183</f>
        <v>-0.87390930086760865</v>
      </c>
      <c r="Y42" s="4">
        <f>Calc!M183</f>
        <v>0.87557744311863028</v>
      </c>
      <c r="Z42" s="4">
        <f>Calc!N183</f>
        <v>0.87482282523198784</v>
      </c>
      <c r="AA42" s="4">
        <f>Calc!O183</f>
        <v>-0.87492527248023255</v>
      </c>
      <c r="AB42" s="4">
        <f>Calc!P183</f>
        <v>-0.89010552153240774</v>
      </c>
      <c r="AC42" s="4">
        <f>Calc!Q183</f>
        <v>-0.88869842939129884</v>
      </c>
      <c r="AD42" s="4">
        <f>Calc!R183</f>
        <v>0.89012909975670806</v>
      </c>
      <c r="AE42" s="4">
        <f>Calc!S183</f>
        <v>0.88877471162203425</v>
      </c>
      <c r="AF42" s="76">
        <v>41640</v>
      </c>
      <c r="AH42" s="72">
        <v>4</v>
      </c>
      <c r="AI42" s="156">
        <v>0</v>
      </c>
      <c r="AJ42" s="156">
        <f>Calc!D59</f>
        <v>0.1079976294819698</v>
      </c>
      <c r="AK42" s="156">
        <f>Calc!E59</f>
        <v>4.1271553713273724E-4</v>
      </c>
      <c r="AL42" s="156">
        <f>Calc!F59</f>
        <v>7.477164799024813E-6</v>
      </c>
      <c r="AM42" s="156">
        <f>Calc!G59</f>
        <v>-2.9373171383707882E-6</v>
      </c>
      <c r="AN42" s="156">
        <f>Calc!H59</f>
        <v>6.3390047484157393E-7</v>
      </c>
      <c r="AO42" s="156">
        <f>Calc!I59</f>
        <v>-6.8459415077021757E-9</v>
      </c>
      <c r="AP42" s="156">
        <f>Calc!J59</f>
        <v>1.8725314543353868E-9</v>
      </c>
      <c r="AQ42" s="156">
        <f>Calc!K59</f>
        <v>-3.4160587340486639E-9</v>
      </c>
      <c r="AR42" s="156">
        <f>Calc!L59</f>
        <v>4.2209414805133E-10</v>
      </c>
      <c r="AS42" s="156">
        <f>Calc!M59</f>
        <v>2.0304376995230002E-12</v>
      </c>
      <c r="AT42" s="156">
        <f>Calc!N59</f>
        <v>-1.5884420058549999E-13</v>
      </c>
      <c r="AU42" s="156">
        <f>Calc!O59</f>
        <v>2.0231904886939999E-12</v>
      </c>
      <c r="AV42" s="156">
        <f>Calc!P59</f>
        <v>1.098721589865E-13</v>
      </c>
      <c r="AW42" s="156">
        <f>Calc!Q59</f>
        <v>2.982602003055E-13</v>
      </c>
      <c r="AX42" s="156"/>
      <c r="AY42" s="156"/>
      <c r="AZ42" s="156"/>
      <c r="BA42" s="156"/>
      <c r="BB42" s="156"/>
      <c r="BC42" s="156"/>
      <c r="BD42" s="156">
        <v>0</v>
      </c>
      <c r="BE42" s="156">
        <f>Calc!R59</f>
        <v>2.0236561807143272E-4</v>
      </c>
      <c r="BF42" s="156">
        <f>Calc!S59</f>
        <v>0.11093440308389667</v>
      </c>
      <c r="BG42" s="156">
        <f>Calc!T59</f>
        <v>-1.4000517465862961E-6</v>
      </c>
      <c r="BH42" s="156">
        <f>Calc!U59</f>
        <v>7.4393647110886071E-7</v>
      </c>
      <c r="BI42" s="156">
        <f>Calc!V59</f>
        <v>-5.5009522061184139E-7</v>
      </c>
      <c r="BJ42" s="156">
        <f>Calc!W59</f>
        <v>8.9798536343147681E-10</v>
      </c>
      <c r="BK42" s="156">
        <f>Calc!X59</f>
        <v>-2.8953416528177463E-9</v>
      </c>
      <c r="BL42" s="156">
        <f>Calc!Y59</f>
        <v>1.4946902891691486E-9</v>
      </c>
      <c r="BM42" s="156">
        <f>Calc!Z59</f>
        <v>-3.149132867829859E-10</v>
      </c>
      <c r="BN42" s="156">
        <f>Calc!AA59</f>
        <v>-1.513661809864E-13</v>
      </c>
      <c r="BO42" s="156">
        <f>Calc!AB59</f>
        <v>1.3872336559590001E-12</v>
      </c>
      <c r="BP42" s="156">
        <f>Calc!AC59</f>
        <v>-1.1689499903480001E-13</v>
      </c>
      <c r="BQ42" s="156">
        <f>Calc!AD59</f>
        <v>1.1119123526749999E-12</v>
      </c>
      <c r="BR42" s="156">
        <f>Calc!AE59</f>
        <v>9.7966720885940004E-14</v>
      </c>
      <c r="BS42" s="156"/>
      <c r="BT42" s="156"/>
      <c r="BU42" s="156"/>
      <c r="BV42" s="156"/>
      <c r="BW42" s="156"/>
      <c r="BX42" s="156"/>
      <c r="BY42" s="151">
        <v>0</v>
      </c>
      <c r="BZ42" s="151">
        <f>Calc!D114</f>
        <v>9.1444794639251441</v>
      </c>
      <c r="CA42" s="151">
        <f>Calc!E114</f>
        <v>4.5244354119397343E-3</v>
      </c>
      <c r="CB42" s="151">
        <f>Calc!F114</f>
        <v>-4.3528867494959161E-3</v>
      </c>
      <c r="CC42" s="151">
        <f>Calc!G114</f>
        <v>-7.4692045494264485E-4</v>
      </c>
      <c r="CD42" s="151">
        <f>Calc!H114</f>
        <v>-2.0306274304105731E-4</v>
      </c>
      <c r="CE42" s="151">
        <f>Calc!I114</f>
        <v>4.2453644253711077E-5</v>
      </c>
      <c r="CF42" s="151">
        <f>Calc!J114</f>
        <v>3.0089713295411007E-6</v>
      </c>
      <c r="CG42" s="151">
        <f>Calc!K114</f>
        <v>2.2104081389760244E-5</v>
      </c>
      <c r="CH42" s="151">
        <f>Calc!L114</f>
        <v>1.680769061818781E-6</v>
      </c>
      <c r="CI42" s="151">
        <f>Calc!M114</f>
        <v>-1.271062427133E-7</v>
      </c>
      <c r="CJ42" s="151">
        <f>Calc!N114</f>
        <v>9.8393356490550007E-9</v>
      </c>
      <c r="CK42" s="151">
        <f>Calc!O114</f>
        <v>-1.1892483043159999E-7</v>
      </c>
      <c r="CL42" s="151">
        <f>Calc!P114</f>
        <v>-6.3993655110230004E-9</v>
      </c>
      <c r="CM42" s="151">
        <f>Calc!Q114</f>
        <v>-1.7938120769440001E-8</v>
      </c>
      <c r="CN42" s="151"/>
      <c r="CO42" s="151"/>
      <c r="CP42" s="151"/>
      <c r="CQ42" s="151"/>
      <c r="CR42" s="151"/>
      <c r="CS42" s="151"/>
      <c r="CT42" s="151">
        <v>0</v>
      </c>
      <c r="CU42" s="151">
        <f>Calc!R114</f>
        <v>-7.1961748728209983E-3</v>
      </c>
      <c r="CV42" s="151">
        <f>Calc!S114</f>
        <v>8.9945138697249973</v>
      </c>
      <c r="CW42" s="151">
        <f>Calc!T114</f>
        <v>-1.6633068509642261E-4</v>
      </c>
      <c r="CX42" s="151">
        <f>Calc!U114</f>
        <v>1.5747724499830891E-4</v>
      </c>
      <c r="CY42" s="151">
        <f>Calc!V114</f>
        <v>-1.1513475170329598E-4</v>
      </c>
      <c r="CZ42" s="151">
        <f>Calc!W114</f>
        <v>-5.0662057297577161E-7</v>
      </c>
      <c r="DA42" s="151">
        <f>Calc!X114</f>
        <v>1.6343053548143471E-5</v>
      </c>
      <c r="DB42" s="151">
        <f>Calc!Y114</f>
        <v>2.813515869328978E-6</v>
      </c>
      <c r="DC42" s="151">
        <f>Calc!Z114</f>
        <v>3.1175753882543751E-6</v>
      </c>
      <c r="DD42" s="151">
        <f>Calc!AA114</f>
        <v>9.2371589635679992E-9</v>
      </c>
      <c r="DE42" s="151">
        <f>Calc!AB114</f>
        <v>-8.1132513563149997E-8</v>
      </c>
      <c r="DF42" s="151">
        <f>Calc!AC114</f>
        <v>6.9799133071360002E-9</v>
      </c>
      <c r="DG42" s="151">
        <f>Calc!AD114</f>
        <v>-6.5847741212590005E-8</v>
      </c>
      <c r="DH42" s="151">
        <f>Calc!AE114</f>
        <v>-5.9945921585839997E-9</v>
      </c>
    </row>
    <row r="43" spans="1:112" s="71" customFormat="1" x14ac:dyDescent="0.2">
      <c r="A43" s="69" t="s">
        <v>54</v>
      </c>
      <c r="B43" s="70" t="s">
        <v>426</v>
      </c>
      <c r="C43" s="69" t="str">
        <f>DDC!B44</f>
        <v>MIRIMAGE_MASK1140</v>
      </c>
      <c r="D43" s="70" t="s">
        <v>399</v>
      </c>
      <c r="E43" s="71" t="s">
        <v>135</v>
      </c>
      <c r="F43" s="72">
        <v>1032</v>
      </c>
      <c r="G43" s="72">
        <v>1024</v>
      </c>
      <c r="H43" s="120">
        <v>133.5</v>
      </c>
      <c r="I43" s="120">
        <v>338.5</v>
      </c>
      <c r="J43" s="83">
        <v>16</v>
      </c>
      <c r="K43" s="83">
        <v>16</v>
      </c>
      <c r="L43" s="124">
        <v>8.5</v>
      </c>
      <c r="M43" s="124">
        <v>8.5</v>
      </c>
      <c r="N43" s="137">
        <f t="shared" si="5"/>
        <v>0.11159711028236954</v>
      </c>
      <c r="O43" s="137">
        <f t="shared" si="6"/>
        <v>0.11075789578289474</v>
      </c>
      <c r="P43" s="171">
        <f>Calc!B$74 +S43*Calc!B115*COS(RADIANS(R43))+Calc!C115*SIN(RADIANS(R43))</f>
        <v>-392.79003726691343</v>
      </c>
      <c r="Q43" s="171">
        <f>Calc!C$74 -S43*Calc!B115*SIN(RADIANS(R43))+Calc!C115*COS(RADIANS(R43))</f>
        <v>-398.18598187102782</v>
      </c>
      <c r="R43" s="74">
        <f t="shared" si="10"/>
        <v>4.4497049999999998</v>
      </c>
      <c r="S43" s="72">
        <v>-1</v>
      </c>
      <c r="T43" s="72">
        <v>0</v>
      </c>
      <c r="U43" s="72">
        <v>1</v>
      </c>
      <c r="V43" s="74">
        <f t="shared" si="1"/>
        <v>-85.554056000000003</v>
      </c>
      <c r="W43" s="57">
        <f t="shared" si="7"/>
        <v>4.4497049999999998</v>
      </c>
      <c r="X43" s="4">
        <f>Calc!L184</f>
        <v>-0.87702936845713753</v>
      </c>
      <c r="Y43" s="4">
        <f>Calc!M184</f>
        <v>0.87810536985000565</v>
      </c>
      <c r="Z43" s="4">
        <f>Calc!N184</f>
        <v>0.87785235374329296</v>
      </c>
      <c r="AA43" s="4">
        <f>Calc!O184</f>
        <v>-0.8775391776090129</v>
      </c>
      <c r="AB43" s="4">
        <f>Calc!P184</f>
        <v>-0.8901651008258904</v>
      </c>
      <c r="AC43" s="4">
        <f>Calc!Q184</f>
        <v>-0.88848425312858481</v>
      </c>
      <c r="AD43" s="4">
        <f>Calc!R184</f>
        <v>0.89016884027191034</v>
      </c>
      <c r="AE43" s="4">
        <f>Calc!S184</f>
        <v>0.88858010679110278</v>
      </c>
      <c r="AF43" s="76">
        <v>41640</v>
      </c>
      <c r="AH43" s="72">
        <v>4</v>
      </c>
      <c r="AI43" s="156">
        <v>0</v>
      </c>
      <c r="AJ43" s="156">
        <f>Calc!D65</f>
        <v>0.11159711022778104</v>
      </c>
      <c r="AK43" s="156">
        <f>Calc!E65</f>
        <v>4.1535721913564018E-6</v>
      </c>
      <c r="AL43" s="156">
        <f>Calc!F65</f>
        <v>1.5759331138856214E-7</v>
      </c>
      <c r="AM43" s="156">
        <f>Calc!G65</f>
        <v>-9.928169926895345E-9</v>
      </c>
      <c r="AN43" s="156">
        <f>Calc!H65</f>
        <v>-8.1094281338120752E-7</v>
      </c>
      <c r="AO43" s="156">
        <f>Calc!I65</f>
        <v>-2.9444794648680425E-9</v>
      </c>
      <c r="AP43" s="156">
        <f>Calc!J65</f>
        <v>1.8701456606770749E-11</v>
      </c>
      <c r="AQ43" s="156">
        <f>Calc!K65</f>
        <v>-1.6368143542090329E-9</v>
      </c>
      <c r="AR43" s="156">
        <f>Calc!L65</f>
        <v>-6.1901793194037493E-12</v>
      </c>
      <c r="AS43" s="156">
        <f>Calc!M65</f>
        <v>2.0304376995230002E-12</v>
      </c>
      <c r="AT43" s="156">
        <f>Calc!N65</f>
        <v>-1.5884420058549999E-13</v>
      </c>
      <c r="AU43" s="156">
        <f>Calc!O65</f>
        <v>2.0231904886939999E-12</v>
      </c>
      <c r="AV43" s="156">
        <f>Calc!P65</f>
        <v>1.098721589865E-13</v>
      </c>
      <c r="AW43" s="156">
        <f>Calc!Q65</f>
        <v>2.982602003055E-13</v>
      </c>
      <c r="AX43" s="156"/>
      <c r="AY43" s="156"/>
      <c r="AZ43" s="156"/>
      <c r="BA43" s="156"/>
      <c r="BB43" s="156"/>
      <c r="BC43" s="156"/>
      <c r="BD43" s="156">
        <v>0</v>
      </c>
      <c r="BE43" s="156">
        <f>Calc!R65</f>
        <v>-3.490535431526133E-6</v>
      </c>
      <c r="BF43" s="156">
        <f>Calc!S65</f>
        <v>0.11075789570501243</v>
      </c>
      <c r="BG43" s="156">
        <f>Calc!T65</f>
        <v>2.5041633039456041E-8</v>
      </c>
      <c r="BH43" s="156">
        <f>Calc!U65</f>
        <v>-1.6369261219780738E-6</v>
      </c>
      <c r="BI43" s="156">
        <f>Calc!V65</f>
        <v>-2.886112123057628E-8</v>
      </c>
      <c r="BJ43" s="156">
        <f>Calc!W65</f>
        <v>5.3541734843683301E-11</v>
      </c>
      <c r="BK43" s="156">
        <f>Calc!X65</f>
        <v>-8.3483747127284948E-10</v>
      </c>
      <c r="BL43" s="156">
        <f>Calc!Y65</f>
        <v>4.1590349226200303E-11</v>
      </c>
      <c r="BM43" s="156">
        <f>Calc!Z65</f>
        <v>5.2738879229588092E-11</v>
      </c>
      <c r="BN43" s="156">
        <f>Calc!AA65</f>
        <v>-1.513661809864E-13</v>
      </c>
      <c r="BO43" s="156">
        <f>Calc!AB65</f>
        <v>1.3872336559590001E-12</v>
      </c>
      <c r="BP43" s="156">
        <f>Calc!AC65</f>
        <v>-1.1689499903480001E-13</v>
      </c>
      <c r="BQ43" s="156">
        <f>Calc!AD65</f>
        <v>1.1119123526749999E-12</v>
      </c>
      <c r="BR43" s="156">
        <f>Calc!AE65</f>
        <v>9.7966720885940004E-14</v>
      </c>
      <c r="BS43" s="156"/>
      <c r="BT43" s="156"/>
      <c r="BU43" s="156"/>
      <c r="BV43" s="156"/>
      <c r="BW43" s="156"/>
      <c r="BX43" s="156"/>
      <c r="BY43" s="151">
        <v>0</v>
      </c>
      <c r="BZ43" s="151">
        <f>Calc!D115</f>
        <v>9.1156679937192084</v>
      </c>
      <c r="CA43" s="151">
        <f>Calc!E115</f>
        <v>1.9997828301569001E-3</v>
      </c>
      <c r="CB43" s="151">
        <f>Calc!F115</f>
        <v>-3.9165344767165752E-3</v>
      </c>
      <c r="CC43" s="151">
        <f>Calc!G115</f>
        <v>-7.3479603454039086E-4</v>
      </c>
      <c r="CD43" s="151">
        <f>Calc!H115</f>
        <v>-1.2814362763303259E-4</v>
      </c>
      <c r="CE43" s="151">
        <f>Calc!I115</f>
        <v>4.066941658504272E-5</v>
      </c>
      <c r="CF43" s="151">
        <f>Calc!J115</f>
        <v>3.1646029038733221E-6</v>
      </c>
      <c r="CG43" s="151">
        <f>Calc!K115</f>
        <v>2.127461040182136E-5</v>
      </c>
      <c r="CH43" s="151">
        <f>Calc!L115</f>
        <v>1.674076576400763E-6</v>
      </c>
      <c r="CI43" s="151">
        <f>Calc!M115</f>
        <v>-1.271062427133E-7</v>
      </c>
      <c r="CJ43" s="151">
        <f>Calc!N115</f>
        <v>9.8393356490550007E-9</v>
      </c>
      <c r="CK43" s="151">
        <f>Calc!O115</f>
        <v>-1.1892483043159999E-7</v>
      </c>
      <c r="CL43" s="151">
        <f>Calc!P115</f>
        <v>-6.3993655110230004E-9</v>
      </c>
      <c r="CM43" s="151">
        <f>Calc!Q115</f>
        <v>-1.7938120769440001E-8</v>
      </c>
      <c r="CN43" s="151"/>
      <c r="CO43" s="151"/>
      <c r="CP43" s="151"/>
      <c r="CQ43" s="151"/>
      <c r="CR43" s="151"/>
      <c r="CS43" s="151"/>
      <c r="CT43" s="151">
        <v>0</v>
      </c>
      <c r="CU43" s="151">
        <f>Calc!R115</f>
        <v>-8.4381349715332843E-3</v>
      </c>
      <c r="CV43" s="151">
        <f>Calc!S115</f>
        <v>8.9953096893261719</v>
      </c>
      <c r="CW43" s="151">
        <f>Calc!T115</f>
        <v>-1.7437415646109696E-4</v>
      </c>
      <c r="CX43" s="151">
        <f>Calc!U115</f>
        <v>2.6778917556027459E-4</v>
      </c>
      <c r="CY43" s="151">
        <f>Calc!V115</f>
        <v>-1.0708864232835374E-4</v>
      </c>
      <c r="CZ43" s="151">
        <f>Calc!W115</f>
        <v>-3.5931753556008452E-7</v>
      </c>
      <c r="DA43" s="151">
        <f>Calc!X115</f>
        <v>1.5486864128158437E-5</v>
      </c>
      <c r="DB43" s="151">
        <f>Calc!Y115</f>
        <v>2.9057742042676694E-6</v>
      </c>
      <c r="DC43" s="151">
        <f>Calc!Z115</f>
        <v>2.8920331529666615E-6</v>
      </c>
      <c r="DD43" s="151">
        <f>Calc!AA115</f>
        <v>9.2371589635679992E-9</v>
      </c>
      <c r="DE43" s="151">
        <f>Calc!AB115</f>
        <v>-8.1132513563149997E-8</v>
      </c>
      <c r="DF43" s="151">
        <f>Calc!AC115</f>
        <v>6.9799133071360002E-9</v>
      </c>
      <c r="DG43" s="151">
        <f>Calc!AD115</f>
        <v>-6.5847741212590005E-8</v>
      </c>
      <c r="DH43" s="151">
        <f>Calc!AE115</f>
        <v>-5.9945921585839997E-9</v>
      </c>
    </row>
    <row r="44" spans="1:112" s="71" customFormat="1" x14ac:dyDescent="0.2">
      <c r="A44" s="69" t="s">
        <v>54</v>
      </c>
      <c r="B44" s="70" t="s">
        <v>391</v>
      </c>
      <c r="C44" s="9" t="str">
        <f>DDC!B45</f>
        <v>MIRIMAGE_MASK1065</v>
      </c>
      <c r="D44" s="70" t="s">
        <v>399</v>
      </c>
      <c r="E44" s="71" t="s">
        <v>135</v>
      </c>
      <c r="F44" s="72">
        <v>1032</v>
      </c>
      <c r="G44" s="72">
        <v>1024</v>
      </c>
      <c r="H44" s="120">
        <v>61.5</v>
      </c>
      <c r="I44" s="120">
        <v>191.5</v>
      </c>
      <c r="J44" s="73">
        <v>64</v>
      </c>
      <c r="K44" s="73">
        <v>64</v>
      </c>
      <c r="L44" s="124">
        <v>32.5</v>
      </c>
      <c r="M44" s="124">
        <v>32.5</v>
      </c>
      <c r="N44" s="137">
        <f t="shared" si="5"/>
        <v>0.108618102132736</v>
      </c>
      <c r="O44" s="137">
        <f t="shared" si="6"/>
        <v>0.11109590903571341</v>
      </c>
      <c r="P44" s="171">
        <f>Calc!B$74 +S44*Calc!B116*COS(RADIANS(R44))+Calc!C116*SIN(RADIANS(R44))</f>
        <v>-386.23695404752414</v>
      </c>
      <c r="Q44" s="171">
        <f>Calc!C$74 -S44*Calc!B116*SIN(RADIANS(R44))+Calc!C116*COS(RADIANS(R44))</f>
        <v>-415.08973074109116</v>
      </c>
      <c r="R44" s="74">
        <f t="shared" si="0"/>
        <v>4.4497049999999998</v>
      </c>
      <c r="S44" s="72">
        <v>-1</v>
      </c>
      <c r="T44" s="72">
        <v>0</v>
      </c>
      <c r="U44" s="72">
        <v>1</v>
      </c>
      <c r="V44" s="74">
        <f t="shared" si="1"/>
        <v>-85.554056000000003</v>
      </c>
      <c r="W44" s="57">
        <f t="shared" si="7"/>
        <v>4.4497049999999998</v>
      </c>
      <c r="X44" s="4">
        <f>Calc!L185</f>
        <v>-3.45805164151616</v>
      </c>
      <c r="Y44" s="4">
        <f>Calc!M185</f>
        <v>3.4885191517166816</v>
      </c>
      <c r="Z44" s="4">
        <f>Calc!N185</f>
        <v>3.4773132719145079</v>
      </c>
      <c r="AA44" s="4">
        <f>Calc!O185</f>
        <v>-3.4779067154350973</v>
      </c>
      <c r="AB44" s="4">
        <f>Calc!P185</f>
        <v>-3.5554123804331987</v>
      </c>
      <c r="AC44" s="4">
        <f>Calc!Q185</f>
        <v>-3.5523801991896513</v>
      </c>
      <c r="AD44" s="4">
        <f>Calc!R185</f>
        <v>3.5579449673115566</v>
      </c>
      <c r="AE44" s="4">
        <f>Calc!S185</f>
        <v>3.5540854973262079</v>
      </c>
      <c r="AF44" s="76">
        <v>41640</v>
      </c>
      <c r="AH44" s="72">
        <v>4</v>
      </c>
      <c r="AI44" s="156">
        <v>0</v>
      </c>
      <c r="AJ44" s="156">
        <f>Calc!D45</f>
        <v>0.10861808825956308</v>
      </c>
      <c r="AK44" s="156">
        <f>Calc!E45</f>
        <v>-2.4113647591943952E-4</v>
      </c>
      <c r="AL44" s="156">
        <f>Calc!F45</f>
        <v>6.7207839726439415E-6</v>
      </c>
      <c r="AM44" s="156">
        <f>Calc!G45</f>
        <v>2.1116698047835374E-6</v>
      </c>
      <c r="AN44" s="156">
        <f>Calc!H45</f>
        <v>5.682330041765962E-7</v>
      </c>
      <c r="AO44" s="156">
        <f>Calc!I45</f>
        <v>-6.5446145707239147E-9</v>
      </c>
      <c r="AP44" s="156">
        <f>Calc!J45</f>
        <v>-1.0558694802017605E-9</v>
      </c>
      <c r="AQ44" s="156">
        <f>Calc!K45</f>
        <v>-3.5606454514565396E-9</v>
      </c>
      <c r="AR44" s="156">
        <f>Calc!L45</f>
        <v>-4.355612099730425E-10</v>
      </c>
      <c r="AS44" s="156">
        <f>Calc!M45</f>
        <v>2.0304376995230002E-12</v>
      </c>
      <c r="AT44" s="156">
        <f>Calc!N45</f>
        <v>-1.5884420058549999E-13</v>
      </c>
      <c r="AU44" s="156">
        <f>Calc!O45</f>
        <v>2.0231904886939999E-12</v>
      </c>
      <c r="AV44" s="156">
        <f>Calc!P45</f>
        <v>1.098721589865E-13</v>
      </c>
      <c r="AW44" s="156">
        <f>Calc!Q45</f>
        <v>2.982602003055E-13</v>
      </c>
      <c r="AX44" s="156"/>
      <c r="AY44" s="156"/>
      <c r="AZ44" s="156"/>
      <c r="BA44" s="156"/>
      <c r="BB44" s="156"/>
      <c r="BC44" s="156"/>
      <c r="BD44" s="156">
        <v>0</v>
      </c>
      <c r="BE44" s="156">
        <f>Calc!R45</f>
        <v>5.4897679654717637E-5</v>
      </c>
      <c r="BF44" s="156">
        <f>Calc!S45</f>
        <v>0.11109564733900014</v>
      </c>
      <c r="BG44" s="156">
        <f>Calc!T45</f>
        <v>6.1918983857006611E-7</v>
      </c>
      <c r="BH44" s="156">
        <f>Calc!U45</f>
        <v>1.9941566496608906E-7</v>
      </c>
      <c r="BI44" s="156">
        <f>Calc!V45</f>
        <v>4.1562443917533722E-7</v>
      </c>
      <c r="BJ44" s="156">
        <f>Calc!W45</f>
        <v>-1.1613579116571104E-10</v>
      </c>
      <c r="BK44" s="156">
        <f>Calc!X45</f>
        <v>-2.6310599419483933E-9</v>
      </c>
      <c r="BL44" s="156">
        <f>Calc!Y45</f>
        <v>-9.1575329962247692E-10</v>
      </c>
      <c r="BM44" s="156">
        <f>Calc!Z45</f>
        <v>-5.7187532570651197E-10</v>
      </c>
      <c r="BN44" s="156">
        <f>Calc!AA45</f>
        <v>-1.513661809864E-13</v>
      </c>
      <c r="BO44" s="156">
        <f>Calc!AB45</f>
        <v>1.3872336559590001E-12</v>
      </c>
      <c r="BP44" s="156">
        <f>Calc!AC45</f>
        <v>-1.1689499903480001E-13</v>
      </c>
      <c r="BQ44" s="156">
        <f>Calc!AD45</f>
        <v>1.1119123526749999E-12</v>
      </c>
      <c r="BR44" s="156">
        <f>Calc!AE45</f>
        <v>9.7966720885940004E-14</v>
      </c>
      <c r="BS44" s="156"/>
      <c r="BT44" s="156"/>
      <c r="BU44" s="156"/>
      <c r="BV44" s="156"/>
      <c r="BW44" s="156"/>
      <c r="BX44" s="156"/>
      <c r="BY44" s="151">
        <v>0</v>
      </c>
      <c r="BZ44" s="151">
        <f>Calc!D116</f>
        <v>9.203871997560789</v>
      </c>
      <c r="CA44" s="151">
        <f>Calc!E116</f>
        <v>1.9532943157943242E-2</v>
      </c>
      <c r="CB44" s="151">
        <f>Calc!F116</f>
        <v>-5.0003051314098249E-3</v>
      </c>
      <c r="CC44" s="151">
        <f>Calc!G116</f>
        <v>-1.544193469505019E-3</v>
      </c>
      <c r="CD44" s="151">
        <f>Calc!H116</f>
        <v>-4.1565583252642303E-4</v>
      </c>
      <c r="CE44" s="151">
        <f>Calc!I116</f>
        <v>4.4497086244257569E-5</v>
      </c>
      <c r="CF44" s="151">
        <f>Calc!J116</f>
        <v>6.8205464649060366E-6</v>
      </c>
      <c r="CG44" s="151">
        <f>Calc!K116</f>
        <v>2.3454272293450299E-5</v>
      </c>
      <c r="CH44" s="151">
        <f>Calc!L116</f>
        <v>2.8970283841953118E-6</v>
      </c>
      <c r="CI44" s="151">
        <f>Calc!M116</f>
        <v>-1.271062427133E-7</v>
      </c>
      <c r="CJ44" s="151">
        <f>Calc!N116</f>
        <v>9.8393356490550007E-9</v>
      </c>
      <c r="CK44" s="151">
        <f>Calc!O116</f>
        <v>-1.1892483043159999E-7</v>
      </c>
      <c r="CL44" s="151">
        <f>Calc!P116</f>
        <v>-6.3993655110230004E-9</v>
      </c>
      <c r="CM44" s="151">
        <f>Calc!Q116</f>
        <v>-1.7938120769440001E-8</v>
      </c>
      <c r="CN44" s="151"/>
      <c r="CO44" s="151"/>
      <c r="CP44" s="151"/>
      <c r="CQ44" s="151"/>
      <c r="CR44" s="151"/>
      <c r="CS44" s="151"/>
      <c r="CT44" s="151">
        <v>0</v>
      </c>
      <c r="CU44" s="151">
        <f>Calc!R116</f>
        <v>-4.9125879599323293E-3</v>
      </c>
      <c r="CV44" s="151">
        <f>Calc!S116</f>
        <v>9.0012692816369224</v>
      </c>
      <c r="CW44" s="151">
        <f>Calc!T116</f>
        <v>-4.4497373146125223E-4</v>
      </c>
      <c r="CX44" s="151">
        <f>Calc!U116</f>
        <v>-1.3434995278074704E-4</v>
      </c>
      <c r="CY44" s="151">
        <f>Calc!V116</f>
        <v>-3.0619676642662443E-4</v>
      </c>
      <c r="CZ44" s="151">
        <f>Calc!W116</f>
        <v>6.7688908817302432E-7</v>
      </c>
      <c r="DA44" s="151">
        <f>Calc!X116</f>
        <v>1.7168102153578943E-5</v>
      </c>
      <c r="DB44" s="151">
        <f>Calc!Y116</f>
        <v>6.0249845545926999E-6</v>
      </c>
      <c r="DC44" s="151">
        <f>Calc!Z116</f>
        <v>3.8005065684662865E-6</v>
      </c>
      <c r="DD44" s="151">
        <f>Calc!AA116</f>
        <v>9.2371589635679992E-9</v>
      </c>
      <c r="DE44" s="151">
        <f>Calc!AB116</f>
        <v>-8.1132513563149997E-8</v>
      </c>
      <c r="DF44" s="151">
        <f>Calc!AC116</f>
        <v>6.9799133071360002E-9</v>
      </c>
      <c r="DG44" s="151">
        <f>Calc!AD116</f>
        <v>-6.5847741212590005E-8</v>
      </c>
      <c r="DH44" s="151">
        <f>Calc!AE116</f>
        <v>-5.9945921585839997E-9</v>
      </c>
    </row>
    <row r="45" spans="1:112" s="71" customFormat="1" x14ac:dyDescent="0.2">
      <c r="A45" s="69" t="s">
        <v>54</v>
      </c>
      <c r="B45" s="70" t="s">
        <v>392</v>
      </c>
      <c r="C45" s="9" t="str">
        <f>DDC!B46</f>
        <v>MIRIMAGE_MASK1065</v>
      </c>
      <c r="D45" s="70" t="s">
        <v>399</v>
      </c>
      <c r="E45" s="71" t="s">
        <v>135</v>
      </c>
      <c r="F45" s="72">
        <v>1032</v>
      </c>
      <c r="G45" s="72">
        <v>1024</v>
      </c>
      <c r="H45" s="120">
        <v>176.5</v>
      </c>
      <c r="I45" s="120">
        <v>188.5</v>
      </c>
      <c r="J45" s="73">
        <v>64</v>
      </c>
      <c r="K45" s="73">
        <v>64</v>
      </c>
      <c r="L45" s="124">
        <v>32.5</v>
      </c>
      <c r="M45" s="124">
        <v>32.5</v>
      </c>
      <c r="N45" s="137">
        <f t="shared" ref="N45:N68" si="11">SQRT(AJ45^2+BE45^2)</f>
        <v>0.10991111689005276</v>
      </c>
      <c r="O45" s="137">
        <f t="shared" ref="O45:O68" si="12">SQRT(AK45^2+BF45^2)</f>
        <v>0.11108403041727778</v>
      </c>
      <c r="P45" s="171">
        <f>Calc!B$74 +S45*Calc!B117*COS(RADIANS(R45))+Calc!C117*SIN(RADIANS(R45))</f>
        <v>-398.79421376531474</v>
      </c>
      <c r="Q45" s="171">
        <f>Calc!C$74 -S45*Calc!B117*SIN(RADIANS(R45))+Calc!C117*COS(RADIANS(R45))</f>
        <v>-414.43246368223447</v>
      </c>
      <c r="R45" s="74">
        <f t="shared" si="0"/>
        <v>4.4497049999999998</v>
      </c>
      <c r="S45" s="72">
        <v>-1</v>
      </c>
      <c r="T45" s="72">
        <v>0</v>
      </c>
      <c r="U45" s="72">
        <v>1</v>
      </c>
      <c r="V45" s="74">
        <f t="shared" si="1"/>
        <v>-85.554056000000003</v>
      </c>
      <c r="W45" s="57">
        <f t="shared" si="7"/>
        <v>4.4497049999999998</v>
      </c>
      <c r="X45" s="4">
        <f>Calc!L186</f>
        <v>-3.5095152383077557</v>
      </c>
      <c r="Y45" s="4">
        <f>Calc!M186</f>
        <v>3.5203624574747736</v>
      </c>
      <c r="Z45" s="4">
        <f>Calc!N186</f>
        <v>3.5232413316448095</v>
      </c>
      <c r="AA45" s="4">
        <f>Calc!O186</f>
        <v>-3.5143411136839746</v>
      </c>
      <c r="AB45" s="4">
        <f>Calc!P186</f>
        <v>-3.5601800872798348</v>
      </c>
      <c r="AC45" s="4">
        <f>Calc!Q186</f>
        <v>-3.54721275233313</v>
      </c>
      <c r="AD45" s="4">
        <f>Calc!R186</f>
        <v>3.5612936209480521</v>
      </c>
      <c r="AE45" s="4">
        <f>Calc!S186</f>
        <v>3.5497289392645603</v>
      </c>
      <c r="AF45" s="76">
        <v>41640</v>
      </c>
      <c r="AH45" s="72">
        <v>4</v>
      </c>
      <c r="AI45" s="156">
        <v>0</v>
      </c>
      <c r="AJ45" s="156">
        <f>Calc!D46</f>
        <v>0.10991094774410941</v>
      </c>
      <c r="AK45" s="156">
        <f>Calc!E46</f>
        <v>-1.362444845911599E-5</v>
      </c>
      <c r="AL45" s="156">
        <f>Calc!F46</f>
        <v>4.627357398103951E-6</v>
      </c>
      <c r="AM45" s="156">
        <f>Calc!G46</f>
        <v>1.8810925170615369E-6</v>
      </c>
      <c r="AN45" s="156">
        <f>Calc!H46</f>
        <v>1.8933791072809508E-7</v>
      </c>
      <c r="AO45" s="156">
        <f>Calc!I46</f>
        <v>-5.6101366963415787E-9</v>
      </c>
      <c r="AP45" s="156">
        <f>Calc!J46</f>
        <v>-1.1228098723359219E-9</v>
      </c>
      <c r="AQ45" s="156">
        <f>Calc!K46</f>
        <v>-3.0963004884877981E-9</v>
      </c>
      <c r="AR45" s="156">
        <f>Calc!L46</f>
        <v>-4.2650503409326097E-10</v>
      </c>
      <c r="AS45" s="156">
        <f>Calc!M46</f>
        <v>2.0304376995230002E-12</v>
      </c>
      <c r="AT45" s="156">
        <f>Calc!N46</f>
        <v>-1.5884420058549999E-13</v>
      </c>
      <c r="AU45" s="156">
        <f>Calc!O46</f>
        <v>2.0231904886939999E-12</v>
      </c>
      <c r="AV45" s="156">
        <f>Calc!P46</f>
        <v>1.098721589865E-13</v>
      </c>
      <c r="AW45" s="156">
        <f>Calc!Q46</f>
        <v>2.982602003055E-13</v>
      </c>
      <c r="AX45" s="156"/>
      <c r="AY45" s="156"/>
      <c r="AZ45" s="156"/>
      <c r="BA45" s="156"/>
      <c r="BB45" s="156"/>
      <c r="BC45" s="156"/>
      <c r="BD45" s="156">
        <v>0</v>
      </c>
      <c r="BE45" s="156">
        <f>Calc!R46</f>
        <v>1.9282637395447009E-4</v>
      </c>
      <c r="BF45" s="156">
        <f>Calc!S46</f>
        <v>0.11108402958175896</v>
      </c>
      <c r="BG45" s="156">
        <f>Calc!T46</f>
        <v>5.7356842509356138E-7</v>
      </c>
      <c r="BH45" s="156">
        <f>Calc!U46</f>
        <v>-3.4500376985194293E-7</v>
      </c>
      <c r="BI45" s="156">
        <f>Calc!V46</f>
        <v>3.1276821220578495E-7</v>
      </c>
      <c r="BJ45" s="156">
        <f>Calc!W46</f>
        <v>-1.89925935387332E-10</v>
      </c>
      <c r="BK45" s="156">
        <f>Calc!X46</f>
        <v>-2.1517629606483297E-9</v>
      </c>
      <c r="BL45" s="156">
        <f>Calc!Y46</f>
        <v>-9.5264636057455586E-10</v>
      </c>
      <c r="BM45" s="156">
        <f>Calc!Z46</f>
        <v>-4.4518100579951823E-10</v>
      </c>
      <c r="BN45" s="156">
        <f>Calc!AA46</f>
        <v>-1.513661809864E-13</v>
      </c>
      <c r="BO45" s="156">
        <f>Calc!AB46</f>
        <v>1.3872336559590001E-12</v>
      </c>
      <c r="BP45" s="156">
        <f>Calc!AC46</f>
        <v>-1.1689499903480001E-13</v>
      </c>
      <c r="BQ45" s="156">
        <f>Calc!AD46</f>
        <v>1.1119123526749999E-12</v>
      </c>
      <c r="BR45" s="156">
        <f>Calc!AE46</f>
        <v>9.7966720885940004E-14</v>
      </c>
      <c r="BS45" s="156"/>
      <c r="BT45" s="156"/>
      <c r="BU45" s="156"/>
      <c r="BV45" s="156"/>
      <c r="BW45" s="156"/>
      <c r="BX45" s="156"/>
      <c r="BY45" s="151">
        <v>0</v>
      </c>
      <c r="BZ45" s="151">
        <f>Calc!D117</f>
        <v>9.0986824603615766</v>
      </c>
      <c r="CA45" s="151">
        <f>Calc!E117</f>
        <v>1.309027401188084E-3</v>
      </c>
      <c r="CB45" s="151">
        <f>Calc!F117</f>
        <v>-3.4450802638384555E-3</v>
      </c>
      <c r="CC45" s="151">
        <f>Calc!G117</f>
        <v>-1.3811115834481372E-3</v>
      </c>
      <c r="CD45" s="151">
        <f>Calc!H117</f>
        <v>-1.4232413274795357E-4</v>
      </c>
      <c r="CE45" s="151">
        <f>Calc!I117</f>
        <v>3.8102841006681663E-5</v>
      </c>
      <c r="CF45" s="151">
        <f>Calc!J117</f>
        <v>7.2674632868050984E-6</v>
      </c>
      <c r="CG45" s="151">
        <f>Calc!K117</f>
        <v>2.0470529483314221E-5</v>
      </c>
      <c r="CH45" s="151">
        <f>Calc!L117</f>
        <v>2.8394716621615008E-6</v>
      </c>
      <c r="CI45" s="151">
        <f>Calc!M117</f>
        <v>-1.271062427133E-7</v>
      </c>
      <c r="CJ45" s="151">
        <f>Calc!N117</f>
        <v>9.8393356490550007E-9</v>
      </c>
      <c r="CK45" s="151">
        <f>Calc!O117</f>
        <v>-1.1892483043159999E-7</v>
      </c>
      <c r="CL45" s="151">
        <f>Calc!P117</f>
        <v>-6.3993655110230004E-9</v>
      </c>
      <c r="CM45" s="151">
        <f>Calc!Q117</f>
        <v>-1.7938120769440001E-8</v>
      </c>
      <c r="CN45" s="151"/>
      <c r="CO45" s="151"/>
      <c r="CP45" s="151"/>
      <c r="CQ45" s="151"/>
      <c r="CR45" s="151"/>
      <c r="CS45" s="151"/>
      <c r="CT45" s="151">
        <v>0</v>
      </c>
      <c r="CU45" s="151">
        <f>Calc!R117</f>
        <v>-1.5787234867895288E-2</v>
      </c>
      <c r="CV45" s="151">
        <f>Calc!S117</f>
        <v>9.0022793301874575</v>
      </c>
      <c r="CW45" s="151">
        <f>Calc!T117</f>
        <v>-4.1518904412633751E-4</v>
      </c>
      <c r="CX45" s="151">
        <f>Calc!U117</f>
        <v>2.5483406325510011E-4</v>
      </c>
      <c r="CY45" s="151">
        <f>Calc!V117</f>
        <v>-2.3220556061378061E-4</v>
      </c>
      <c r="CZ45" s="151">
        <f>Calc!W117</f>
        <v>1.1672260415736168E-6</v>
      </c>
      <c r="DA45" s="151">
        <f>Calc!X117</f>
        <v>1.4104044338958063E-5</v>
      </c>
      <c r="DB45" s="151">
        <f>Calc!Y117</f>
        <v>6.2634727963791322E-6</v>
      </c>
      <c r="DC45" s="151">
        <f>Calc!Z117</f>
        <v>2.9804219501062595E-6</v>
      </c>
      <c r="DD45" s="151">
        <f>Calc!AA117</f>
        <v>9.2371589635679992E-9</v>
      </c>
      <c r="DE45" s="151">
        <f>Calc!AB117</f>
        <v>-8.1132513563149997E-8</v>
      </c>
      <c r="DF45" s="151">
        <f>Calc!AC117</f>
        <v>6.9799133071360002E-9</v>
      </c>
      <c r="DG45" s="151">
        <f>Calc!AD117</f>
        <v>-6.5847741212590005E-8</v>
      </c>
      <c r="DH45" s="151">
        <f>Calc!AE117</f>
        <v>-5.9945921585839997E-9</v>
      </c>
    </row>
    <row r="46" spans="1:112" s="71" customFormat="1" x14ac:dyDescent="0.2">
      <c r="A46" s="69" t="s">
        <v>54</v>
      </c>
      <c r="B46" s="70" t="s">
        <v>393</v>
      </c>
      <c r="C46" s="9" t="str">
        <f>DDC!B47</f>
        <v>MIRIMAGE_MASK1065</v>
      </c>
      <c r="D46" s="70" t="s">
        <v>399</v>
      </c>
      <c r="E46" s="71" t="s">
        <v>135</v>
      </c>
      <c r="F46" s="72">
        <v>1032</v>
      </c>
      <c r="G46" s="72">
        <v>1024</v>
      </c>
      <c r="H46" s="120">
        <v>57.5</v>
      </c>
      <c r="I46" s="120">
        <v>78.5</v>
      </c>
      <c r="J46" s="73">
        <v>64</v>
      </c>
      <c r="K46" s="73">
        <v>64</v>
      </c>
      <c r="L46" s="124">
        <v>32.5</v>
      </c>
      <c r="M46" s="124">
        <v>32.5</v>
      </c>
      <c r="N46" s="137">
        <f t="shared" si="11"/>
        <v>0.1082786045408641</v>
      </c>
      <c r="O46" s="137">
        <f t="shared" si="12"/>
        <v>0.11097812599801583</v>
      </c>
      <c r="P46" s="171">
        <f>Calc!B$74 +S46*Calc!B118*COS(RADIANS(R46))+Calc!C118*SIN(RADIANS(R46))</f>
        <v>-386.81361190700477</v>
      </c>
      <c r="Q46" s="171">
        <f>Calc!C$74 -S46*Calc!B118*SIN(RADIANS(R46))+Calc!C118*COS(RADIANS(R46))</f>
        <v>-427.63051300807325</v>
      </c>
      <c r="R46" s="74">
        <f t="shared" si="0"/>
        <v>4.4497049999999998</v>
      </c>
      <c r="S46" s="72">
        <v>-1</v>
      </c>
      <c r="T46" s="72">
        <v>0</v>
      </c>
      <c r="U46" s="72">
        <v>1</v>
      </c>
      <c r="V46" s="74">
        <f t="shared" si="1"/>
        <v>-85.554056000000003</v>
      </c>
      <c r="W46" s="57">
        <f t="shared" si="7"/>
        <v>4.4497049999999998</v>
      </c>
      <c r="X46" s="4">
        <f>Calc!L187</f>
        <v>-3.4408343700721495</v>
      </c>
      <c r="Y46" s="4">
        <f>Calc!M187</f>
        <v>3.4823235374262778</v>
      </c>
      <c r="Z46" s="4">
        <f>Calc!N187</f>
        <v>3.4626142302324645</v>
      </c>
      <c r="AA46" s="4">
        <f>Calc!O187</f>
        <v>-3.4725557365533506</v>
      </c>
      <c r="AB46" s="4">
        <f>Calc!P187</f>
        <v>-3.5494340409131961</v>
      </c>
      <c r="AC46" s="4">
        <f>Calc!Q187</f>
        <v>-3.5497530556730581</v>
      </c>
      <c r="AD46" s="4">
        <f>Calc!R187</f>
        <v>3.5535560305691005</v>
      </c>
      <c r="AE46" s="4">
        <f>Calc!S187</f>
        <v>3.5519399606486468</v>
      </c>
      <c r="AF46" s="76">
        <v>41640</v>
      </c>
      <c r="AH46" s="72">
        <v>4</v>
      </c>
      <c r="AI46" s="156">
        <v>0</v>
      </c>
      <c r="AJ46" s="156">
        <f>Calc!D47</f>
        <v>0.10827860390517775</v>
      </c>
      <c r="AK46" s="156">
        <f>Calc!E47</f>
        <v>-3.9967015092763793E-4</v>
      </c>
      <c r="AL46" s="156">
        <f>Calc!F47</f>
        <v>6.94444624738872E-6</v>
      </c>
      <c r="AM46" s="156">
        <f>Calc!G47</f>
        <v>2.9326818093305557E-6</v>
      </c>
      <c r="AN46" s="156">
        <f>Calc!H47</f>
        <v>7.5316310084489411E-7</v>
      </c>
      <c r="AO46" s="156">
        <f>Calc!I47</f>
        <v>-6.5591521792501213E-9</v>
      </c>
      <c r="AP46" s="156">
        <f>Calc!J47</f>
        <v>-1.5112044002395785E-9</v>
      </c>
      <c r="AQ46" s="156">
        <f>Calc!K47</f>
        <v>-3.6140776372625151E-9</v>
      </c>
      <c r="AR46" s="156">
        <f>Calc!L47</f>
        <v>-5.7081430914707451E-10</v>
      </c>
      <c r="AS46" s="156">
        <f>Calc!M47</f>
        <v>2.0304376995230002E-12</v>
      </c>
      <c r="AT46" s="156">
        <f>Calc!N47</f>
        <v>-1.5884420058549999E-13</v>
      </c>
      <c r="AU46" s="156">
        <f>Calc!O47</f>
        <v>2.0231904886939999E-12</v>
      </c>
      <c r="AV46" s="156">
        <f>Calc!P47</f>
        <v>1.098721589865E-13</v>
      </c>
      <c r="AW46" s="156">
        <f>Calc!Q47</f>
        <v>2.982602003055E-13</v>
      </c>
      <c r="AX46" s="156"/>
      <c r="AY46" s="156"/>
      <c r="AZ46" s="156"/>
      <c r="BA46" s="156"/>
      <c r="BB46" s="156"/>
      <c r="BC46" s="156"/>
      <c r="BD46" s="156">
        <v>0</v>
      </c>
      <c r="BE46" s="156">
        <f>Calc!R47</f>
        <v>1.1732964671008617E-5</v>
      </c>
      <c r="BF46" s="156">
        <f>Calc!S47</f>
        <v>0.11097740632129557</v>
      </c>
      <c r="BG46" s="156">
        <f>Calc!T47</f>
        <v>9.1826716694565349E-7</v>
      </c>
      <c r="BH46" s="156">
        <f>Calc!U47</f>
        <v>4.6987365776750835E-7</v>
      </c>
      <c r="BI46" s="156">
        <f>Calc!V47</f>
        <v>6.2216469297253293E-7</v>
      </c>
      <c r="BJ46" s="156">
        <f>Calc!W47</f>
        <v>-2.7047133539329564E-10</v>
      </c>
      <c r="BK46" s="156">
        <f>Calc!X47</f>
        <v>-2.6212884760380365E-9</v>
      </c>
      <c r="BL46" s="156">
        <f>Calc!Y47</f>
        <v>-1.2917564271870233E-9</v>
      </c>
      <c r="BM46" s="156">
        <f>Calc!Z47</f>
        <v>-6.206039329576568E-10</v>
      </c>
      <c r="BN46" s="156">
        <f>Calc!AA47</f>
        <v>-1.513661809864E-13</v>
      </c>
      <c r="BO46" s="156">
        <f>Calc!AB47</f>
        <v>1.3872336559590001E-12</v>
      </c>
      <c r="BP46" s="156">
        <f>Calc!AC47</f>
        <v>-1.1689499903480001E-13</v>
      </c>
      <c r="BQ46" s="156">
        <f>Calc!AD47</f>
        <v>1.1119123526749999E-12</v>
      </c>
      <c r="BR46" s="156">
        <f>Calc!AE47</f>
        <v>9.7966720885940004E-14</v>
      </c>
      <c r="BS46" s="156"/>
      <c r="BT46" s="156"/>
      <c r="BU46" s="156"/>
      <c r="BV46" s="156"/>
      <c r="BW46" s="156"/>
      <c r="BX46" s="156"/>
      <c r="BY46" s="151">
        <v>0</v>
      </c>
      <c r="BZ46" s="151">
        <f>Calc!D118</f>
        <v>9.2310383567118723</v>
      </c>
      <c r="CA46" s="151">
        <f>Calc!E118</f>
        <v>3.2325833264519897E-2</v>
      </c>
      <c r="CB46" s="151">
        <f>Calc!F118</f>
        <v>-5.1577203792321918E-3</v>
      </c>
      <c r="CC46" s="151">
        <f>Calc!G118</f>
        <v>-2.1436124507399168E-3</v>
      </c>
      <c r="CD46" s="151">
        <f>Calc!H118</f>
        <v>-5.5110534331033619E-4</v>
      </c>
      <c r="CE46" s="151">
        <f>Calc!I118</f>
        <v>4.4576000417175464E-5</v>
      </c>
      <c r="CF46" s="151">
        <f>Calc!J118</f>
        <v>9.7932683121982846E-6</v>
      </c>
      <c r="CG46" s="151">
        <f>Calc!K118</f>
        <v>2.3789839249524099E-5</v>
      </c>
      <c r="CH46" s="151">
        <f>Calc!L118</f>
        <v>3.7999057879048012E-6</v>
      </c>
      <c r="CI46" s="151">
        <f>Calc!M118</f>
        <v>-1.271062427133E-7</v>
      </c>
      <c r="CJ46" s="151">
        <f>Calc!N118</f>
        <v>9.8393356490550007E-9</v>
      </c>
      <c r="CK46" s="151">
        <f>Calc!O118</f>
        <v>-1.1892483043159999E-7</v>
      </c>
      <c r="CL46" s="151">
        <f>Calc!P118</f>
        <v>-6.3993655110230004E-9</v>
      </c>
      <c r="CM46" s="151">
        <f>Calc!Q118</f>
        <v>-1.7938120769440001E-8</v>
      </c>
      <c r="CN46" s="151"/>
      <c r="CO46" s="151"/>
      <c r="CP46" s="151"/>
      <c r="CQ46" s="151"/>
      <c r="CR46" s="151"/>
      <c r="CS46" s="151"/>
      <c r="CT46" s="151">
        <v>0</v>
      </c>
      <c r="CU46" s="151">
        <f>Calc!R118</f>
        <v>-1.6224489331359074E-3</v>
      </c>
      <c r="CV46" s="151">
        <f>Calc!S118</f>
        <v>9.0109246509714467</v>
      </c>
      <c r="CW46" s="151">
        <f>Calc!T118</f>
        <v>-6.6131051449070148E-4</v>
      </c>
      <c r="CX46" s="151">
        <f>Calc!U118</f>
        <v>-3.3021829616320698E-4</v>
      </c>
      <c r="CY46" s="151">
        <f>Calc!V118</f>
        <v>-4.5830652336370357E-4</v>
      </c>
      <c r="CZ46" s="151">
        <f>Calc!W118</f>
        <v>1.6802100982708176E-6</v>
      </c>
      <c r="DA46" s="151">
        <f>Calc!X118</f>
        <v>1.7089821023178268E-5</v>
      </c>
      <c r="DB46" s="151">
        <f>Calc!Y118</f>
        <v>8.4981452897295074E-6</v>
      </c>
      <c r="DC46" s="151">
        <f>Calc!Z118</f>
        <v>4.1275907468450562E-6</v>
      </c>
      <c r="DD46" s="151">
        <f>Calc!AA118</f>
        <v>9.2371589635679992E-9</v>
      </c>
      <c r="DE46" s="151">
        <f>Calc!AB118</f>
        <v>-8.1132513563149997E-8</v>
      </c>
      <c r="DF46" s="151">
        <f>Calc!AC118</f>
        <v>6.9799133071360002E-9</v>
      </c>
      <c r="DG46" s="151">
        <f>Calc!AD118</f>
        <v>-6.5847741212590005E-8</v>
      </c>
      <c r="DH46" s="151">
        <f>Calc!AE118</f>
        <v>-5.9945921585839997E-9</v>
      </c>
    </row>
    <row r="47" spans="1:112" s="78" customFormat="1" x14ac:dyDescent="0.2">
      <c r="A47" s="77" t="s">
        <v>54</v>
      </c>
      <c r="B47" s="39" t="s">
        <v>394</v>
      </c>
      <c r="C47" s="9" t="str">
        <f>DDC!B48</f>
        <v>MIRIMAGE_MASK1065</v>
      </c>
      <c r="D47" s="39" t="s">
        <v>399</v>
      </c>
      <c r="E47" s="78" t="s">
        <v>135</v>
      </c>
      <c r="F47" s="79">
        <v>1032</v>
      </c>
      <c r="G47" s="79">
        <v>1024</v>
      </c>
      <c r="H47" s="121">
        <v>170.5</v>
      </c>
      <c r="I47" s="121">
        <v>73.5</v>
      </c>
      <c r="J47" s="83">
        <v>64</v>
      </c>
      <c r="K47" s="83">
        <v>64</v>
      </c>
      <c r="L47" s="129">
        <v>32.5</v>
      </c>
      <c r="M47" s="129">
        <v>32.5</v>
      </c>
      <c r="N47" s="138">
        <f t="shared" si="11"/>
        <v>0.1095956999331797</v>
      </c>
      <c r="O47" s="138">
        <f t="shared" si="12"/>
        <v>0.11099428599749864</v>
      </c>
      <c r="P47" s="171">
        <f>Calc!B$74 +S47*Calc!B119*COS(RADIANS(R47))+Calc!C119*SIN(RADIANS(R47))</f>
        <v>-399.1340394140426</v>
      </c>
      <c r="Q47" s="171">
        <f>Calc!C$74 -S47*Calc!B119*SIN(RADIANS(R47))+Calc!C119*COS(RADIANS(R47))</f>
        <v>-427.21574227810947</v>
      </c>
      <c r="R47" s="80">
        <f>W47</f>
        <v>4.4497049999999998</v>
      </c>
      <c r="S47" s="79">
        <v>-1</v>
      </c>
      <c r="T47" s="79">
        <v>0</v>
      </c>
      <c r="U47" s="79">
        <v>1</v>
      </c>
      <c r="V47" s="80">
        <f t="shared" si="1"/>
        <v>-85.554056000000003</v>
      </c>
      <c r="W47" s="161">
        <f t="shared" si="7"/>
        <v>4.4497049999999998</v>
      </c>
      <c r="X47" s="4">
        <f>Calc!L188</f>
        <v>-3.4956940321395891</v>
      </c>
      <c r="Y47" s="4">
        <f>Calc!M188</f>
        <v>3.5124826541816452</v>
      </c>
      <c r="Z47" s="4">
        <f>Calc!N188</f>
        <v>3.511841291911419</v>
      </c>
      <c r="AA47" s="4">
        <f>Calc!O188</f>
        <v>-3.5070529520837752</v>
      </c>
      <c r="AB47" s="4">
        <f>Calc!P188</f>
        <v>-3.557056815761122</v>
      </c>
      <c r="AC47" s="4">
        <f>Calc!Q188</f>
        <v>-3.5437234415552332</v>
      </c>
      <c r="AD47" s="4">
        <f>Calc!R188</f>
        <v>3.5596252709861833</v>
      </c>
      <c r="AE47" s="4">
        <f>Calc!S188</f>
        <v>3.5465113297904693</v>
      </c>
      <c r="AF47" s="76">
        <v>41640</v>
      </c>
      <c r="AH47" s="79">
        <v>4</v>
      </c>
      <c r="AI47" s="157">
        <v>0</v>
      </c>
      <c r="AJ47" s="157">
        <f>Calc!D48</f>
        <v>0.10959550190591925</v>
      </c>
      <c r="AK47" s="157">
        <f>Calc!E48</f>
        <v>-9.1550964789018834E-5</v>
      </c>
      <c r="AL47" s="157">
        <f>Calc!F48</f>
        <v>4.8843294552175932E-6</v>
      </c>
      <c r="AM47" s="157">
        <f>Calc!G48</f>
        <v>2.6166413763646835E-6</v>
      </c>
      <c r="AN47" s="157">
        <f>Calc!H48</f>
        <v>3.790271675421334E-7</v>
      </c>
      <c r="AO47" s="157">
        <f>Calc!I48</f>
        <v>-5.640600118062797E-9</v>
      </c>
      <c r="AP47" s="157">
        <f>Calc!J48</f>
        <v>-1.585284489125003E-9</v>
      </c>
      <c r="AQ47" s="157">
        <f>Calc!K48</f>
        <v>-3.1584846692024688E-9</v>
      </c>
      <c r="AR47" s="157">
        <f>Calc!L48</f>
        <v>-5.6436395918771005E-10</v>
      </c>
      <c r="AS47" s="157">
        <f>Calc!M48</f>
        <v>2.0304376995230002E-12</v>
      </c>
      <c r="AT47" s="157">
        <f>Calc!N48</f>
        <v>-1.5884420058549999E-13</v>
      </c>
      <c r="AU47" s="157">
        <f>Calc!O48</f>
        <v>2.0231904886939999E-12</v>
      </c>
      <c r="AV47" s="157">
        <f>Calc!P48</f>
        <v>1.098721589865E-13</v>
      </c>
      <c r="AW47" s="157">
        <f>Calc!Q48</f>
        <v>2.982602003055E-13</v>
      </c>
      <c r="AX47" s="157"/>
      <c r="AY47" s="157"/>
      <c r="AZ47" s="157"/>
      <c r="BA47" s="157"/>
      <c r="BB47" s="157"/>
      <c r="BC47" s="157"/>
      <c r="BD47" s="157">
        <v>0</v>
      </c>
      <c r="BE47" s="157">
        <f>Calc!R48</f>
        <v>2.0834066625635122E-4</v>
      </c>
      <c r="BF47" s="157">
        <f>Calc!S48</f>
        <v>0.11099424824068754</v>
      </c>
      <c r="BG47" s="157">
        <f>Calc!T48</f>
        <v>8.2573277461559811E-7</v>
      </c>
      <c r="BH47" s="157">
        <f>Calc!U48</f>
        <v>-5.6131637762127181E-8</v>
      </c>
      <c r="BI47" s="157">
        <f>Calc!V48</f>
        <v>4.821426470224375E-7</v>
      </c>
      <c r="BJ47" s="157">
        <f>Calc!W48</f>
        <v>-3.4582501747894341E-10</v>
      </c>
      <c r="BK47" s="157">
        <f>Calc!X48</f>
        <v>-2.1498473166775873E-9</v>
      </c>
      <c r="BL47" s="157">
        <f>Calc!Y48</f>
        <v>-1.3348533822590133E-9</v>
      </c>
      <c r="BM47" s="157">
        <f>Calc!Z48</f>
        <v>-4.9691717152310067E-10</v>
      </c>
      <c r="BN47" s="157">
        <f>Calc!AA48</f>
        <v>-1.513661809864E-13</v>
      </c>
      <c r="BO47" s="157">
        <f>Calc!AB48</f>
        <v>1.3872336559590001E-12</v>
      </c>
      <c r="BP47" s="157">
        <f>Calc!AC48</f>
        <v>-1.1689499903480001E-13</v>
      </c>
      <c r="BQ47" s="157">
        <f>Calc!AD48</f>
        <v>1.1119123526749999E-12</v>
      </c>
      <c r="BR47" s="157">
        <f>Calc!AE48</f>
        <v>9.7966720885940004E-14</v>
      </c>
      <c r="BS47" s="157"/>
      <c r="BT47" s="157"/>
      <c r="BU47" s="157"/>
      <c r="BV47" s="157"/>
      <c r="BW47" s="157"/>
      <c r="BX47" s="157"/>
      <c r="BY47" s="155">
        <v>0</v>
      </c>
      <c r="BZ47" s="155">
        <f>Calc!D119</f>
        <v>9.1243672621481107</v>
      </c>
      <c r="CA47" s="155">
        <f>Calc!E119</f>
        <v>7.7328118431523622E-3</v>
      </c>
      <c r="CB47" s="155">
        <f>Calc!F119</f>
        <v>-3.6320103878098153E-3</v>
      </c>
      <c r="CC47" s="155">
        <f>Calc!G119</f>
        <v>-1.9205510281912681E-3</v>
      </c>
      <c r="CD47" s="155">
        <f>Calc!H119</f>
        <v>-2.8224572443899553E-4</v>
      </c>
      <c r="CE47" s="155">
        <f>Calc!I119</f>
        <v>3.8309171047252563E-5</v>
      </c>
      <c r="CF47" s="155">
        <f>Calc!J119</f>
        <v>1.0285793522889019E-5</v>
      </c>
      <c r="CG47" s="155">
        <f>Calc!K119</f>
        <v>2.0871020654669893E-5</v>
      </c>
      <c r="CH47" s="155">
        <f>Calc!L119</f>
        <v>3.7600093305669532E-6</v>
      </c>
      <c r="CI47" s="155">
        <f>Calc!M119</f>
        <v>-1.271062427133E-7</v>
      </c>
      <c r="CJ47" s="155">
        <f>Calc!N119</f>
        <v>9.8393356490550007E-9</v>
      </c>
      <c r="CK47" s="155">
        <f>Calc!O119</f>
        <v>-1.1892483043159999E-7</v>
      </c>
      <c r="CL47" s="155">
        <f>Calc!P119</f>
        <v>-6.3993655110230004E-9</v>
      </c>
      <c r="CM47" s="155">
        <f>Calc!Q119</f>
        <v>-1.7938120769440001E-8</v>
      </c>
      <c r="CN47" s="155"/>
      <c r="CO47" s="155"/>
      <c r="CP47" s="155"/>
      <c r="CQ47" s="155"/>
      <c r="CR47" s="155"/>
      <c r="CS47" s="155"/>
      <c r="CT47" s="155">
        <v>0</v>
      </c>
      <c r="CU47" s="155">
        <f>Calc!R119</f>
        <v>-1.71042367530818E-2</v>
      </c>
      <c r="CV47" s="155">
        <f>Calc!S119</f>
        <v>9.009683719065702</v>
      </c>
      <c r="CW47" s="155">
        <f>Calc!T119</f>
        <v>-5.9846757731791709E-4</v>
      </c>
      <c r="CX47" s="155">
        <f>Calc!U119</f>
        <v>4.4341315926781089E-5</v>
      </c>
      <c r="CY47" s="155">
        <f>Calc!V119</f>
        <v>-3.579961079284983E-4</v>
      </c>
      <c r="CZ47" s="155">
        <f>Calc!W119</f>
        <v>2.1792519304117236E-6</v>
      </c>
      <c r="DA47" s="155">
        <f>Calc!X119</f>
        <v>1.408469457462424E-5</v>
      </c>
      <c r="DB47" s="155">
        <f>Calc!Y119</f>
        <v>8.7772041049753568E-6</v>
      </c>
      <c r="DC47" s="155">
        <f>Calc!Z119</f>
        <v>3.3296493890541917E-6</v>
      </c>
      <c r="DD47" s="155">
        <f>Calc!AA119</f>
        <v>9.2371589635679992E-9</v>
      </c>
      <c r="DE47" s="155">
        <f>Calc!AB119</f>
        <v>-8.1132513563149997E-8</v>
      </c>
      <c r="DF47" s="155">
        <f>Calc!AC119</f>
        <v>6.9799133071360002E-9</v>
      </c>
      <c r="DG47" s="155">
        <f>Calc!AD119</f>
        <v>-6.5847741212590005E-8</v>
      </c>
      <c r="DH47" s="155">
        <f>Calc!AE119</f>
        <v>-5.9945921585839997E-9</v>
      </c>
    </row>
    <row r="48" spans="1:112" s="78" customFormat="1" x14ac:dyDescent="0.2">
      <c r="A48" s="77" t="s">
        <v>54</v>
      </c>
      <c r="B48" s="39" t="s">
        <v>427</v>
      </c>
      <c r="C48" s="9" t="str">
        <f>DDC!B49</f>
        <v>MIRIMAGE_MASK1065</v>
      </c>
      <c r="D48" s="39" t="s">
        <v>399</v>
      </c>
      <c r="E48" s="78" t="s">
        <v>135</v>
      </c>
      <c r="F48" s="79">
        <v>1032</v>
      </c>
      <c r="G48" s="79">
        <v>1024</v>
      </c>
      <c r="H48" s="121">
        <v>104.5</v>
      </c>
      <c r="I48" s="121">
        <v>148.5</v>
      </c>
      <c r="J48" s="83">
        <v>16</v>
      </c>
      <c r="K48" s="83">
        <v>16</v>
      </c>
      <c r="L48" s="129">
        <v>8.5</v>
      </c>
      <c r="M48" s="129">
        <v>8.5</v>
      </c>
      <c r="N48" s="138">
        <f t="shared" si="11"/>
        <v>0.10906734045459357</v>
      </c>
      <c r="O48" s="138">
        <f t="shared" si="12"/>
        <v>0.11106435478692421</v>
      </c>
      <c r="P48" s="171">
        <f>Calc!B$74 +S48*Calc!B120*COS(RADIANS(R48))+Calc!C120*SIN(RADIANS(R48))</f>
        <v>-391.28297942436103</v>
      </c>
      <c r="Q48" s="171">
        <f>Calc!C$74 -S48*Calc!B120*SIN(RADIANS(R48))+Calc!C120*COS(RADIANS(R48))</f>
        <v>-419.48453092475677</v>
      </c>
      <c r="R48" s="80">
        <f t="shared" ref="R48:R51" si="13">W48</f>
        <v>4.4497049999999998</v>
      </c>
      <c r="S48" s="79">
        <v>-1</v>
      </c>
      <c r="T48" s="79">
        <v>0</v>
      </c>
      <c r="U48" s="79">
        <v>1</v>
      </c>
      <c r="V48" s="80">
        <f t="shared" si="1"/>
        <v>-85.554056000000003</v>
      </c>
      <c r="W48" s="161">
        <f t="shared" si="7"/>
        <v>4.4497049999999998</v>
      </c>
      <c r="X48" s="4">
        <f>Calc!L189</f>
        <v>-0.87044676367554352</v>
      </c>
      <c r="Y48" s="4">
        <f>Calc!M189</f>
        <v>0.87432411665055532</v>
      </c>
      <c r="Z48" s="4">
        <f>Calc!N189</f>
        <v>0.87156534959138976</v>
      </c>
      <c r="AA48" s="4">
        <f>Calc!O189</f>
        <v>-0.87379736234797756</v>
      </c>
      <c r="AB48" s="4">
        <f>Calc!P189</f>
        <v>-0.88928515169317723</v>
      </c>
      <c r="AC48" s="4">
        <f>Calc!Q189</f>
        <v>-0.88759133245551114</v>
      </c>
      <c r="AD48" s="4">
        <f>Calc!R189</f>
        <v>0.88944121582983526</v>
      </c>
      <c r="AE48" s="4">
        <f>Calc!S189</f>
        <v>0.88773029923347679</v>
      </c>
      <c r="AF48" s="76">
        <v>41640</v>
      </c>
      <c r="AH48" s="79">
        <v>4</v>
      </c>
      <c r="AI48" s="157">
        <v>0</v>
      </c>
      <c r="AJ48" s="157">
        <f>Calc!D49</f>
        <v>0.10906728847820389</v>
      </c>
      <c r="AK48" s="157">
        <f>Calc!E49</f>
        <v>-1.9080679961003608E-4</v>
      </c>
      <c r="AL48" s="157">
        <f>Calc!F49</f>
        <v>5.9490787445019834E-6</v>
      </c>
      <c r="AM48" s="157">
        <f>Calc!G49</f>
        <v>2.3118453735423181E-6</v>
      </c>
      <c r="AN48" s="157">
        <f>Calc!H49</f>
        <v>4.7775296286037387E-7</v>
      </c>
      <c r="AO48" s="157">
        <f>Calc!I49</f>
        <v>-6.188548985780782E-9</v>
      </c>
      <c r="AP48" s="157">
        <f>Calc!J49</f>
        <v>-1.250354764104974E-9</v>
      </c>
      <c r="AQ48" s="157">
        <f>Calc!K49</f>
        <v>-3.4008245779381142E-9</v>
      </c>
      <c r="AR48" s="157">
        <f>Calc!L49</f>
        <v>-4.8213746158916896E-10</v>
      </c>
      <c r="AS48" s="157">
        <f>Calc!M49</f>
        <v>2.0304376995230002E-12</v>
      </c>
      <c r="AT48" s="157">
        <f>Calc!N49</f>
        <v>-1.5884420058549999E-13</v>
      </c>
      <c r="AU48" s="157">
        <f>Calc!O49</f>
        <v>2.0231904886939999E-12</v>
      </c>
      <c r="AV48" s="157">
        <f>Calc!P49</f>
        <v>1.098721589865E-13</v>
      </c>
      <c r="AW48" s="157">
        <f>Calc!Q49</f>
        <v>2.982602003055E-13</v>
      </c>
      <c r="AX48" s="157"/>
      <c r="AY48" s="157"/>
      <c r="AZ48" s="157"/>
      <c r="BA48" s="157"/>
      <c r="BB48" s="157"/>
      <c r="BC48" s="157"/>
      <c r="BD48" s="157">
        <v>0</v>
      </c>
      <c r="BE48" s="157">
        <f>Calc!R49</f>
        <v>1.0647934295946812E-4</v>
      </c>
      <c r="BF48" s="157">
        <f>Calc!S49</f>
        <v>0.11106419088527587</v>
      </c>
      <c r="BG48" s="157">
        <f>Calc!T49</f>
        <v>7.0775351865878736E-7</v>
      </c>
      <c r="BH48" s="157">
        <f>Calc!U49</f>
        <v>6.6626612048814403E-8</v>
      </c>
      <c r="BI48" s="157">
        <f>Calc!V49</f>
        <v>4.4472189043571581E-7</v>
      </c>
      <c r="BJ48" s="157">
        <f>Calc!W49</f>
        <v>-2.0182182150160891E-10</v>
      </c>
      <c r="BK48" s="157">
        <f>Calc!X49</f>
        <v>-2.4420538304126901E-9</v>
      </c>
      <c r="BL48" s="157">
        <f>Calc!Y49</f>
        <v>-1.0692429630345446E-9</v>
      </c>
      <c r="BM48" s="157">
        <f>Calc!Z49</f>
        <v>-5.4091337053386864E-10</v>
      </c>
      <c r="BN48" s="157">
        <f>Calc!AA49</f>
        <v>-1.513661809864E-13</v>
      </c>
      <c r="BO48" s="157">
        <f>Calc!AB49</f>
        <v>1.3872336559590001E-12</v>
      </c>
      <c r="BP48" s="157">
        <f>Calc!AC49</f>
        <v>-1.1689499903480001E-13</v>
      </c>
      <c r="BQ48" s="157">
        <f>Calc!AD49</f>
        <v>1.1119123526749999E-12</v>
      </c>
      <c r="BR48" s="157">
        <f>Calc!AE49</f>
        <v>9.7966720885940004E-14</v>
      </c>
      <c r="BS48" s="157"/>
      <c r="BT48" s="157"/>
      <c r="BU48" s="157"/>
      <c r="BV48" s="157"/>
      <c r="BW48" s="157"/>
      <c r="BX48" s="157"/>
      <c r="BY48" s="155">
        <v>0</v>
      </c>
      <c r="BZ48" s="155">
        <f>Calc!D120</f>
        <v>9.1674259597401342</v>
      </c>
      <c r="CA48" s="155">
        <f>Calc!E120</f>
        <v>1.5588505401921141E-2</v>
      </c>
      <c r="CB48" s="155">
        <f>Calc!F120</f>
        <v>-4.4269500231513626E-3</v>
      </c>
      <c r="CC48" s="155">
        <f>Calc!G120</f>
        <v>-1.6932550128915074E-3</v>
      </c>
      <c r="CD48" s="155">
        <f>Calc!H120</f>
        <v>-3.5177971220646902E-4</v>
      </c>
      <c r="CE48" s="155">
        <f>Calc!I120</f>
        <v>4.2065685931513227E-5</v>
      </c>
      <c r="CF48" s="155">
        <f>Calc!J120</f>
        <v>8.0942484024096382E-6</v>
      </c>
      <c r="CG48" s="155">
        <f>Calc!K120</f>
        <v>2.2430426478784478E-5</v>
      </c>
      <c r="CH48" s="155">
        <f>Calc!L120</f>
        <v>3.2094940871050378E-6</v>
      </c>
      <c r="CI48" s="155">
        <f>Calc!M120</f>
        <v>-1.271062427133E-7</v>
      </c>
      <c r="CJ48" s="155">
        <f>Calc!N120</f>
        <v>9.8393356490550007E-9</v>
      </c>
      <c r="CK48" s="155">
        <f>Calc!O120</f>
        <v>-1.1892483043159999E-7</v>
      </c>
      <c r="CL48" s="155">
        <f>Calc!P120</f>
        <v>-6.3993655110230004E-9</v>
      </c>
      <c r="CM48" s="155">
        <f>Calc!Q120</f>
        <v>-1.7938120769440001E-8</v>
      </c>
      <c r="CN48" s="155"/>
      <c r="CO48" s="155"/>
      <c r="CP48" s="155"/>
      <c r="CQ48" s="155"/>
      <c r="CR48" s="155"/>
      <c r="CS48" s="155"/>
      <c r="CT48" s="155">
        <v>0</v>
      </c>
      <c r="CU48" s="155">
        <f>Calc!R120</f>
        <v>-8.993720587083795E-3</v>
      </c>
      <c r="CV48" s="155">
        <f>Calc!S120</f>
        <v>9.0039014675679283</v>
      </c>
      <c r="CW48" s="155">
        <f>Calc!T120</f>
        <v>-5.1056786912161156E-4</v>
      </c>
      <c r="CX48" s="155">
        <f>Calc!U120</f>
        <v>-4.1312198020215405E-5</v>
      </c>
      <c r="CY48" s="155">
        <f>Calc!V120</f>
        <v>-3.2860436295421315E-4</v>
      </c>
      <c r="CZ48" s="155">
        <f>Calc!W120</f>
        <v>1.2374217042074263E-6</v>
      </c>
      <c r="DA48" s="155">
        <f>Calc!X120</f>
        <v>1.5959973386694795E-5</v>
      </c>
      <c r="DB48" s="155">
        <f>Calc!Y120</f>
        <v>7.03333656148721E-6</v>
      </c>
      <c r="DC48" s="155">
        <f>Calc!Z120</f>
        <v>3.60614036569605E-6</v>
      </c>
      <c r="DD48" s="155">
        <f>Calc!AA120</f>
        <v>9.2371589635679992E-9</v>
      </c>
      <c r="DE48" s="155">
        <f>Calc!AB120</f>
        <v>-8.1132513563149997E-8</v>
      </c>
      <c r="DF48" s="155">
        <f>Calc!AC120</f>
        <v>6.9799133071360002E-9</v>
      </c>
      <c r="DG48" s="155">
        <f>Calc!AD120</f>
        <v>-6.5847741212590005E-8</v>
      </c>
      <c r="DH48" s="155">
        <f>Calc!AE120</f>
        <v>-5.9945921585839997E-9</v>
      </c>
    </row>
    <row r="49" spans="1:112" s="78" customFormat="1" x14ac:dyDescent="0.2">
      <c r="A49" s="77" t="s">
        <v>54</v>
      </c>
      <c r="B49" s="39" t="s">
        <v>428</v>
      </c>
      <c r="C49" s="9" t="str">
        <f>DDC!B50</f>
        <v>MIRIMAGE_MASK1065</v>
      </c>
      <c r="D49" s="39" t="s">
        <v>399</v>
      </c>
      <c r="E49" s="78" t="s">
        <v>135</v>
      </c>
      <c r="F49" s="79">
        <v>1032</v>
      </c>
      <c r="G49" s="79">
        <v>1024</v>
      </c>
      <c r="H49" s="121">
        <v>135.5</v>
      </c>
      <c r="I49" s="121">
        <v>145.5</v>
      </c>
      <c r="J49" s="83">
        <v>16</v>
      </c>
      <c r="K49" s="83">
        <v>16</v>
      </c>
      <c r="L49" s="129">
        <v>8.5</v>
      </c>
      <c r="M49" s="129">
        <v>8.5</v>
      </c>
      <c r="N49" s="138">
        <f t="shared" si="11"/>
        <v>0.10941190346360022</v>
      </c>
      <c r="O49" s="138">
        <f t="shared" si="12"/>
        <v>0.11106153603449541</v>
      </c>
      <c r="P49" s="171">
        <f>Calc!B$74 +S49*Calc!B121*COS(RADIANS(R49))+Calc!C121*SIN(RADIANS(R49))</f>
        <v>-394.68529705701172</v>
      </c>
      <c r="Q49" s="171">
        <f>Calc!C$74 -S49*Calc!B121*SIN(RADIANS(R49))+Calc!C121*COS(RADIANS(R49))</f>
        <v>-419.54997619633912</v>
      </c>
      <c r="R49" s="80">
        <f t="shared" si="13"/>
        <v>4.4497049999999998</v>
      </c>
      <c r="S49" s="79">
        <v>-1</v>
      </c>
      <c r="T49" s="79">
        <v>0</v>
      </c>
      <c r="U49" s="79">
        <v>1</v>
      </c>
      <c r="V49" s="80">
        <f t="shared" si="1"/>
        <v>-85.554056000000003</v>
      </c>
      <c r="W49" s="161">
        <f t="shared" si="7"/>
        <v>4.4497049999999998</v>
      </c>
      <c r="X49" s="4">
        <f>Calc!L190</f>
        <v>-0.87379457811723193</v>
      </c>
      <c r="Y49" s="4">
        <f>Calc!M190</f>
        <v>0.87649634826976641</v>
      </c>
      <c r="Z49" s="4">
        <f>Calc!N190</f>
        <v>0.87482132464691531</v>
      </c>
      <c r="AA49" s="4">
        <f>Calc!O190</f>
        <v>-0.8760465022414029</v>
      </c>
      <c r="AB49" s="4">
        <f>Calc!P190</f>
        <v>-0.88962321041144599</v>
      </c>
      <c r="AC49" s="4">
        <f>Calc!Q190</f>
        <v>-0.88721517943075845</v>
      </c>
      <c r="AD49" s="4">
        <f>Calc!R190</f>
        <v>0.88975593775514239</v>
      </c>
      <c r="AE49" s="4">
        <f>Calc!S190</f>
        <v>0.88736688467425939</v>
      </c>
      <c r="AF49" s="76">
        <v>41640</v>
      </c>
      <c r="AH49" s="79">
        <v>4</v>
      </c>
      <c r="AI49" s="157">
        <v>0</v>
      </c>
      <c r="AJ49" s="157">
        <f>Calc!D50</f>
        <v>0.10941180065097655</v>
      </c>
      <c r="AK49" s="157">
        <f>Calc!E50</f>
        <v>-1.226045041686998E-4</v>
      </c>
      <c r="AL49" s="157">
        <f>Calc!F50</f>
        <v>5.3890647831384971E-6</v>
      </c>
      <c r="AM49" s="157">
        <f>Calc!G50</f>
        <v>2.2535207174916486E-6</v>
      </c>
      <c r="AN49" s="157">
        <f>Calc!H50</f>
        <v>3.7859637587668899E-7</v>
      </c>
      <c r="AO49" s="157">
        <f>Calc!I50</f>
        <v>-5.9362981784381734E-9</v>
      </c>
      <c r="AP49" s="157">
        <f>Calc!J50</f>
        <v>-1.2772664176915894E-9</v>
      </c>
      <c r="AQ49" s="157">
        <f>Calc!K50</f>
        <v>-3.2763756170699647E-9</v>
      </c>
      <c r="AR49" s="157">
        <f>Calc!L50</f>
        <v>-4.8231054706425353E-10</v>
      </c>
      <c r="AS49" s="157">
        <f>Calc!M50</f>
        <v>2.0304376995230002E-12</v>
      </c>
      <c r="AT49" s="157">
        <f>Calc!N50</f>
        <v>-1.5884420058549999E-13</v>
      </c>
      <c r="AU49" s="157">
        <f>Calc!O50</f>
        <v>2.0231904886939999E-12</v>
      </c>
      <c r="AV49" s="157">
        <f>Calc!P50</f>
        <v>1.098721589865E-13</v>
      </c>
      <c r="AW49" s="157">
        <f>Calc!Q50</f>
        <v>2.982602003055E-13</v>
      </c>
      <c r="AX49" s="157"/>
      <c r="AY49" s="157"/>
      <c r="AZ49" s="157"/>
      <c r="BA49" s="157"/>
      <c r="BB49" s="157"/>
      <c r="BC49" s="157"/>
      <c r="BD49" s="157">
        <v>0</v>
      </c>
      <c r="BE49" s="157">
        <f>Calc!R50</f>
        <v>1.4999279696204242E-4</v>
      </c>
      <c r="BF49" s="157">
        <f>Calc!S50</f>
        <v>0.11106146836089049</v>
      </c>
      <c r="BG49" s="157">
        <f>Calc!T50</f>
        <v>6.9504938310580427E-7</v>
      </c>
      <c r="BH49" s="157">
        <f>Calc!U50</f>
        <v>-7.4292366455272128E-8</v>
      </c>
      <c r="BI49" s="157">
        <f>Calc!V50</f>
        <v>4.1602630947890878E-7</v>
      </c>
      <c r="BJ49" s="157">
        <f>Calc!W50</f>
        <v>-2.2475292891179939E-10</v>
      </c>
      <c r="BK49" s="157">
        <f>Calc!X50</f>
        <v>-2.312339730414294E-9</v>
      </c>
      <c r="BL49" s="157">
        <f>Calc!Y50</f>
        <v>-1.0864976641487773E-9</v>
      </c>
      <c r="BM49" s="157">
        <f>Calc!Z50</f>
        <v>-5.0761968825157491E-10</v>
      </c>
      <c r="BN49" s="157">
        <f>Calc!AA50</f>
        <v>-1.513661809864E-13</v>
      </c>
      <c r="BO49" s="157">
        <f>Calc!AB50</f>
        <v>1.3872336559590001E-12</v>
      </c>
      <c r="BP49" s="157">
        <f>Calc!AC50</f>
        <v>-1.1689499903480001E-13</v>
      </c>
      <c r="BQ49" s="157">
        <f>Calc!AD50</f>
        <v>1.1119123526749999E-12</v>
      </c>
      <c r="BR49" s="157">
        <f>Calc!AE50</f>
        <v>9.7966720885940004E-14</v>
      </c>
      <c r="BS49" s="157"/>
      <c r="BT49" s="157"/>
      <c r="BU49" s="157"/>
      <c r="BV49" s="157"/>
      <c r="BW49" s="157"/>
      <c r="BX49" s="157"/>
      <c r="BY49" s="155">
        <v>0</v>
      </c>
      <c r="BZ49" s="155">
        <f>Calc!D121</f>
        <v>9.1394074934089033</v>
      </c>
      <c r="CA49" s="155">
        <f>Calc!E121</f>
        <v>1.0130249768890506E-2</v>
      </c>
      <c r="CB49" s="155">
        <f>Calc!F121</f>
        <v>-4.0109817490609021E-3</v>
      </c>
      <c r="CC49" s="155">
        <f>Calc!G121</f>
        <v>-1.6523266424529983E-3</v>
      </c>
      <c r="CD49" s="155">
        <f>Calc!H121</f>
        <v>-2.8033254409872994E-4</v>
      </c>
      <c r="CE49" s="155">
        <f>Calc!I121</f>
        <v>4.0340418972825383E-5</v>
      </c>
      <c r="CF49" s="155">
        <f>Calc!J121</f>
        <v>8.2725287136762011E-6</v>
      </c>
      <c r="CG49" s="155">
        <f>Calc!K121</f>
        <v>2.1631153528032904E-5</v>
      </c>
      <c r="CH49" s="155">
        <f>Calc!L121</f>
        <v>3.2114414025974593E-6</v>
      </c>
      <c r="CI49" s="155">
        <f>Calc!M121</f>
        <v>-1.271062427133E-7</v>
      </c>
      <c r="CJ49" s="155">
        <f>Calc!N121</f>
        <v>9.8393356490550007E-9</v>
      </c>
      <c r="CK49" s="155">
        <f>Calc!O121</f>
        <v>-1.1892483043159999E-7</v>
      </c>
      <c r="CL49" s="155">
        <f>Calc!P121</f>
        <v>-6.3993655110230004E-9</v>
      </c>
      <c r="CM49" s="155">
        <f>Calc!Q121</f>
        <v>-1.7938120769440001E-8</v>
      </c>
      <c r="CN49" s="155"/>
      <c r="CO49" s="155"/>
      <c r="CP49" s="155"/>
      <c r="CQ49" s="155"/>
      <c r="CR49" s="155"/>
      <c r="CS49" s="155"/>
      <c r="CT49" s="155">
        <v>0</v>
      </c>
      <c r="CU49" s="155">
        <f>Calc!R121</f>
        <v>-1.2428572996642654E-2</v>
      </c>
      <c r="CV49" s="155">
        <f>Calc!S121</f>
        <v>9.0041432039869278</v>
      </c>
      <c r="CW49" s="155">
        <f>Calc!T121</f>
        <v>-5.0234076998292702E-4</v>
      </c>
      <c r="CX49" s="155">
        <f>Calc!U121</f>
        <v>5.9324528310765933E-5</v>
      </c>
      <c r="CY49" s="155">
        <f>Calc!V121</f>
        <v>-3.0804768410888796E-4</v>
      </c>
      <c r="CZ49" s="155">
        <f>Calc!W121</f>
        <v>1.3892760780237578E-6</v>
      </c>
      <c r="DA49" s="155">
        <f>Calc!X121</f>
        <v>1.5130993821987928E-5</v>
      </c>
      <c r="DB49" s="155">
        <f>Calc!Y121</f>
        <v>7.1456521360041116E-6</v>
      </c>
      <c r="DC49" s="155">
        <f>Calc!Z121</f>
        <v>3.3910090552777617E-6</v>
      </c>
      <c r="DD49" s="155">
        <f>Calc!AA121</f>
        <v>9.2371589635679992E-9</v>
      </c>
      <c r="DE49" s="155">
        <f>Calc!AB121</f>
        <v>-8.1132513563149997E-8</v>
      </c>
      <c r="DF49" s="155">
        <f>Calc!AC121</f>
        <v>6.9799133071360002E-9</v>
      </c>
      <c r="DG49" s="155">
        <f>Calc!AD121</f>
        <v>-6.5847741212590005E-8</v>
      </c>
      <c r="DH49" s="155">
        <f>Calc!AE121</f>
        <v>-5.9945921585839997E-9</v>
      </c>
    </row>
    <row r="50" spans="1:112" s="78" customFormat="1" x14ac:dyDescent="0.2">
      <c r="A50" s="77" t="s">
        <v>54</v>
      </c>
      <c r="B50" s="39" t="s">
        <v>429</v>
      </c>
      <c r="C50" s="9" t="str">
        <f>DDC!B51</f>
        <v>MIRIMAGE_MASK1065</v>
      </c>
      <c r="D50" s="39" t="s">
        <v>399</v>
      </c>
      <c r="E50" s="78" t="s">
        <v>135</v>
      </c>
      <c r="F50" s="79">
        <v>1032</v>
      </c>
      <c r="G50" s="79">
        <v>1024</v>
      </c>
      <c r="H50" s="121">
        <v>101.5</v>
      </c>
      <c r="I50" s="121">
        <v>117.5</v>
      </c>
      <c r="J50" s="83">
        <v>16</v>
      </c>
      <c r="K50" s="83">
        <v>16</v>
      </c>
      <c r="L50" s="129">
        <v>8.5</v>
      </c>
      <c r="M50" s="129">
        <v>8.5</v>
      </c>
      <c r="N50" s="138">
        <f t="shared" si="11"/>
        <v>0.10895628858089283</v>
      </c>
      <c r="O50" s="138">
        <f t="shared" si="12"/>
        <v>0.11103485371772624</v>
      </c>
      <c r="P50" s="171">
        <f>Calc!B$74 +S50*Calc!B122*COS(RADIANS(R50))+Calc!C122*SIN(RADIANS(R50))</f>
        <v>-391.2305212467993</v>
      </c>
      <c r="Q50" s="171">
        <f>Calc!C$74 -S50*Calc!B122*SIN(RADIANS(R50))+Calc!C122*COS(RADIANS(R50))</f>
        <v>-422.94187121452734</v>
      </c>
      <c r="R50" s="80">
        <f t="shared" si="13"/>
        <v>4.4497049999999998</v>
      </c>
      <c r="S50" s="79">
        <v>-1</v>
      </c>
      <c r="T50" s="79">
        <v>0</v>
      </c>
      <c r="U50" s="79">
        <v>1</v>
      </c>
      <c r="V50" s="80">
        <f t="shared" si="1"/>
        <v>-85.554056000000003</v>
      </c>
      <c r="W50" s="161">
        <f t="shared" si="7"/>
        <v>4.4497049999999998</v>
      </c>
      <c r="X50" s="4">
        <f>Calc!L191</f>
        <v>-0.86922542955500981</v>
      </c>
      <c r="Y50" s="4">
        <f>Calc!M191</f>
        <v>0.87374060956410726</v>
      </c>
      <c r="Z50" s="4">
        <f>Calc!N191</f>
        <v>0.87039172053218905</v>
      </c>
      <c r="AA50" s="4">
        <f>Calc!O191</f>
        <v>-0.87322232129828803</v>
      </c>
      <c r="AB50" s="4">
        <f>Calc!P191</f>
        <v>-0.8889719673040436</v>
      </c>
      <c r="AC50" s="4">
        <f>Calc!Q191</f>
        <v>-0.88741439006231204</v>
      </c>
      <c r="AD50" s="4">
        <f>Calc!R191</f>
        <v>0.88915572018486622</v>
      </c>
      <c r="AE50" s="4">
        <f>Calc!S191</f>
        <v>0.88755950446434706</v>
      </c>
      <c r="AF50" s="76">
        <v>41640</v>
      </c>
      <c r="AH50" s="79">
        <v>4</v>
      </c>
      <c r="AI50" s="157">
        <v>0</v>
      </c>
      <c r="AJ50" s="157">
        <f>Calc!D51</f>
        <v>0.1089562439246764</v>
      </c>
      <c r="AK50" s="157">
        <f>Calc!E51</f>
        <v>-2.2943444510845274E-4</v>
      </c>
      <c r="AL50" s="157">
        <f>Calc!F51</f>
        <v>6.0455462952247101E-6</v>
      </c>
      <c r="AM50" s="157">
        <f>Calc!G51</f>
        <v>2.5312637254618471E-6</v>
      </c>
      <c r="AN50" s="157">
        <f>Calc!H51</f>
        <v>5.3456285188369778E-7</v>
      </c>
      <c r="AO50" s="157">
        <f>Calc!I51</f>
        <v>-6.2079900679569084E-9</v>
      </c>
      <c r="AP50" s="157">
        <f>Calc!J51</f>
        <v>-1.3743629765987326E-9</v>
      </c>
      <c r="AQ50" s="157">
        <f>Calc!K51</f>
        <v>-3.4231818316560225E-9</v>
      </c>
      <c r="AR50" s="157">
        <f>Calc!L51</f>
        <v>-5.1945134290401056E-10</v>
      </c>
      <c r="AS50" s="157">
        <f>Calc!M51</f>
        <v>2.0304376995230002E-12</v>
      </c>
      <c r="AT50" s="157">
        <f>Calc!N51</f>
        <v>-1.5884420058549999E-13</v>
      </c>
      <c r="AU50" s="157">
        <f>Calc!O51</f>
        <v>2.0231904886939999E-12</v>
      </c>
      <c r="AV50" s="157">
        <f>Calc!P51</f>
        <v>1.098721589865E-13</v>
      </c>
      <c r="AW50" s="157">
        <f>Calc!Q51</f>
        <v>2.982602003055E-13</v>
      </c>
      <c r="AX50" s="157"/>
      <c r="AY50" s="157"/>
      <c r="AZ50" s="157"/>
      <c r="BA50" s="157"/>
      <c r="BB50" s="157"/>
      <c r="BC50" s="157"/>
      <c r="BD50" s="157">
        <v>0</v>
      </c>
      <c r="BE50" s="157">
        <f>Calc!R51</f>
        <v>9.8646587453532044E-5</v>
      </c>
      <c r="BF50" s="157">
        <f>Calc!S51</f>
        <v>0.11103461667404568</v>
      </c>
      <c r="BG50" s="157">
        <f>Calc!T51</f>
        <v>7.8554011211726204E-7</v>
      </c>
      <c r="BH50" s="157">
        <f>Calc!U51</f>
        <v>1.5077161242126436E-7</v>
      </c>
      <c r="BI50" s="157">
        <f>Calc!V51</f>
        <v>4.9910861038850258E-7</v>
      </c>
      <c r="BJ50" s="157">
        <f>Calc!W51</f>
        <v>-2.4300967066450102E-10</v>
      </c>
      <c r="BK50" s="157">
        <f>Calc!X51</f>
        <v>-2.4472914433761632E-9</v>
      </c>
      <c r="BL50" s="157">
        <f>Calc!Y51</f>
        <v>-1.1719494418391108E-9</v>
      </c>
      <c r="BM50" s="157">
        <f>Calc!Z51</f>
        <v>-5.5639698098175012E-10</v>
      </c>
      <c r="BN50" s="157">
        <f>Calc!AA51</f>
        <v>-1.513661809864E-13</v>
      </c>
      <c r="BO50" s="157">
        <f>Calc!AB51</f>
        <v>1.3872336559590001E-12</v>
      </c>
      <c r="BP50" s="157">
        <f>Calc!AC51</f>
        <v>-1.1689499903480001E-13</v>
      </c>
      <c r="BQ50" s="157">
        <f>Calc!AD51</f>
        <v>1.1119123526749999E-12</v>
      </c>
      <c r="BR50" s="157">
        <f>Calc!AE51</f>
        <v>9.7966720885940004E-14</v>
      </c>
      <c r="BS50" s="157"/>
      <c r="BT50" s="157"/>
      <c r="BU50" s="157"/>
      <c r="BV50" s="157"/>
      <c r="BW50" s="157"/>
      <c r="BX50" s="157"/>
      <c r="BY50" s="155">
        <v>0</v>
      </c>
      <c r="BZ50" s="155">
        <f>Calc!D122</f>
        <v>9.1763914337558532</v>
      </c>
      <c r="CA50" s="155">
        <f>Calc!E122</f>
        <v>1.8721051828424373E-2</v>
      </c>
      <c r="CB50" s="155">
        <f>Calc!F122</f>
        <v>-4.4967231959597174E-3</v>
      </c>
      <c r="CC50" s="155">
        <f>Calc!G122</f>
        <v>-1.8536426225381271E-3</v>
      </c>
      <c r="CD50" s="155">
        <f>Calc!H122</f>
        <v>-3.93427995600113E-4</v>
      </c>
      <c r="CE50" s="155">
        <f>Calc!I122</f>
        <v>4.21947781746385E-5</v>
      </c>
      <c r="CF50" s="155">
        <f>Calc!J122</f>
        <v>8.9036674189780107E-6</v>
      </c>
      <c r="CG50" s="155">
        <f>Calc!K122</f>
        <v>2.2572761584450672E-5</v>
      </c>
      <c r="CH50" s="155">
        <f>Calc!L122</f>
        <v>3.4585782914947752E-6</v>
      </c>
      <c r="CI50" s="155">
        <f>Calc!M122</f>
        <v>-1.271062427133E-7</v>
      </c>
      <c r="CJ50" s="155">
        <f>Calc!N122</f>
        <v>9.8393356490550007E-9</v>
      </c>
      <c r="CK50" s="155">
        <f>Calc!O122</f>
        <v>-1.1892483043159999E-7</v>
      </c>
      <c r="CL50" s="155">
        <f>Calc!P122</f>
        <v>-6.3993655110230004E-9</v>
      </c>
      <c r="CM50" s="155">
        <f>Calc!Q122</f>
        <v>-1.7938120769440001E-8</v>
      </c>
      <c r="CN50" s="155"/>
      <c r="CO50" s="155"/>
      <c r="CP50" s="155"/>
      <c r="CQ50" s="155"/>
      <c r="CR50" s="155"/>
      <c r="CS50" s="155"/>
      <c r="CT50" s="155">
        <v>0</v>
      </c>
      <c r="CU50" s="155">
        <f>Calc!R122</f>
        <v>-8.4024866521367723E-3</v>
      </c>
      <c r="CV50" s="155">
        <f>Calc!S122</f>
        <v>9.0063245030552306</v>
      </c>
      <c r="CW50" s="155">
        <f>Calc!T122</f>
        <v>-5.6688573380115671E-4</v>
      </c>
      <c r="CX50" s="155">
        <f>Calc!U122</f>
        <v>-1.0230878705604844E-4</v>
      </c>
      <c r="CY50" s="155">
        <f>Calc!V122</f>
        <v>-3.6874859470190525E-4</v>
      </c>
      <c r="CZ50" s="155">
        <f>Calc!W122</f>
        <v>1.5049054232288959E-6</v>
      </c>
      <c r="DA50" s="155">
        <f>Calc!X122</f>
        <v>1.5989929043850222E-5</v>
      </c>
      <c r="DB50" s="155">
        <f>Calc!Y122</f>
        <v>7.7089735162890376E-6</v>
      </c>
      <c r="DC50" s="155">
        <f>Calc!Z122</f>
        <v>3.7098007295913713E-6</v>
      </c>
      <c r="DD50" s="155">
        <f>Calc!AA122</f>
        <v>9.2371589635679992E-9</v>
      </c>
      <c r="DE50" s="155">
        <f>Calc!AB122</f>
        <v>-8.1132513563149997E-8</v>
      </c>
      <c r="DF50" s="155">
        <f>Calc!AC122</f>
        <v>6.9799133071360002E-9</v>
      </c>
      <c r="DG50" s="155">
        <f>Calc!AD122</f>
        <v>-6.5847741212590005E-8</v>
      </c>
      <c r="DH50" s="155">
        <f>Calc!AE122</f>
        <v>-5.9945921585839997E-9</v>
      </c>
    </row>
    <row r="51" spans="1:112" s="78" customFormat="1" x14ac:dyDescent="0.2">
      <c r="A51" s="77" t="s">
        <v>54</v>
      </c>
      <c r="B51" s="39" t="s">
        <v>430</v>
      </c>
      <c r="C51" s="9" t="str">
        <f>DDC!B52</f>
        <v>MIRIMAGE_MASK1065</v>
      </c>
      <c r="D51" s="39" t="s">
        <v>399</v>
      </c>
      <c r="E51" s="78" t="s">
        <v>135</v>
      </c>
      <c r="F51" s="79">
        <v>1032</v>
      </c>
      <c r="G51" s="79">
        <v>1024</v>
      </c>
      <c r="H51" s="121">
        <v>133.5</v>
      </c>
      <c r="I51" s="121">
        <v>115.5</v>
      </c>
      <c r="J51" s="83">
        <v>16</v>
      </c>
      <c r="K51" s="83">
        <v>16</v>
      </c>
      <c r="L51" s="129">
        <v>8.5</v>
      </c>
      <c r="M51" s="129">
        <v>8.5</v>
      </c>
      <c r="N51" s="138">
        <f t="shared" si="11"/>
        <v>0.10931955565787478</v>
      </c>
      <c r="O51" s="138">
        <f t="shared" si="12"/>
        <v>0.11103523203622334</v>
      </c>
      <c r="P51" s="171">
        <f>Calc!B$74 +S51*Calc!B123*COS(RADIANS(R51))+Calc!C123*SIN(RADIANS(R51))</f>
        <v>-394.72980615643183</v>
      </c>
      <c r="Q51" s="171">
        <f>Calc!C$74 -S51*Calc!B123*SIN(RADIANS(R51))+Calc!C123*COS(RADIANS(R51))</f>
        <v>-422.8883406387082</v>
      </c>
      <c r="R51" s="80">
        <f t="shared" si="13"/>
        <v>4.4497049999999998</v>
      </c>
      <c r="S51" s="79">
        <v>-1</v>
      </c>
      <c r="T51" s="79">
        <v>0</v>
      </c>
      <c r="U51" s="79">
        <v>1</v>
      </c>
      <c r="V51" s="80">
        <f t="shared" si="1"/>
        <v>-85.554056000000003</v>
      </c>
      <c r="W51" s="161">
        <f t="shared" si="7"/>
        <v>4.4497049999999998</v>
      </c>
      <c r="X51" s="4">
        <f>Calc!L192</f>
        <v>-0.87280295658420282</v>
      </c>
      <c r="Y51" s="4">
        <f>Calc!M192</f>
        <v>0.87598449708558612</v>
      </c>
      <c r="Z51" s="4">
        <f>Calc!N192</f>
        <v>0.87387192364303856</v>
      </c>
      <c r="AA51" s="4">
        <f>Calc!O192</f>
        <v>-0.8755442633388506</v>
      </c>
      <c r="AB51" s="4">
        <f>Calc!P192</f>
        <v>-0.88938509627735329</v>
      </c>
      <c r="AC51" s="4">
        <f>Calc!Q192</f>
        <v>-0.88701655246600009</v>
      </c>
      <c r="AD51" s="4">
        <f>Calc!R192</f>
        <v>0.88954302387853357</v>
      </c>
      <c r="AE51" s="4">
        <f>Calc!S192</f>
        <v>0.88717363589360843</v>
      </c>
      <c r="AF51" s="76">
        <v>41640</v>
      </c>
      <c r="AH51" s="79">
        <v>4</v>
      </c>
      <c r="AI51" s="157">
        <v>0</v>
      </c>
      <c r="AJ51" s="157">
        <f>Calc!D52</f>
        <v>0.10931945526689149</v>
      </c>
      <c r="AK51" s="157">
        <f>Calc!E52</f>
        <v>-1.5156113047933226E-4</v>
      </c>
      <c r="AL51" s="157">
        <f>Calc!F52</f>
        <v>5.4648415747283806E-6</v>
      </c>
      <c r="AM51" s="157">
        <f>Calc!G52</f>
        <v>2.4559926346027559E-6</v>
      </c>
      <c r="AN51" s="157">
        <f>Calc!H52</f>
        <v>4.3019555117883378E-7</v>
      </c>
      <c r="AO51" s="157">
        <f>Calc!I52</f>
        <v>-5.9477763540167928E-9</v>
      </c>
      <c r="AP51" s="157">
        <f>Calc!J52</f>
        <v>-1.3977047818097165E-9</v>
      </c>
      <c r="AQ51" s="157">
        <f>Calc!K52</f>
        <v>-3.294356873333526E-9</v>
      </c>
      <c r="AR51" s="157">
        <f>Calc!L52</f>
        <v>-5.1832151541888649E-10</v>
      </c>
      <c r="AS51" s="157">
        <f>Calc!M52</f>
        <v>2.0304376995230002E-12</v>
      </c>
      <c r="AT51" s="157">
        <f>Calc!N52</f>
        <v>-1.5884420058549999E-13</v>
      </c>
      <c r="AU51" s="157">
        <f>Calc!O52</f>
        <v>2.0231904886939999E-12</v>
      </c>
      <c r="AV51" s="157">
        <f>Calc!P52</f>
        <v>1.098721589865E-13</v>
      </c>
      <c r="AW51" s="157">
        <f>Calc!Q52</f>
        <v>2.982602003055E-13</v>
      </c>
      <c r="AX51" s="157"/>
      <c r="AY51" s="157"/>
      <c r="AZ51" s="157"/>
      <c r="BA51" s="157"/>
      <c r="BB51" s="157"/>
      <c r="BC51" s="157"/>
      <c r="BD51" s="157">
        <v>0</v>
      </c>
      <c r="BE51" s="157">
        <f>Calc!R52</f>
        <v>1.4815324935082272E-4</v>
      </c>
      <c r="BF51" s="157">
        <f>Calc!S52</f>
        <v>0.11103512859704215</v>
      </c>
      <c r="BG51" s="157">
        <f>Calc!T52</f>
        <v>7.6590895636230165E-7</v>
      </c>
      <c r="BH51" s="157">
        <f>Calc!U52</f>
        <v>3.1376076716372676E-9</v>
      </c>
      <c r="BI51" s="157">
        <f>Calc!V52</f>
        <v>4.6461377368611744E-7</v>
      </c>
      <c r="BJ51" s="157">
        <f>Calc!W52</f>
        <v>-2.6515900914267825E-10</v>
      </c>
      <c r="BK51" s="157">
        <f>Calc!X52</f>
        <v>-2.3136494324079599E-9</v>
      </c>
      <c r="BL51" s="157">
        <f>Calc!Y52</f>
        <v>-1.186102195893388E-9</v>
      </c>
      <c r="BM51" s="157">
        <f>Calc!Z52</f>
        <v>-5.2159951946323771E-10</v>
      </c>
      <c r="BN51" s="157">
        <f>Calc!AA52</f>
        <v>-1.513661809864E-13</v>
      </c>
      <c r="BO51" s="157">
        <f>Calc!AB52</f>
        <v>1.3872336559590001E-12</v>
      </c>
      <c r="BP51" s="157">
        <f>Calc!AC52</f>
        <v>-1.1689499903480001E-13</v>
      </c>
      <c r="BQ51" s="157">
        <f>Calc!AD52</f>
        <v>1.1119123526749999E-12</v>
      </c>
      <c r="BR51" s="157">
        <f>Calc!AE52</f>
        <v>9.7966720885940004E-14</v>
      </c>
      <c r="BS51" s="157"/>
      <c r="BT51" s="157"/>
      <c r="BU51" s="157"/>
      <c r="BV51" s="157"/>
      <c r="BW51" s="157"/>
      <c r="BX51" s="157"/>
      <c r="BY51" s="155">
        <v>0</v>
      </c>
      <c r="BZ51" s="155">
        <f>Calc!D123</f>
        <v>9.1468927125732176</v>
      </c>
      <c r="CA51" s="155">
        <f>Calc!E123</f>
        <v>1.2493885229795712E-2</v>
      </c>
      <c r="CB51" s="155">
        <f>Calc!F123</f>
        <v>-4.0658525703209701E-3</v>
      </c>
      <c r="CC51" s="155">
        <f>Calc!G123</f>
        <v>-1.8005690199541398E-3</v>
      </c>
      <c r="CD51" s="155">
        <f>Calc!H123</f>
        <v>-3.182883672119237E-4</v>
      </c>
      <c r="CE51" s="155">
        <f>Calc!I123</f>
        <v>4.0416759247854333E-5</v>
      </c>
      <c r="CF51" s="155">
        <f>Calc!J123</f>
        <v>9.0586501523638851E-6</v>
      </c>
      <c r="CG51" s="155">
        <f>Calc!K123</f>
        <v>2.174616622269377E-5</v>
      </c>
      <c r="CH51" s="155">
        <f>Calc!L123</f>
        <v>3.4518765987017608E-6</v>
      </c>
      <c r="CI51" s="155">
        <f>Calc!M123</f>
        <v>-1.271062427133E-7</v>
      </c>
      <c r="CJ51" s="155">
        <f>Calc!N123</f>
        <v>9.8393356490550007E-9</v>
      </c>
      <c r="CK51" s="155">
        <f>Calc!O123</f>
        <v>-1.1892483043159999E-7</v>
      </c>
      <c r="CL51" s="155">
        <f>Calc!P123</f>
        <v>-6.3993655110230004E-9</v>
      </c>
      <c r="CM51" s="155">
        <f>Calc!Q123</f>
        <v>-1.7938120769440001E-8</v>
      </c>
      <c r="CN51" s="155"/>
      <c r="CO51" s="155"/>
      <c r="CP51" s="155"/>
      <c r="CQ51" s="155"/>
      <c r="CR51" s="155"/>
      <c r="CS51" s="155"/>
      <c r="CT51" s="155">
        <v>0</v>
      </c>
      <c r="CU51" s="155">
        <f>Calc!R123</f>
        <v>-1.2307002340044957E-2</v>
      </c>
      <c r="CV51" s="155">
        <f>Calc!S123</f>
        <v>9.0063083495495881</v>
      </c>
      <c r="CW51" s="155">
        <f>Calc!T123</f>
        <v>-5.5374208943396476E-4</v>
      </c>
      <c r="CX51" s="155">
        <f>Calc!U123</f>
        <v>3.0302191786102687E-6</v>
      </c>
      <c r="CY51" s="155">
        <f>Calc!V123</f>
        <v>-3.4401558238070522E-4</v>
      </c>
      <c r="CZ51" s="155">
        <f>Calc!W123</f>
        <v>1.6516595193072832E-6</v>
      </c>
      <c r="DA51" s="155">
        <f>Calc!X123</f>
        <v>1.5136723167052634E-5</v>
      </c>
      <c r="DB51" s="155">
        <f>Calc!Y123</f>
        <v>7.8008216227199719E-6</v>
      </c>
      <c r="DC51" s="155">
        <f>Calc!Z123</f>
        <v>3.4850319175257255E-6</v>
      </c>
      <c r="DD51" s="155">
        <f>Calc!AA123</f>
        <v>9.2371589635679992E-9</v>
      </c>
      <c r="DE51" s="155">
        <f>Calc!AB123</f>
        <v>-8.1132513563149997E-8</v>
      </c>
      <c r="DF51" s="155">
        <f>Calc!AC123</f>
        <v>6.9799133071360002E-9</v>
      </c>
      <c r="DG51" s="155">
        <f>Calc!AD123</f>
        <v>-6.5847741212590005E-8</v>
      </c>
      <c r="DH51" s="155">
        <f>Calc!AE123</f>
        <v>-5.9945921585839997E-9</v>
      </c>
    </row>
    <row r="52" spans="1:112" s="78" customFormat="1" x14ac:dyDescent="0.2">
      <c r="A52" s="77" t="s">
        <v>54</v>
      </c>
      <c r="B52" s="70" t="s">
        <v>408</v>
      </c>
      <c r="C52" s="9" t="str">
        <f>DDC!B53</f>
        <v>MIRIMAGE_ILLCNTR</v>
      </c>
      <c r="D52" s="39" t="s">
        <v>399</v>
      </c>
      <c r="E52" s="78" t="s">
        <v>135</v>
      </c>
      <c r="F52" s="79">
        <v>1032</v>
      </c>
      <c r="G52" s="79">
        <v>1024</v>
      </c>
      <c r="H52" s="195">
        <v>693.5</v>
      </c>
      <c r="I52" s="195">
        <v>512.5</v>
      </c>
      <c r="J52" s="174">
        <v>64</v>
      </c>
      <c r="K52" s="174">
        <v>64</v>
      </c>
      <c r="L52" s="178">
        <v>32.5</v>
      </c>
      <c r="M52" s="178">
        <v>32.5</v>
      </c>
      <c r="N52" s="138">
        <f t="shared" si="11"/>
        <v>0.11140973724119627</v>
      </c>
      <c r="O52" s="138">
        <f t="shared" si="12"/>
        <v>0.11043966255570251</v>
      </c>
      <c r="P52" s="171">
        <f>Calc!B$74 +S52*Calc!B124*COS(RADIANS(R52))+Calc!C124*SIN(RADIANS(R52))</f>
        <v>-453.36336337568667</v>
      </c>
      <c r="Q52" s="171">
        <f>Calc!C$74 -S52*Calc!B124*SIN(RADIANS(R52))+Calc!C124*COS(RADIANS(R52))</f>
        <v>-374.06862917858672</v>
      </c>
      <c r="R52" s="80">
        <f t="shared" ref="R52:R58" si="14">W52</f>
        <v>4.4497049999999998</v>
      </c>
      <c r="S52" s="79">
        <v>-1</v>
      </c>
      <c r="T52" s="79">
        <v>0</v>
      </c>
      <c r="U52" s="79">
        <v>1</v>
      </c>
      <c r="V52" s="80">
        <f t="shared" si="1"/>
        <v>-85.554056000000003</v>
      </c>
      <c r="W52" s="161">
        <f t="shared" si="7"/>
        <v>4.4497049999999998</v>
      </c>
      <c r="X52" s="4">
        <f>Calc!L193</f>
        <v>-3.5670908837870421</v>
      </c>
      <c r="Y52" s="4">
        <f>Calc!M193</f>
        <v>3.5630257760610018</v>
      </c>
      <c r="Z52" s="4">
        <f>Calc!N193</f>
        <v>3.5627693412845076</v>
      </c>
      <c r="AA52" s="4">
        <f>Calc!O193</f>
        <v>-3.567251007314109</v>
      </c>
      <c r="AB52" s="4">
        <f>Calc!P193</f>
        <v>-3.5360067359995684</v>
      </c>
      <c r="AC52" s="4">
        <f>Calc!Q193</f>
        <v>-3.5321424837508086</v>
      </c>
      <c r="AD52" s="4">
        <f>Calc!R193</f>
        <v>3.5323204261911814</v>
      </c>
      <c r="AE52" s="4">
        <f>Calc!S193</f>
        <v>3.5358308439871511</v>
      </c>
      <c r="AF52" s="76">
        <v>41640</v>
      </c>
      <c r="AH52" s="79">
        <v>4</v>
      </c>
      <c r="AI52" s="157">
        <v>0</v>
      </c>
      <c r="AJ52" s="157">
        <f>Calc!D53</f>
        <v>0.11140973720571704</v>
      </c>
      <c r="AK52" s="157">
        <f>Calc!E53</f>
        <v>-3.2120647107244078E-6</v>
      </c>
      <c r="AL52" s="157">
        <f>Calc!F53</f>
        <v>-1.0489096212657436E-6</v>
      </c>
      <c r="AM52" s="157">
        <f>Calc!G53</f>
        <v>-2.3463341258874067E-8</v>
      </c>
      <c r="AN52" s="157">
        <f>Calc!H53</f>
        <v>-1.0421613988800627E-6</v>
      </c>
      <c r="AO52" s="157">
        <f>Calc!I53</f>
        <v>-1.4626570547177157E-9</v>
      </c>
      <c r="AP52" s="157">
        <f>Calc!J53</f>
        <v>-5.8149790770320485E-11</v>
      </c>
      <c r="AQ52" s="157">
        <f>Calc!K53</f>
        <v>-8.9752578464332411E-10</v>
      </c>
      <c r="AR52" s="157">
        <f>Calc!L53</f>
        <v>1.68440916986875E-11</v>
      </c>
      <c r="AS52" s="157">
        <f>Calc!M53</f>
        <v>2.0304376995230002E-12</v>
      </c>
      <c r="AT52" s="157">
        <f>Calc!N53</f>
        <v>-1.5884420058549999E-13</v>
      </c>
      <c r="AU52" s="157">
        <f>Calc!O53</f>
        <v>2.0231904886939999E-12</v>
      </c>
      <c r="AV52" s="157">
        <f>Calc!P53</f>
        <v>1.098721589865E-13</v>
      </c>
      <c r="AW52" s="157">
        <f>Calc!Q53</f>
        <v>2.982602003055E-13</v>
      </c>
      <c r="AX52" s="157"/>
      <c r="AY52" s="157"/>
      <c r="AZ52" s="157"/>
      <c r="BA52" s="157"/>
      <c r="BB52" s="157"/>
      <c r="BC52" s="157"/>
      <c r="BD52" s="157">
        <v>0</v>
      </c>
      <c r="BE52" s="157">
        <f>Calc!R53</f>
        <v>2.811665525756806E-6</v>
      </c>
      <c r="BF52" s="157">
        <f>Calc!S53</f>
        <v>0.11043966250899212</v>
      </c>
      <c r="BG52" s="157">
        <f>Calc!T53</f>
        <v>2.3918045468170731E-8</v>
      </c>
      <c r="BH52" s="157">
        <f>Calc!U53</f>
        <v>-1.8030156794018053E-6</v>
      </c>
      <c r="BI52" s="157">
        <f>Calc!V53</f>
        <v>-2.3243071179418494E-8</v>
      </c>
      <c r="BJ52" s="157">
        <f>Calc!W53</f>
        <v>-5.3487493136491207E-11</v>
      </c>
      <c r="BK52" s="157">
        <f>Calc!X53</f>
        <v>-7.5911519630470863E-11</v>
      </c>
      <c r="BL52" s="157">
        <f>Calc!Y53</f>
        <v>7.2630172235607981E-12</v>
      </c>
      <c r="BM52" s="157">
        <f>Calc!Z53</f>
        <v>2.5664255080163499E-10</v>
      </c>
      <c r="BN52" s="157">
        <f>Calc!AA53</f>
        <v>-1.513661809864E-13</v>
      </c>
      <c r="BO52" s="157">
        <f>Calc!AB53</f>
        <v>1.3872336559590001E-12</v>
      </c>
      <c r="BP52" s="157">
        <f>Calc!AC53</f>
        <v>-1.1689499903480001E-13</v>
      </c>
      <c r="BQ52" s="157">
        <f>Calc!AD53</f>
        <v>1.1119123526749999E-12</v>
      </c>
      <c r="BR52" s="157">
        <f>Calc!AE53</f>
        <v>9.7966720885940004E-14</v>
      </c>
      <c r="BS52" s="157"/>
      <c r="BT52" s="157"/>
      <c r="BU52" s="157"/>
      <c r="BV52" s="157"/>
      <c r="BW52" s="157"/>
      <c r="BX52" s="157"/>
      <c r="BY52" s="155">
        <v>0</v>
      </c>
      <c r="BZ52" s="155">
        <f>Calc!D124</f>
        <v>8.9762181301704569</v>
      </c>
      <c r="CA52" s="155">
        <f>Calc!E124</f>
        <v>2.5949607126720428E-4</v>
      </c>
      <c r="CB52" s="155">
        <f>Calc!F124</f>
        <v>7.7579958650209513E-4</v>
      </c>
      <c r="CC52" s="155">
        <f>Calc!G124</f>
        <v>1.6672959006238363E-5</v>
      </c>
      <c r="CD52" s="155">
        <f>Calc!H124</f>
        <v>7.691903988735066E-4</v>
      </c>
      <c r="CE52" s="155">
        <f>Calc!I124</f>
        <v>9.2042719931186562E-6</v>
      </c>
      <c r="CF52" s="155">
        <f>Calc!J124</f>
        <v>4.0121406827723856E-7</v>
      </c>
      <c r="CG52" s="155">
        <f>Calc!K124</f>
        <v>6.0942565776486991E-6</v>
      </c>
      <c r="CH52" s="155">
        <f>Calc!L124</f>
        <v>-1.124217196753661E-7</v>
      </c>
      <c r="CI52" s="155">
        <f>Calc!M124</f>
        <v>-1.271062427133E-7</v>
      </c>
      <c r="CJ52" s="155">
        <f>Calc!N124</f>
        <v>9.8393356490550007E-9</v>
      </c>
      <c r="CK52" s="155">
        <f>Calc!O124</f>
        <v>-1.1892483043159999E-7</v>
      </c>
      <c r="CL52" s="155">
        <f>Calc!P124</f>
        <v>-6.3993655110230004E-9</v>
      </c>
      <c r="CM52" s="155">
        <f>Calc!Q124</f>
        <v>-1.7938120769440001E-8</v>
      </c>
      <c r="CN52" s="155"/>
      <c r="CO52" s="155"/>
      <c r="CP52" s="155"/>
      <c r="CQ52" s="155"/>
      <c r="CR52" s="155"/>
      <c r="CS52" s="155"/>
      <c r="CT52" s="155">
        <v>0</v>
      </c>
      <c r="CU52" s="155">
        <f>Calc!R124</f>
        <v>-2.4238000561982391E-4</v>
      </c>
      <c r="CV52" s="155">
        <f>Calc!S124</f>
        <v>9.0548098297633661</v>
      </c>
      <c r="CW52" s="155">
        <f>Calc!T124</f>
        <v>-1.7596222975137491E-5</v>
      </c>
      <c r="CX52" s="155">
        <f>Calc!U124</f>
        <v>1.324856974008337E-3</v>
      </c>
      <c r="CY52" s="155">
        <f>Calc!V124</f>
        <v>1.7334451766414548E-5</v>
      </c>
      <c r="CZ52" s="155">
        <f>Calc!W124</f>
        <v>3.7165365886016556E-7</v>
      </c>
      <c r="DA52" s="155">
        <f>Calc!X124</f>
        <v>6.0253362323401016E-7</v>
      </c>
      <c r="DB52" s="155">
        <f>Calc!Y124</f>
        <v>-4.6562303224314472E-8</v>
      </c>
      <c r="DC52" s="155">
        <f>Calc!Z124</f>
        <v>-1.6716350586863039E-6</v>
      </c>
      <c r="DD52" s="155">
        <f>Calc!AA124</f>
        <v>9.2371589635679992E-9</v>
      </c>
      <c r="DE52" s="155">
        <f>Calc!AB124</f>
        <v>-8.1132513563149997E-8</v>
      </c>
      <c r="DF52" s="155">
        <f>Calc!AC124</f>
        <v>6.9799133071360002E-9</v>
      </c>
      <c r="DG52" s="155">
        <f>Calc!AD124</f>
        <v>-6.5847741212590005E-8</v>
      </c>
      <c r="DH52" s="155">
        <f>Calc!AE124</f>
        <v>-5.9945921585839997E-9</v>
      </c>
    </row>
    <row r="53" spans="1:112" s="78" customFormat="1" x14ac:dyDescent="0.2">
      <c r="A53" s="77" t="s">
        <v>54</v>
      </c>
      <c r="B53" s="70" t="s">
        <v>409</v>
      </c>
      <c r="C53" s="9" t="str">
        <f>DDC!B54</f>
        <v>MIRIMAGE_ILLCNTR</v>
      </c>
      <c r="D53" s="39" t="s">
        <v>399</v>
      </c>
      <c r="E53" s="78" t="s">
        <v>135</v>
      </c>
      <c r="F53" s="79">
        <v>1032</v>
      </c>
      <c r="G53" s="79">
        <v>1024</v>
      </c>
      <c r="H53" s="195">
        <v>693.5</v>
      </c>
      <c r="I53" s="195">
        <v>512.5</v>
      </c>
      <c r="J53" s="174">
        <v>64</v>
      </c>
      <c r="K53" s="174">
        <v>64</v>
      </c>
      <c r="L53" s="179">
        <v>32.5</v>
      </c>
      <c r="M53" s="179">
        <v>32.5</v>
      </c>
      <c r="N53" s="138">
        <f t="shared" si="11"/>
        <v>0.11140973724119627</v>
      </c>
      <c r="O53" s="138">
        <f t="shared" si="12"/>
        <v>0.11043966255570251</v>
      </c>
      <c r="P53" s="171">
        <f>Calc!B$74 +S53*Calc!B125*COS(RADIANS(R53))+Calc!C125*SIN(RADIANS(R53))</f>
        <v>-453.36336337568667</v>
      </c>
      <c r="Q53" s="171">
        <f>Calc!C$74 -S53*Calc!B125*SIN(RADIANS(R53))+Calc!C125*COS(RADIANS(R53))</f>
        <v>-374.06862917858672</v>
      </c>
      <c r="R53" s="80">
        <f t="shared" si="14"/>
        <v>4.4497049999999998</v>
      </c>
      <c r="S53" s="79">
        <v>-1</v>
      </c>
      <c r="T53" s="79">
        <v>0</v>
      </c>
      <c r="U53" s="79">
        <v>1</v>
      </c>
      <c r="V53" s="80">
        <f t="shared" si="1"/>
        <v>-85.554056000000003</v>
      </c>
      <c r="W53" s="161">
        <f t="shared" si="7"/>
        <v>4.4497049999999998</v>
      </c>
      <c r="X53" s="4">
        <f>Calc!L194</f>
        <v>-3.5670908837870421</v>
      </c>
      <c r="Y53" s="4">
        <f>Calc!M194</f>
        <v>3.5630257760610018</v>
      </c>
      <c r="Z53" s="4">
        <f>Calc!N194</f>
        <v>3.5627693412845076</v>
      </c>
      <c r="AA53" s="4">
        <f>Calc!O194</f>
        <v>-3.567251007314109</v>
      </c>
      <c r="AB53" s="4">
        <f>Calc!P194</f>
        <v>-3.5360067359995684</v>
      </c>
      <c r="AC53" s="4">
        <f>Calc!Q194</f>
        <v>-3.5321424837508086</v>
      </c>
      <c r="AD53" s="4">
        <f>Calc!R194</f>
        <v>3.5323204261911814</v>
      </c>
      <c r="AE53" s="4">
        <f>Calc!S194</f>
        <v>3.5358308439871511</v>
      </c>
      <c r="AF53" s="76">
        <v>41640</v>
      </c>
      <c r="AH53" s="79">
        <v>4</v>
      </c>
      <c r="AI53" s="157">
        <v>0</v>
      </c>
      <c r="AJ53" s="157">
        <f>Calc!D54</f>
        <v>0.11140973720571704</v>
      </c>
      <c r="AK53" s="157">
        <f>Calc!E54</f>
        <v>-3.2120647107244078E-6</v>
      </c>
      <c r="AL53" s="157">
        <f>Calc!F54</f>
        <v>-1.0489096212657436E-6</v>
      </c>
      <c r="AM53" s="157">
        <f>Calc!G54</f>
        <v>-2.3463341258874067E-8</v>
      </c>
      <c r="AN53" s="157">
        <f>Calc!H54</f>
        <v>-1.0421613988800627E-6</v>
      </c>
      <c r="AO53" s="157">
        <f>Calc!I54</f>
        <v>-1.4626570547177157E-9</v>
      </c>
      <c r="AP53" s="157">
        <f>Calc!J54</f>
        <v>-5.8149790770320485E-11</v>
      </c>
      <c r="AQ53" s="157">
        <f>Calc!K54</f>
        <v>-8.9752578464332411E-10</v>
      </c>
      <c r="AR53" s="157">
        <f>Calc!L54</f>
        <v>1.68440916986875E-11</v>
      </c>
      <c r="AS53" s="157">
        <f>Calc!M54</f>
        <v>2.0304376995230002E-12</v>
      </c>
      <c r="AT53" s="157">
        <f>Calc!N54</f>
        <v>-1.5884420058549999E-13</v>
      </c>
      <c r="AU53" s="157">
        <f>Calc!O54</f>
        <v>2.0231904886939999E-12</v>
      </c>
      <c r="AV53" s="157">
        <f>Calc!P54</f>
        <v>1.098721589865E-13</v>
      </c>
      <c r="AW53" s="157">
        <f>Calc!Q54</f>
        <v>2.982602003055E-13</v>
      </c>
      <c r="AX53" s="157"/>
      <c r="AY53" s="157"/>
      <c r="AZ53" s="157"/>
      <c r="BA53" s="157"/>
      <c r="BB53" s="157"/>
      <c r="BC53" s="157"/>
      <c r="BD53" s="157">
        <v>0</v>
      </c>
      <c r="BE53" s="157">
        <f>Calc!R54</f>
        <v>2.811665525756806E-6</v>
      </c>
      <c r="BF53" s="157">
        <f>Calc!S54</f>
        <v>0.11043966250899212</v>
      </c>
      <c r="BG53" s="157">
        <f>Calc!T54</f>
        <v>2.3918045468170731E-8</v>
      </c>
      <c r="BH53" s="157">
        <f>Calc!U54</f>
        <v>-1.8030156794018053E-6</v>
      </c>
      <c r="BI53" s="157">
        <f>Calc!V54</f>
        <v>-2.3243071179418494E-8</v>
      </c>
      <c r="BJ53" s="157">
        <f>Calc!W54</f>
        <v>-5.3487493136491207E-11</v>
      </c>
      <c r="BK53" s="157">
        <f>Calc!X54</f>
        <v>-7.5911519630470863E-11</v>
      </c>
      <c r="BL53" s="157">
        <f>Calc!Y54</f>
        <v>7.2630172235607981E-12</v>
      </c>
      <c r="BM53" s="157">
        <f>Calc!Z54</f>
        <v>2.5664255080163499E-10</v>
      </c>
      <c r="BN53" s="157">
        <f>Calc!AA54</f>
        <v>-1.513661809864E-13</v>
      </c>
      <c r="BO53" s="157">
        <f>Calc!AB54</f>
        <v>1.3872336559590001E-12</v>
      </c>
      <c r="BP53" s="157">
        <f>Calc!AC54</f>
        <v>-1.1689499903480001E-13</v>
      </c>
      <c r="BQ53" s="157">
        <f>Calc!AD54</f>
        <v>1.1119123526749999E-12</v>
      </c>
      <c r="BR53" s="157">
        <f>Calc!AE54</f>
        <v>9.7966720885940004E-14</v>
      </c>
      <c r="BS53" s="157"/>
      <c r="BT53" s="157"/>
      <c r="BU53" s="157"/>
      <c r="BV53" s="157"/>
      <c r="BW53" s="157"/>
      <c r="BX53" s="157"/>
      <c r="BY53" s="155">
        <v>0</v>
      </c>
      <c r="BZ53" s="155">
        <f>Calc!D125</f>
        <v>8.9762181301704569</v>
      </c>
      <c r="CA53" s="155">
        <f>Calc!E125</f>
        <v>2.5949607126720428E-4</v>
      </c>
      <c r="CB53" s="155">
        <f>Calc!F125</f>
        <v>7.7579958650209513E-4</v>
      </c>
      <c r="CC53" s="155">
        <f>Calc!G125</f>
        <v>1.6672959006238363E-5</v>
      </c>
      <c r="CD53" s="155">
        <f>Calc!H125</f>
        <v>7.691903988735066E-4</v>
      </c>
      <c r="CE53" s="155">
        <f>Calc!I125</f>
        <v>9.2042719931186562E-6</v>
      </c>
      <c r="CF53" s="155">
        <f>Calc!J125</f>
        <v>4.0121406827723856E-7</v>
      </c>
      <c r="CG53" s="155">
        <f>Calc!K125</f>
        <v>6.0942565776486991E-6</v>
      </c>
      <c r="CH53" s="155">
        <f>Calc!L125</f>
        <v>-1.124217196753661E-7</v>
      </c>
      <c r="CI53" s="155">
        <f>Calc!M125</f>
        <v>-1.271062427133E-7</v>
      </c>
      <c r="CJ53" s="155">
        <f>Calc!N125</f>
        <v>9.8393356490550007E-9</v>
      </c>
      <c r="CK53" s="155">
        <f>Calc!O125</f>
        <v>-1.1892483043159999E-7</v>
      </c>
      <c r="CL53" s="155">
        <f>Calc!P125</f>
        <v>-6.3993655110230004E-9</v>
      </c>
      <c r="CM53" s="155">
        <f>Calc!Q125</f>
        <v>-1.7938120769440001E-8</v>
      </c>
      <c r="CN53" s="155"/>
      <c r="CO53" s="155"/>
      <c r="CP53" s="155"/>
      <c r="CQ53" s="155"/>
      <c r="CR53" s="155"/>
      <c r="CS53" s="155"/>
      <c r="CT53" s="155">
        <v>0</v>
      </c>
      <c r="CU53" s="155">
        <f>Calc!R125</f>
        <v>-2.4238000561982391E-4</v>
      </c>
      <c r="CV53" s="155">
        <f>Calc!S125</f>
        <v>9.0548098297633661</v>
      </c>
      <c r="CW53" s="155">
        <f>Calc!T125</f>
        <v>-1.7596222975137491E-5</v>
      </c>
      <c r="CX53" s="155">
        <f>Calc!U125</f>
        <v>1.324856974008337E-3</v>
      </c>
      <c r="CY53" s="155">
        <f>Calc!V125</f>
        <v>1.7334451766414548E-5</v>
      </c>
      <c r="CZ53" s="155">
        <f>Calc!W125</f>
        <v>3.7165365886016556E-7</v>
      </c>
      <c r="DA53" s="155">
        <f>Calc!X125</f>
        <v>6.0253362323401016E-7</v>
      </c>
      <c r="DB53" s="155">
        <f>Calc!Y125</f>
        <v>-4.6562303224314472E-8</v>
      </c>
      <c r="DC53" s="155">
        <f>Calc!Z125</f>
        <v>-1.6716350586863039E-6</v>
      </c>
      <c r="DD53" s="155">
        <f>Calc!AA125</f>
        <v>9.2371589635679992E-9</v>
      </c>
      <c r="DE53" s="155">
        <f>Calc!AB125</f>
        <v>-8.1132513563149997E-8</v>
      </c>
      <c r="DF53" s="155">
        <f>Calc!AC125</f>
        <v>6.9799133071360002E-9</v>
      </c>
      <c r="DG53" s="155">
        <f>Calc!AD125</f>
        <v>-6.5847741212590005E-8</v>
      </c>
      <c r="DH53" s="155">
        <f>Calc!AE125</f>
        <v>-5.9945921585839997E-9</v>
      </c>
    </row>
    <row r="54" spans="1:112" s="78" customFormat="1" x14ac:dyDescent="0.2">
      <c r="A54" s="77" t="s">
        <v>54</v>
      </c>
      <c r="B54" s="70" t="s">
        <v>410</v>
      </c>
      <c r="C54" s="9" t="str">
        <f>DDC!B55</f>
        <v>MIRIMAGE_ILLCNTR</v>
      </c>
      <c r="D54" s="39" t="s">
        <v>399</v>
      </c>
      <c r="E54" s="78" t="s">
        <v>135</v>
      </c>
      <c r="F54" s="79">
        <v>1032</v>
      </c>
      <c r="G54" s="79">
        <v>1024</v>
      </c>
      <c r="H54" s="195">
        <v>712.5</v>
      </c>
      <c r="I54" s="195">
        <v>306.5</v>
      </c>
      <c r="J54" s="174">
        <v>64</v>
      </c>
      <c r="K54" s="174">
        <v>64</v>
      </c>
      <c r="L54" s="179">
        <v>32.5</v>
      </c>
      <c r="M54" s="179">
        <v>32.5</v>
      </c>
      <c r="N54" s="138">
        <f t="shared" si="11"/>
        <v>0.11133848981524065</v>
      </c>
      <c r="O54" s="138">
        <f t="shared" si="12"/>
        <v>0.11044767594802299</v>
      </c>
      <c r="P54" s="171">
        <f>Calc!B$74 +S54*Calc!B126*COS(RADIANS(R54))+Calc!C126*SIN(RADIANS(R54))</f>
        <v>-457.19450224495858</v>
      </c>
      <c r="Q54" s="171">
        <f>Calc!C$74 -S54*Calc!B126*SIN(RADIANS(R54))+Calc!C126*COS(RADIANS(R54))</f>
        <v>-396.58594764586661</v>
      </c>
      <c r="R54" s="80">
        <f t="shared" si="14"/>
        <v>4.4497049999999998</v>
      </c>
      <c r="S54" s="79">
        <v>-1</v>
      </c>
      <c r="T54" s="79">
        <v>0</v>
      </c>
      <c r="U54" s="79">
        <v>1</v>
      </c>
      <c r="V54" s="80">
        <f t="shared" si="1"/>
        <v>-85.554056000000003</v>
      </c>
      <c r="W54" s="161">
        <f t="shared" si="7"/>
        <v>4.4497049999999998</v>
      </c>
      <c r="X54" s="4">
        <f>Calc!L195</f>
        <v>-3.5780176381525024</v>
      </c>
      <c r="Y54" s="4">
        <f>Calc!M195</f>
        <v>3.546797374732737</v>
      </c>
      <c r="Z54" s="4">
        <f>Calc!N195</f>
        <v>3.5745528917361522</v>
      </c>
      <c r="AA54" s="4">
        <f>Calc!O195</f>
        <v>-3.5515982279475775</v>
      </c>
      <c r="AB54" s="4">
        <f>Calc!P195</f>
        <v>-3.5478383596341239</v>
      </c>
      <c r="AC54" s="4">
        <f>Calc!Q195</f>
        <v>-3.5210946575196518</v>
      </c>
      <c r="AD54" s="4">
        <f>Calc!R195</f>
        <v>3.5441180551018432</v>
      </c>
      <c r="AE54" s="4">
        <f>Calc!S195</f>
        <v>3.52417963471704</v>
      </c>
      <c r="AF54" s="76">
        <v>41640</v>
      </c>
      <c r="AH54" s="79">
        <v>4</v>
      </c>
      <c r="AI54" s="157">
        <v>0</v>
      </c>
      <c r="AJ54" s="157">
        <f>Calc!D55</f>
        <v>0.11133788901813782</v>
      </c>
      <c r="AK54" s="157">
        <f>Calc!E55</f>
        <v>4.2439627418423641E-4</v>
      </c>
      <c r="AL54" s="157">
        <f>Calc!F55</f>
        <v>-1.0281830282473067E-6</v>
      </c>
      <c r="AM54" s="157">
        <f>Calc!G55</f>
        <v>3.2624809622092925E-7</v>
      </c>
      <c r="AN54" s="157">
        <f>Calc!H55</f>
        <v>-9.942419654214906E-7</v>
      </c>
      <c r="AO54" s="157">
        <f>Calc!I55</f>
        <v>-1.275621884233355E-9</v>
      </c>
      <c r="AP54" s="157">
        <f>Calc!J55</f>
        <v>-9.0075839154562199E-10</v>
      </c>
      <c r="AQ54" s="157">
        <f>Calc!K55</f>
        <v>-8.8854554032660904E-10</v>
      </c>
      <c r="AR54" s="157">
        <f>Calc!L55</f>
        <v>-2.2683474233230101E-10</v>
      </c>
      <c r="AS54" s="157">
        <f>Calc!M55</f>
        <v>2.0304376995230002E-12</v>
      </c>
      <c r="AT54" s="157">
        <f>Calc!N55</f>
        <v>-1.5884420058549999E-13</v>
      </c>
      <c r="AU54" s="157">
        <f>Calc!O55</f>
        <v>2.0231904886939999E-12</v>
      </c>
      <c r="AV54" s="157">
        <f>Calc!P55</f>
        <v>1.098721589865E-13</v>
      </c>
      <c r="AW54" s="157">
        <f>Calc!Q55</f>
        <v>2.982602003055E-13</v>
      </c>
      <c r="AX54" s="157"/>
      <c r="AY54" s="157"/>
      <c r="AZ54" s="157"/>
      <c r="BA54" s="157"/>
      <c r="BB54" s="157"/>
      <c r="BC54" s="157"/>
      <c r="BD54" s="157">
        <v>0</v>
      </c>
      <c r="BE54" s="157">
        <f>Calc!R55</f>
        <v>3.6576402676308451E-4</v>
      </c>
      <c r="BF54" s="157">
        <f>Calc!S55</f>
        <v>0.11044686057159775</v>
      </c>
      <c r="BG54" s="157">
        <f>Calc!T55</f>
        <v>1.4929718487939852E-8</v>
      </c>
      <c r="BH54" s="157">
        <f>Calc!U55</f>
        <v>-1.664004860295229E-6</v>
      </c>
      <c r="BI54" s="157">
        <f>Calc!V55</f>
        <v>-1.6986454958224817E-7</v>
      </c>
      <c r="BJ54" s="157">
        <f>Calc!W55</f>
        <v>-3.5076145601901161E-10</v>
      </c>
      <c r="BK54" s="157">
        <f>Calc!X55</f>
        <v>5.1321538361529736E-11</v>
      </c>
      <c r="BL54" s="157">
        <f>Calc!Y55</f>
        <v>-6.8434082669291155E-10</v>
      </c>
      <c r="BM54" s="157">
        <f>Calc!Z55</f>
        <v>1.9704430749244539E-10</v>
      </c>
      <c r="BN54" s="157">
        <f>Calc!AA55</f>
        <v>-1.513661809864E-13</v>
      </c>
      <c r="BO54" s="157">
        <f>Calc!AB55</f>
        <v>1.3872336559590001E-12</v>
      </c>
      <c r="BP54" s="157">
        <f>Calc!AC55</f>
        <v>-1.1689499903480001E-13</v>
      </c>
      <c r="BQ54" s="157">
        <f>Calc!AD55</f>
        <v>1.1119123526749999E-12</v>
      </c>
      <c r="BR54" s="157">
        <f>Calc!AE55</f>
        <v>9.7966720885940004E-14</v>
      </c>
      <c r="BS54" s="157"/>
      <c r="BT54" s="157"/>
      <c r="BU54" s="157"/>
      <c r="BV54" s="157"/>
      <c r="BW54" s="157"/>
      <c r="BX54" s="157"/>
      <c r="BY54" s="155">
        <v>0</v>
      </c>
      <c r="BZ54" s="155">
        <f>Calc!D126</f>
        <v>8.9821015957785697</v>
      </c>
      <c r="CA54" s="155">
        <f>Calc!E126</f>
        <v>-3.4599190779206902E-2</v>
      </c>
      <c r="CB54" s="155">
        <f>Calc!F126</f>
        <v>7.5770308062749674E-4</v>
      </c>
      <c r="CC54" s="155">
        <f>Calc!G126</f>
        <v>-2.4629184480475506E-4</v>
      </c>
      <c r="CD54" s="155">
        <f>Calc!H126</f>
        <v>7.341989521326887E-4</v>
      </c>
      <c r="CE54" s="155">
        <f>Calc!I126</f>
        <v>7.9266938671745495E-6</v>
      </c>
      <c r="CF54" s="155">
        <f>Calc!J126</f>
        <v>5.8726839811305912E-6</v>
      </c>
      <c r="CG54" s="155">
        <f>Calc!K126</f>
        <v>6.0379803637116539E-6</v>
      </c>
      <c r="CH54" s="155">
        <f>Calc!L126</f>
        <v>1.5064458296450435E-6</v>
      </c>
      <c r="CI54" s="155">
        <f>Calc!M126</f>
        <v>-1.271062427133E-7</v>
      </c>
      <c r="CJ54" s="155">
        <f>Calc!N126</f>
        <v>9.8393356490550007E-9</v>
      </c>
      <c r="CK54" s="155">
        <f>Calc!O126</f>
        <v>-1.1892483043159999E-7</v>
      </c>
      <c r="CL54" s="155">
        <f>Calc!P126</f>
        <v>-6.3993655110230004E-9</v>
      </c>
      <c r="CM54" s="155">
        <f>Calc!Q126</f>
        <v>-1.7938120769440001E-8</v>
      </c>
      <c r="CN54" s="155"/>
      <c r="CO54" s="155"/>
      <c r="CP54" s="155"/>
      <c r="CQ54" s="155"/>
      <c r="CR54" s="155"/>
      <c r="CS54" s="155"/>
      <c r="CT54" s="155">
        <v>0</v>
      </c>
      <c r="CU54" s="155">
        <f>Calc!R126</f>
        <v>-2.971346524204227E-2</v>
      </c>
      <c r="CV54" s="155">
        <f>Calc!S126</f>
        <v>9.0542476266090883</v>
      </c>
      <c r="CW54" s="155">
        <f>Calc!T126</f>
        <v>-1.3666449167269819E-5</v>
      </c>
      <c r="CX54" s="155">
        <f>Calc!U126</f>
        <v>1.2248999014951789E-3</v>
      </c>
      <c r="CY54" s="155">
        <f>Calc!V126</f>
        <v>1.2204352532645769E-4</v>
      </c>
      <c r="CZ54" s="155">
        <f>Calc!W126</f>
        <v>2.2937292139142443E-6</v>
      </c>
      <c r="DA54" s="155">
        <f>Calc!X126</f>
        <v>-2.1947391286905437E-7</v>
      </c>
      <c r="DB54" s="155">
        <f>Calc!Y126</f>
        <v>4.4758238763564689E-6</v>
      </c>
      <c r="DC54" s="155">
        <f>Calc!Z126</f>
        <v>-1.2626833122473538E-6</v>
      </c>
      <c r="DD54" s="155">
        <f>Calc!AA126</f>
        <v>9.2371589635679992E-9</v>
      </c>
      <c r="DE54" s="155">
        <f>Calc!AB126</f>
        <v>-8.1132513563149997E-8</v>
      </c>
      <c r="DF54" s="155">
        <f>Calc!AC126</f>
        <v>6.9799133071360002E-9</v>
      </c>
      <c r="DG54" s="155">
        <f>Calc!AD126</f>
        <v>-6.5847741212590005E-8</v>
      </c>
      <c r="DH54" s="155">
        <f>Calc!AE126</f>
        <v>-5.9945921585839997E-9</v>
      </c>
    </row>
    <row r="55" spans="1:112" s="78" customFormat="1" x14ac:dyDescent="0.2">
      <c r="A55" s="77" t="s">
        <v>54</v>
      </c>
      <c r="B55" s="70" t="s">
        <v>411</v>
      </c>
      <c r="C55" s="9" t="str">
        <f>DDC!B56</f>
        <v>MIRIMAGE_ILLCNTR</v>
      </c>
      <c r="D55" s="39" t="s">
        <v>399</v>
      </c>
      <c r="E55" s="78" t="s">
        <v>135</v>
      </c>
      <c r="F55" s="79">
        <v>1032</v>
      </c>
      <c r="G55" s="79">
        <v>1024</v>
      </c>
      <c r="H55" s="195">
        <v>540.5</v>
      </c>
      <c r="I55" s="195">
        <v>178.5</v>
      </c>
      <c r="J55" s="174">
        <v>64</v>
      </c>
      <c r="K55" s="174">
        <v>64</v>
      </c>
      <c r="L55" s="179">
        <v>32.5</v>
      </c>
      <c r="M55" s="179">
        <v>32.5</v>
      </c>
      <c r="N55" s="138">
        <f t="shared" si="11"/>
        <v>0.11143244369892642</v>
      </c>
      <c r="O55" s="138">
        <f t="shared" si="12"/>
        <v>0.11074248804918853</v>
      </c>
      <c r="P55" s="171">
        <f>Calc!B$74 +S55*Calc!B127*COS(RADIANS(R55))+Calc!C127*SIN(RADIANS(R55))</f>
        <v>-439.12854600096608</v>
      </c>
      <c r="Q55" s="171">
        <f>Calc!C$74 -S55*Calc!B127*SIN(RADIANS(R55))+Calc!C127*COS(RADIANS(R55))</f>
        <v>-412.26968776475132</v>
      </c>
      <c r="R55" s="80">
        <f t="shared" si="14"/>
        <v>4.4497049999999998</v>
      </c>
      <c r="S55" s="79">
        <v>-1</v>
      </c>
      <c r="T55" s="79">
        <v>0</v>
      </c>
      <c r="U55" s="79">
        <v>1</v>
      </c>
      <c r="V55" s="80">
        <f t="shared" si="1"/>
        <v>-85.554056000000003</v>
      </c>
      <c r="W55" s="161">
        <f t="shared" si="7"/>
        <v>4.4497049999999998</v>
      </c>
      <c r="X55" s="4">
        <f>Calc!L196</f>
        <v>-3.5819763450694961</v>
      </c>
      <c r="Y55" s="4">
        <f>Calc!M196</f>
        <v>3.5472266357034568</v>
      </c>
      <c r="Z55" s="4">
        <f>Calc!N196</f>
        <v>3.5830166914200334</v>
      </c>
      <c r="AA55" s="4">
        <f>Calc!O196</f>
        <v>-3.5504174550465852</v>
      </c>
      <c r="AB55" s="4">
        <f>Calc!P196</f>
        <v>-3.5614218640580524</v>
      </c>
      <c r="AC55" s="4">
        <f>Calc!Q196</f>
        <v>-3.5255549371416435</v>
      </c>
      <c r="AD55" s="4">
        <f>Calc!R196</f>
        <v>3.5591022539520814</v>
      </c>
      <c r="AE55" s="4">
        <f>Calc!S196</f>
        <v>3.5287093478224558</v>
      </c>
      <c r="AF55" s="76">
        <v>41640</v>
      </c>
      <c r="AH55" s="79">
        <v>4</v>
      </c>
      <c r="AI55" s="157">
        <v>0</v>
      </c>
      <c r="AJ55" s="157">
        <f>Calc!D56</f>
        <v>0.11143123419617906</v>
      </c>
      <c r="AK55" s="157">
        <f>Calc!E56</f>
        <v>5.2794045627974182E-4</v>
      </c>
      <c r="AL55" s="157">
        <f>Calc!F56</f>
        <v>1.2840236275756573E-7</v>
      </c>
      <c r="AM55" s="157">
        <f>Calc!G56</f>
        <v>1.0330495843007236E-6</v>
      </c>
      <c r="AN55" s="157">
        <f>Calc!H56</f>
        <v>-6.5787651692461463E-7</v>
      </c>
      <c r="AO55" s="157">
        <f>Calc!I56</f>
        <v>-2.6522309638302348E-9</v>
      </c>
      <c r="AP55" s="157">
        <f>Calc!J56</f>
        <v>-1.3367315491491681E-9</v>
      </c>
      <c r="AQ55" s="157">
        <f>Calc!K56</f>
        <v>-1.626713977488161E-9</v>
      </c>
      <c r="AR55" s="157">
        <f>Calc!L56</f>
        <v>-3.9844197623439499E-10</v>
      </c>
      <c r="AS55" s="157">
        <f>Calc!M56</f>
        <v>2.0304376995230002E-12</v>
      </c>
      <c r="AT55" s="157">
        <f>Calc!N56</f>
        <v>-1.5884420058549999E-13</v>
      </c>
      <c r="AU55" s="157">
        <f>Calc!O56</f>
        <v>2.0231904886939999E-12</v>
      </c>
      <c r="AV55" s="157">
        <f>Calc!P56</f>
        <v>1.098721589865E-13</v>
      </c>
      <c r="AW55" s="157">
        <f>Calc!Q56</f>
        <v>2.982602003055E-13</v>
      </c>
      <c r="AX55" s="157"/>
      <c r="AY55" s="157"/>
      <c r="AZ55" s="157"/>
      <c r="BA55" s="157"/>
      <c r="BB55" s="157"/>
      <c r="BC55" s="157"/>
      <c r="BD55" s="157">
        <v>0</v>
      </c>
      <c r="BE55" s="157">
        <f>Calc!R56</f>
        <v>5.1918612337138574E-4</v>
      </c>
      <c r="BF55" s="157">
        <f>Calc!S56</f>
        <v>0.11074122962203051</v>
      </c>
      <c r="BG55" s="157">
        <f>Calc!T56</f>
        <v>2.5219417113825793E-7</v>
      </c>
      <c r="BH55" s="157">
        <f>Calc!U56</f>
        <v>-1.3389899816608557E-6</v>
      </c>
      <c r="BI55" s="157">
        <f>Calc!V56</f>
        <v>-4.8211055520162094E-8</v>
      </c>
      <c r="BJ55" s="157">
        <f>Calc!W56</f>
        <v>-4.2418743146312042E-10</v>
      </c>
      <c r="BK55" s="157">
        <f>Calc!X56</f>
        <v>-6.3456590836040559E-10</v>
      </c>
      <c r="BL55" s="157">
        <f>Calc!Y56</f>
        <v>-1.0711032904521404E-9</v>
      </c>
      <c r="BM55" s="157">
        <f>Calc!Z56</f>
        <v>-4.4363578261255846E-11</v>
      </c>
      <c r="BN55" s="157">
        <f>Calc!AA56</f>
        <v>-1.513661809864E-13</v>
      </c>
      <c r="BO55" s="157">
        <f>Calc!AB56</f>
        <v>1.3872336559590001E-12</v>
      </c>
      <c r="BP55" s="157">
        <f>Calc!AC56</f>
        <v>-1.1689499903480001E-13</v>
      </c>
      <c r="BQ55" s="157">
        <f>Calc!AD56</f>
        <v>1.1119123526749999E-12</v>
      </c>
      <c r="BR55" s="157">
        <f>Calc!AE56</f>
        <v>9.7966720885940004E-14</v>
      </c>
      <c r="BS55" s="157"/>
      <c r="BT55" s="157"/>
      <c r="BU55" s="157"/>
      <c r="BV55" s="157"/>
      <c r="BW55" s="157"/>
      <c r="BX55" s="157"/>
      <c r="BY55" s="155">
        <v>0</v>
      </c>
      <c r="BZ55" s="155">
        <f>Calc!D127</f>
        <v>8.9741036484926333</v>
      </c>
      <c r="CA55" s="155">
        <f>Calc!E127</f>
        <v>-4.2909816080202334E-2</v>
      </c>
      <c r="CB55" s="155">
        <f>Calc!F127</f>
        <v>-8.1131078844998381E-5</v>
      </c>
      <c r="CC55" s="155">
        <f>Calc!G127</f>
        <v>-7.6721579505367623E-4</v>
      </c>
      <c r="CD55" s="155">
        <f>Calc!H127</f>
        <v>4.8273331806846669E-4</v>
      </c>
      <c r="CE55" s="155">
        <f>Calc!I127</f>
        <v>1.7562784896839013E-5</v>
      </c>
      <c r="CF55" s="155">
        <f>Calc!J127</f>
        <v>8.6908540502480452E-6</v>
      </c>
      <c r="CG55" s="155">
        <f>Calc!K127</f>
        <v>1.0884708905684888E-5</v>
      </c>
      <c r="CH55" s="155">
        <f>Calc!L127</f>
        <v>2.6508797890805191E-6</v>
      </c>
      <c r="CI55" s="155">
        <f>Calc!M127</f>
        <v>-1.271062427133E-7</v>
      </c>
      <c r="CJ55" s="155">
        <f>Calc!N127</f>
        <v>9.8393356490550007E-9</v>
      </c>
      <c r="CK55" s="155">
        <f>Calc!O127</f>
        <v>-1.1892483043159999E-7</v>
      </c>
      <c r="CL55" s="155">
        <f>Calc!P127</f>
        <v>-6.3993655110230004E-9</v>
      </c>
      <c r="CM55" s="155">
        <f>Calc!Q127</f>
        <v>-1.7938120769440001E-8</v>
      </c>
      <c r="CN55" s="155"/>
      <c r="CO55" s="155"/>
      <c r="CP55" s="155"/>
      <c r="CQ55" s="155"/>
      <c r="CR55" s="155"/>
      <c r="CS55" s="155"/>
      <c r="CT55" s="155">
        <v>0</v>
      </c>
      <c r="CU55" s="155">
        <f>Calc!R127</f>
        <v>-4.2139321446296452E-2</v>
      </c>
      <c r="CV55" s="155">
        <f>Calc!S127</f>
        <v>9.0301639449846345</v>
      </c>
      <c r="CW55" s="155">
        <f>Calc!T127</f>
        <v>-1.8757091528643071E-4</v>
      </c>
      <c r="CX55" s="155">
        <f>Calc!U127</f>
        <v>9.835376517021491E-4</v>
      </c>
      <c r="CY55" s="155">
        <f>Calc!V127</f>
        <v>3.1125895981395018E-5</v>
      </c>
      <c r="CZ55" s="155">
        <f>Calc!W127</f>
        <v>2.7381776296340998E-6</v>
      </c>
      <c r="DA55" s="155">
        <f>Calc!X127</f>
        <v>4.2619333069414967E-6</v>
      </c>
      <c r="DB55" s="155">
        <f>Calc!Y127</f>
        <v>7.0193958325532364E-6</v>
      </c>
      <c r="DC55" s="155">
        <f>Calc!Z127</f>
        <v>3.4478559097941085E-7</v>
      </c>
      <c r="DD55" s="155">
        <f>Calc!AA127</f>
        <v>9.2371589635679992E-9</v>
      </c>
      <c r="DE55" s="155">
        <f>Calc!AB127</f>
        <v>-8.1132513563149997E-8</v>
      </c>
      <c r="DF55" s="155">
        <f>Calc!AC127</f>
        <v>6.9799133071360002E-9</v>
      </c>
      <c r="DG55" s="155">
        <f>Calc!AD127</f>
        <v>-6.5847741212590005E-8</v>
      </c>
      <c r="DH55" s="155">
        <f>Calc!AE127</f>
        <v>-5.9945921585839997E-9</v>
      </c>
    </row>
    <row r="56" spans="1:112" s="78" customFormat="1" x14ac:dyDescent="0.2">
      <c r="A56" s="77" t="s">
        <v>54</v>
      </c>
      <c r="B56" s="70" t="s">
        <v>412</v>
      </c>
      <c r="C56" s="9" t="str">
        <f>DDC!B57</f>
        <v>MIRIMAGE_MASKLYOT</v>
      </c>
      <c r="D56" s="39" t="s">
        <v>399</v>
      </c>
      <c r="E56" s="78" t="s">
        <v>135</v>
      </c>
      <c r="F56" s="79">
        <v>1032</v>
      </c>
      <c r="G56" s="79">
        <v>1024</v>
      </c>
      <c r="H56" s="195">
        <v>70.5</v>
      </c>
      <c r="I56" s="195">
        <v>952.5</v>
      </c>
      <c r="J56" s="174">
        <v>64</v>
      </c>
      <c r="K56" s="174">
        <v>64</v>
      </c>
      <c r="L56" s="179">
        <v>32.5</v>
      </c>
      <c r="M56" s="179">
        <v>32.5</v>
      </c>
      <c r="N56" s="138">
        <f t="shared" si="11"/>
        <v>0.10833752448246264</v>
      </c>
      <c r="O56" s="138">
        <f t="shared" si="12"/>
        <v>0.11091438337796858</v>
      </c>
      <c r="P56" s="171">
        <f>Calc!B$74 +S56*Calc!B128*COS(RADIANS(R56))+Calc!C128*SIN(RADIANS(R56))</f>
        <v>-380.700954006335</v>
      </c>
      <c r="Q56" s="171">
        <f>Calc!C$74 -S56*Calc!B128*SIN(RADIANS(R56))+Calc!C128*COS(RADIANS(R56))</f>
        <v>-330.69817515885529</v>
      </c>
      <c r="R56" s="80">
        <f t="shared" si="14"/>
        <v>4.4497049999999998</v>
      </c>
      <c r="S56" s="79">
        <v>-1</v>
      </c>
      <c r="T56" s="79">
        <v>0</v>
      </c>
      <c r="U56" s="79">
        <v>1</v>
      </c>
      <c r="V56" s="80">
        <f t="shared" si="1"/>
        <v>-85.554056000000003</v>
      </c>
      <c r="W56" s="161">
        <f t="shared" si="7"/>
        <v>4.4497049999999998</v>
      </c>
      <c r="X56" s="4">
        <f>Calc!L197</f>
        <v>-3.4737120523467451</v>
      </c>
      <c r="Y56" s="4">
        <f>Calc!M197</f>
        <v>3.4655458055237713</v>
      </c>
      <c r="Z56" s="4">
        <f>Calc!N197</f>
        <v>3.4827531473847615</v>
      </c>
      <c r="AA56" s="4">
        <f>Calc!O197</f>
        <v>-3.4438873436746928</v>
      </c>
      <c r="AB56" s="4">
        <f>Calc!P197</f>
        <v>-3.5550216004421977</v>
      </c>
      <c r="AC56" s="4">
        <f>Calc!Q197</f>
        <v>-3.5472768926666345</v>
      </c>
      <c r="AD56" s="4">
        <f>Calc!R197</f>
        <v>3.5524189646917068</v>
      </c>
      <c r="AE56" s="4">
        <f>Calc!S197</f>
        <v>3.5418489622210738</v>
      </c>
      <c r="AF56" s="76">
        <v>41640</v>
      </c>
      <c r="AH56" s="79">
        <v>4</v>
      </c>
      <c r="AI56" s="157">
        <v>0</v>
      </c>
      <c r="AJ56" s="157">
        <f>Calc!D57</f>
        <v>0.1083374334190885</v>
      </c>
      <c r="AK56" s="157">
        <f>Calc!E57</f>
        <v>3.6488560618588666E-4</v>
      </c>
      <c r="AL56" s="157">
        <f>Calc!F57</f>
        <v>6.9099578247363505E-6</v>
      </c>
      <c r="AM56" s="157">
        <f>Calc!G57</f>
        <v>-3.0803616717361667E-6</v>
      </c>
      <c r="AN56" s="157">
        <f>Calc!H57</f>
        <v>5.8059484719203988E-7</v>
      </c>
      <c r="AO56" s="157">
        <f>Calc!I57</f>
        <v>-6.5923992501866519E-9</v>
      </c>
      <c r="AP56" s="157">
        <f>Calc!J57</f>
        <v>2.0191376501746987E-9</v>
      </c>
      <c r="AQ56" s="157">
        <f>Calc!K57</f>
        <v>-3.273389883693868E-9</v>
      </c>
      <c r="AR56" s="157">
        <f>Calc!L57</f>
        <v>4.7333168918777806E-10</v>
      </c>
      <c r="AS56" s="157">
        <f>Calc!M57</f>
        <v>2.0304376995230002E-12</v>
      </c>
      <c r="AT56" s="157">
        <f>Calc!N57</f>
        <v>-1.5884420058549999E-13</v>
      </c>
      <c r="AU56" s="157">
        <f>Calc!O57</f>
        <v>2.0231904886939999E-12</v>
      </c>
      <c r="AV56" s="157">
        <f>Calc!P57</f>
        <v>1.098721589865E-13</v>
      </c>
      <c r="AW56" s="157">
        <f>Calc!Q57</f>
        <v>2.982602003055E-13</v>
      </c>
      <c r="AX56" s="157"/>
      <c r="AY56" s="157"/>
      <c r="AZ56" s="157"/>
      <c r="BA56" s="157"/>
      <c r="BB56" s="157"/>
      <c r="BC56" s="157"/>
      <c r="BD56" s="157">
        <v>0</v>
      </c>
      <c r="BE56" s="157">
        <f>Calc!R57</f>
        <v>1.4046762174842295E-4</v>
      </c>
      <c r="BF56" s="157">
        <f>Calc!S57</f>
        <v>0.11091378317688649</v>
      </c>
      <c r="BG56" s="157">
        <f>Calc!T57</f>
        <v>-1.4254488663851376E-6</v>
      </c>
      <c r="BH56" s="157">
        <f>Calc!U57</f>
        <v>6.8721008715094458E-7</v>
      </c>
      <c r="BI56" s="157">
        <f>Calc!V57</f>
        <v>-5.3496420229662164E-7</v>
      </c>
      <c r="BJ56" s="157">
        <f>Calc!W57</f>
        <v>9.3409983850357756E-10</v>
      </c>
      <c r="BK56" s="157">
        <f>Calc!X57</f>
        <v>-2.7715188217684663E-9</v>
      </c>
      <c r="BL56" s="157">
        <f>Calc!Y57</f>
        <v>1.6206384915519215E-9</v>
      </c>
      <c r="BM56" s="157">
        <f>Calc!Z57</f>
        <v>-2.6365741615563548E-10</v>
      </c>
      <c r="BN56" s="157">
        <f>Calc!AA57</f>
        <v>-1.513661809864E-13</v>
      </c>
      <c r="BO56" s="157">
        <f>Calc!AB57</f>
        <v>1.3872336559590001E-12</v>
      </c>
      <c r="BP56" s="157">
        <f>Calc!AC57</f>
        <v>-1.1689499903480001E-13</v>
      </c>
      <c r="BQ56" s="157">
        <f>Calc!AD57</f>
        <v>1.1119123526749999E-12</v>
      </c>
      <c r="BR56" s="157">
        <f>Calc!AE57</f>
        <v>9.7966720885940004E-14</v>
      </c>
      <c r="BS56" s="157"/>
      <c r="BT56" s="157"/>
      <c r="BU56" s="157"/>
      <c r="BV56" s="157"/>
      <c r="BW56" s="157"/>
      <c r="BX56" s="157"/>
      <c r="BY56" s="155">
        <v>0</v>
      </c>
      <c r="BZ56" s="155">
        <f>Calc!D128</f>
        <v>9.2264468591460513</v>
      </c>
      <c r="CA56" s="155">
        <f>Calc!E128</f>
        <v>-2.9672713115935279E-2</v>
      </c>
      <c r="CB56" s="155">
        <f>Calc!F128</f>
        <v>-5.1350030040579562E-3</v>
      </c>
      <c r="CC56" s="155">
        <f>Calc!G128</f>
        <v>2.258107590800773E-3</v>
      </c>
      <c r="CD56" s="155">
        <f>Calc!H128</f>
        <v>-4.2807017247538961E-4</v>
      </c>
      <c r="CE56" s="155">
        <f>Calc!I128</f>
        <v>4.4806445737976718E-5</v>
      </c>
      <c r="CF56" s="155">
        <f>Calc!J128</f>
        <v>-1.3263263909292984E-5</v>
      </c>
      <c r="CG56" s="155">
        <f>Calc!K128</f>
        <v>2.1586215461561769E-5</v>
      </c>
      <c r="CH56" s="155">
        <f>Calc!L128</f>
        <v>-3.1774208514816807E-6</v>
      </c>
      <c r="CI56" s="155">
        <f>Calc!M128</f>
        <v>-1.271062427133E-7</v>
      </c>
      <c r="CJ56" s="155">
        <f>Calc!N128</f>
        <v>9.8393356490550007E-9</v>
      </c>
      <c r="CK56" s="155">
        <f>Calc!O128</f>
        <v>-1.1892483043159999E-7</v>
      </c>
      <c r="CL56" s="155">
        <f>Calc!P128</f>
        <v>-6.3993655110230004E-9</v>
      </c>
      <c r="CM56" s="155">
        <f>Calc!Q128</f>
        <v>-1.7938120769440001E-8</v>
      </c>
      <c r="CN56" s="155"/>
      <c r="CO56" s="155"/>
      <c r="CP56" s="155"/>
      <c r="CQ56" s="155"/>
      <c r="CR56" s="155"/>
      <c r="CS56" s="155"/>
      <c r="CT56" s="155">
        <v>0</v>
      </c>
      <c r="CU56" s="155">
        <f>Calc!R128</f>
        <v>-1.0856296408111013E-2</v>
      </c>
      <c r="CV56" s="155">
        <f>Calc!S128</f>
        <v>9.0159941837149571</v>
      </c>
      <c r="CW56" s="155">
        <f>Calc!T128</f>
        <v>1.0377771263006682E-3</v>
      </c>
      <c r="CX56" s="155">
        <f>Calc!U128</f>
        <v>-4.9058741697386192E-4</v>
      </c>
      <c r="CY56" s="155">
        <f>Calc!V128</f>
        <v>3.8979563155847296E-4</v>
      </c>
      <c r="CZ56" s="155">
        <f>Calc!W128</f>
        <v>-6.1462314370290017E-6</v>
      </c>
      <c r="DA56" s="155">
        <f>Calc!X128</f>
        <v>1.8098397231850124E-5</v>
      </c>
      <c r="DB56" s="155">
        <f>Calc!Y128</f>
        <v>-1.0666239504934449E-5</v>
      </c>
      <c r="DC56" s="155">
        <f>Calc!Z128</f>
        <v>1.7050361134786465E-6</v>
      </c>
      <c r="DD56" s="155">
        <f>Calc!AA128</f>
        <v>9.2371589635679992E-9</v>
      </c>
      <c r="DE56" s="155">
        <f>Calc!AB128</f>
        <v>-8.1132513563149997E-8</v>
      </c>
      <c r="DF56" s="155">
        <f>Calc!AC128</f>
        <v>6.9799133071360002E-9</v>
      </c>
      <c r="DG56" s="155">
        <f>Calc!AD128</f>
        <v>-6.5847741212590005E-8</v>
      </c>
      <c r="DH56" s="155">
        <f>Calc!AE128</f>
        <v>-5.9945921585839997E-9</v>
      </c>
    </row>
    <row r="57" spans="1:112" s="78" customFormat="1" x14ac:dyDescent="0.2">
      <c r="A57" s="77" t="s">
        <v>54</v>
      </c>
      <c r="B57" s="70" t="s">
        <v>413</v>
      </c>
      <c r="C57" s="9" t="str">
        <f>DDC!B58</f>
        <v>MIRIMAGE_MASKLYOT</v>
      </c>
      <c r="D57" s="39" t="s">
        <v>399</v>
      </c>
      <c r="E57" s="78" t="s">
        <v>135</v>
      </c>
      <c r="F57" s="79">
        <v>1032</v>
      </c>
      <c r="G57" s="79">
        <v>1024</v>
      </c>
      <c r="H57" s="195">
        <v>36.5</v>
      </c>
      <c r="I57" s="195">
        <v>810.5</v>
      </c>
      <c r="J57" s="174">
        <v>32</v>
      </c>
      <c r="K57" s="174">
        <v>32</v>
      </c>
      <c r="L57" s="180">
        <v>16.5</v>
      </c>
      <c r="M57" s="179">
        <v>16.5</v>
      </c>
      <c r="N57" s="138">
        <f t="shared" si="11"/>
        <v>0.10823236518739793</v>
      </c>
      <c r="O57" s="138">
        <f t="shared" si="12"/>
        <v>0.11103582333960013</v>
      </c>
      <c r="P57" s="171">
        <f>Calc!B$74 +S57*Calc!B129*COS(RADIANS(R57))+Calc!C129*SIN(RADIANS(R57))</f>
        <v>-378.20571900562908</v>
      </c>
      <c r="Q57" s="171">
        <f>Calc!C$74 -S57*Calc!B129*SIN(RADIANS(R57))+Calc!C129*COS(RADIANS(R57))</f>
        <v>-346.70344320292418</v>
      </c>
      <c r="R57" s="80">
        <f t="shared" si="14"/>
        <v>4.4497049999999998</v>
      </c>
      <c r="S57" s="79">
        <v>-1</v>
      </c>
      <c r="T57" s="79">
        <v>0</v>
      </c>
      <c r="U57" s="79">
        <v>1</v>
      </c>
      <c r="V57" s="80">
        <f t="shared" si="1"/>
        <v>-85.554056000000003</v>
      </c>
      <c r="W57" s="161">
        <f t="shared" si="7"/>
        <v>4.4497049999999998</v>
      </c>
      <c r="X57" s="4">
        <f>Calc!L198</f>
        <v>-1.7350348901770549</v>
      </c>
      <c r="Y57" s="4">
        <f>Calc!M198</f>
        <v>1.7294616141013108</v>
      </c>
      <c r="Z57" s="4">
        <f>Calc!N198</f>
        <v>1.7379209099428037</v>
      </c>
      <c r="AA57" s="4">
        <f>Calc!O198</f>
        <v>-1.7242789000920804</v>
      </c>
      <c r="AB57" s="4">
        <f>Calc!P198</f>
        <v>-1.7791609721175616</v>
      </c>
      <c r="AC57" s="4">
        <f>Calc!Q198</f>
        <v>-1.7747448602506073</v>
      </c>
      <c r="AD57" s="4">
        <f>Calc!R198</f>
        <v>1.7786107831659854</v>
      </c>
      <c r="AE57" s="4">
        <f>Calc!S198</f>
        <v>1.7736971434204314</v>
      </c>
      <c r="AF57" s="76">
        <v>41640</v>
      </c>
      <c r="AH57" s="79">
        <v>4</v>
      </c>
      <c r="AI57" s="157">
        <v>0</v>
      </c>
      <c r="AJ57" s="157">
        <f>Calc!D58</f>
        <v>0.10823226767249557</v>
      </c>
      <c r="AK57" s="157">
        <f>Calc!E58</f>
        <v>2.9978804249818043E-4</v>
      </c>
      <c r="AL57" s="157">
        <f>Calc!F58</f>
        <v>7.3482430314272207E-6</v>
      </c>
      <c r="AM57" s="157">
        <f>Calc!G58</f>
        <v>-2.2428529353075481E-6</v>
      </c>
      <c r="AN57" s="157">
        <f>Calc!H58</f>
        <v>5.302657122730893E-7</v>
      </c>
      <c r="AO57" s="157">
        <f>Calc!I58</f>
        <v>-6.8459829008386396E-9</v>
      </c>
      <c r="AP57" s="157">
        <f>Calc!J58</f>
        <v>1.460753659845324E-9</v>
      </c>
      <c r="AQ57" s="157">
        <f>Calc!K58</f>
        <v>-3.4577723766533091E-9</v>
      </c>
      <c r="AR57" s="157">
        <f>Calc!L58</f>
        <v>3.00184242008713E-10</v>
      </c>
      <c r="AS57" s="157">
        <f>Calc!M58</f>
        <v>2.0304376995230002E-12</v>
      </c>
      <c r="AT57" s="157">
        <f>Calc!N58</f>
        <v>-1.5884420058549999E-13</v>
      </c>
      <c r="AU57" s="157">
        <f>Calc!O58</f>
        <v>2.0231904886939999E-12</v>
      </c>
      <c r="AV57" s="157">
        <f>Calc!P58</f>
        <v>1.098721589865E-13</v>
      </c>
      <c r="AW57" s="157">
        <f>Calc!Q58</f>
        <v>2.982602003055E-13</v>
      </c>
      <c r="AX57" s="157"/>
      <c r="AY57" s="157"/>
      <c r="AZ57" s="157"/>
      <c r="BA57" s="157"/>
      <c r="BB57" s="157"/>
      <c r="BC57" s="157"/>
      <c r="BD57" s="157">
        <v>0</v>
      </c>
      <c r="BE57" s="157">
        <f>Calc!R58</f>
        <v>1.4528774049124657E-4</v>
      </c>
      <c r="BF57" s="157">
        <f>Calc!S58</f>
        <v>0.11103541863672359</v>
      </c>
      <c r="BG57" s="157">
        <f>Calc!T58</f>
        <v>-1.1104856315403296E-6</v>
      </c>
      <c r="BH57" s="157">
        <f>Calc!U58</f>
        <v>4.8522728756597642E-7</v>
      </c>
      <c r="BI57" s="157">
        <f>Calc!V58</f>
        <v>-4.4992563807016113E-7</v>
      </c>
      <c r="BJ57" s="157">
        <f>Calc!W58</f>
        <v>7.5769845997155E-10</v>
      </c>
      <c r="BK57" s="157">
        <f>Calc!X58</f>
        <v>-2.8798184749504006E-9</v>
      </c>
      <c r="BL57" s="157">
        <f>Calc!Y58</f>
        <v>1.1549126892467378E-9</v>
      </c>
      <c r="BM57" s="157">
        <f>Calc!Z58</f>
        <v>-3.5710753360979942E-10</v>
      </c>
      <c r="BN57" s="157">
        <f>Calc!AA58</f>
        <v>-1.513661809864E-13</v>
      </c>
      <c r="BO57" s="157">
        <f>Calc!AB58</f>
        <v>1.3872336559590001E-12</v>
      </c>
      <c r="BP57" s="157">
        <f>Calc!AC58</f>
        <v>-1.1689499903480001E-13</v>
      </c>
      <c r="BQ57" s="157">
        <f>Calc!AD58</f>
        <v>1.1119123526749999E-12</v>
      </c>
      <c r="BR57" s="157">
        <f>Calc!AE58</f>
        <v>9.7966720885940004E-14</v>
      </c>
      <c r="BS57" s="157"/>
      <c r="BT57" s="157"/>
      <c r="BU57" s="157"/>
      <c r="BV57" s="157"/>
      <c r="BW57" s="157"/>
      <c r="BX57" s="157"/>
      <c r="BY57" s="155">
        <v>0</v>
      </c>
      <c r="BZ57" s="155">
        <f>Calc!D129</f>
        <v>9.2350923763123092</v>
      </c>
      <c r="CA57" s="155">
        <f>Calc!E129</f>
        <v>-2.4263089855913061E-2</v>
      </c>
      <c r="CB57" s="155">
        <f>Calc!F129</f>
        <v>-5.4656640101231804E-3</v>
      </c>
      <c r="CC57" s="155">
        <f>Calc!G129</f>
        <v>1.6441656874828382E-3</v>
      </c>
      <c r="CD57" s="155">
        <f>Calc!H129</f>
        <v>-3.878410013597381E-4</v>
      </c>
      <c r="CE57" s="155">
        <f>Calc!I129</f>
        <v>4.6547497634250383E-5</v>
      </c>
      <c r="CF57" s="155">
        <f>Calc!J129</f>
        <v>-9.6240226165808846E-6</v>
      </c>
      <c r="CG57" s="155">
        <f>Calc!K129</f>
        <v>2.2775895625829978E-5</v>
      </c>
      <c r="CH57" s="155">
        <f>Calc!L129</f>
        <v>-2.0224890246032989E-6</v>
      </c>
      <c r="CI57" s="155">
        <f>Calc!M129</f>
        <v>-1.271062427133E-7</v>
      </c>
      <c r="CJ57" s="155">
        <f>Calc!N129</f>
        <v>9.8393356490550007E-9</v>
      </c>
      <c r="CK57" s="155">
        <f>Calc!O129</f>
        <v>-1.1892483043159999E-7</v>
      </c>
      <c r="CL57" s="155">
        <f>Calc!P129</f>
        <v>-6.3993655110230004E-9</v>
      </c>
      <c r="CM57" s="155">
        <f>Calc!Q129</f>
        <v>-1.7938120769440001E-8</v>
      </c>
      <c r="CN57" s="155"/>
      <c r="CO57" s="155"/>
      <c r="CP57" s="155"/>
      <c r="CQ57" s="155"/>
      <c r="CR57" s="155"/>
      <c r="CS57" s="155"/>
      <c r="CT57" s="155">
        <v>0</v>
      </c>
      <c r="CU57" s="155">
        <f>Calc!R129</f>
        <v>-1.1346117264159263E-2</v>
      </c>
      <c r="CV57" s="155">
        <f>Calc!S129</f>
        <v>9.0060815566577173</v>
      </c>
      <c r="CW57" s="155">
        <f>Calc!T129</f>
        <v>8.0944683658861318E-4</v>
      </c>
      <c r="CX57" s="155">
        <f>Calc!U129</f>
        <v>-3.4013970656434115E-4</v>
      </c>
      <c r="CY57" s="155">
        <f>Calc!V129</f>
        <v>3.2848957707934227E-4</v>
      </c>
      <c r="CZ57" s="155">
        <f>Calc!W129</f>
        <v>-5.005103004068514E-6</v>
      </c>
      <c r="DA57" s="155">
        <f>Calc!X129</f>
        <v>1.8786085255191595E-5</v>
      </c>
      <c r="DB57" s="155">
        <f>Calc!Y129</f>
        <v>-7.604342415900222E-6</v>
      </c>
      <c r="DC57" s="155">
        <f>Calc!Z129</f>
        <v>2.3285944813184164E-6</v>
      </c>
      <c r="DD57" s="155">
        <f>Calc!AA129</f>
        <v>9.2371589635679992E-9</v>
      </c>
      <c r="DE57" s="155">
        <f>Calc!AB129</f>
        <v>-8.1132513563149997E-8</v>
      </c>
      <c r="DF57" s="155">
        <f>Calc!AC129</f>
        <v>6.9799133071360002E-9</v>
      </c>
      <c r="DG57" s="155">
        <f>Calc!AD129</f>
        <v>-6.5847741212590005E-8</v>
      </c>
      <c r="DH57" s="155">
        <f>Calc!AE129</f>
        <v>-5.9945921585839997E-9</v>
      </c>
    </row>
    <row r="58" spans="1:112" s="78" customFormat="1" x14ac:dyDescent="0.2">
      <c r="A58" s="77" t="s">
        <v>54</v>
      </c>
      <c r="B58" s="70" t="s">
        <v>414</v>
      </c>
      <c r="C58" s="9" t="str">
        <f>DDC!B59</f>
        <v>MIRIMAGE_MASKLYOT</v>
      </c>
      <c r="D58" s="39" t="s">
        <v>399</v>
      </c>
      <c r="E58" s="78" t="s">
        <v>135</v>
      </c>
      <c r="F58" s="79">
        <v>1032</v>
      </c>
      <c r="G58" s="79">
        <v>1024</v>
      </c>
      <c r="H58" s="159">
        <v>38.5</v>
      </c>
      <c r="I58" s="159">
        <v>912.5</v>
      </c>
      <c r="J58" s="160">
        <v>64</v>
      </c>
      <c r="K58" s="160">
        <v>64</v>
      </c>
      <c r="L58" s="160">
        <v>32.5</v>
      </c>
      <c r="M58" s="160">
        <v>32.5</v>
      </c>
      <c r="N58" s="138">
        <f t="shared" si="11"/>
        <v>0.10799781907783236</v>
      </c>
      <c r="O58" s="138">
        <f t="shared" si="12"/>
        <v>0.11093517080572353</v>
      </c>
      <c r="P58" s="171">
        <f>Calc!B$74 +S58*Calc!B130*COS(RADIANS(R58))+Calc!C130*SIN(RADIANS(R58))</f>
        <v>-377.57904364822326</v>
      </c>
      <c r="Q58" s="171">
        <f>Calc!C$74 -S58*Calc!B130*SIN(RADIANS(R58))+Calc!C130*COS(RADIANS(R58))</f>
        <v>-335.39700990394698</v>
      </c>
      <c r="R58" s="80">
        <f t="shared" si="14"/>
        <v>4.4497049999999998</v>
      </c>
      <c r="S58" s="79">
        <v>-1</v>
      </c>
      <c r="T58" s="79">
        <v>0</v>
      </c>
      <c r="U58" s="79">
        <v>1</v>
      </c>
      <c r="V58" s="80">
        <f t="shared" si="1"/>
        <v>-85.554056000000003</v>
      </c>
      <c r="W58" s="161">
        <f t="shared" si="7"/>
        <v>4.4497049999999998</v>
      </c>
      <c r="X58" s="4">
        <f>Calc!L199</f>
        <v>-3.4635675356535387</v>
      </c>
      <c r="Y58" s="4">
        <f>Calc!M199</f>
        <v>3.4536239489458831</v>
      </c>
      <c r="Z58" s="4">
        <f>Calc!N199</f>
        <v>3.4741723957046569</v>
      </c>
      <c r="AA58" s="4">
        <f>Calc!O199</f>
        <v>-3.4309876324923678</v>
      </c>
      <c r="AB58" s="4">
        <f>Calc!P199</f>
        <v>-3.5575825255950564</v>
      </c>
      <c r="AC58" s="4">
        <f>Calc!Q199</f>
        <v>-3.5460031426287957</v>
      </c>
      <c r="AD58" s="4">
        <f>Calc!R199</f>
        <v>3.5551170904547496</v>
      </c>
      <c r="AE58" s="4">
        <f>Calc!S199</f>
        <v>3.5404800615247281</v>
      </c>
      <c r="AF58" s="76">
        <v>41640</v>
      </c>
      <c r="AH58" s="79">
        <v>4</v>
      </c>
      <c r="AI58" s="157">
        <v>0</v>
      </c>
      <c r="AJ58" s="157">
        <f>Calc!D59</f>
        <v>0.1079976294819698</v>
      </c>
      <c r="AK58" s="157">
        <f>Calc!E59</f>
        <v>4.1271553713273724E-4</v>
      </c>
      <c r="AL58" s="157">
        <f>Calc!F59</f>
        <v>7.477164799024813E-6</v>
      </c>
      <c r="AM58" s="157">
        <f>Calc!G59</f>
        <v>-2.9373171383707882E-6</v>
      </c>
      <c r="AN58" s="157">
        <f>Calc!H59</f>
        <v>6.3390047484157393E-7</v>
      </c>
      <c r="AO58" s="157">
        <f>Calc!I59</f>
        <v>-6.8459415077021757E-9</v>
      </c>
      <c r="AP58" s="157">
        <f>Calc!J59</f>
        <v>1.8725314543353868E-9</v>
      </c>
      <c r="AQ58" s="157">
        <f>Calc!K59</f>
        <v>-3.4160587340486639E-9</v>
      </c>
      <c r="AR58" s="157">
        <f>Calc!L59</f>
        <v>4.2209414805133E-10</v>
      </c>
      <c r="AS58" s="157">
        <f>Calc!M59</f>
        <v>2.0304376995230002E-12</v>
      </c>
      <c r="AT58" s="157">
        <f>Calc!N59</f>
        <v>-1.5884420058549999E-13</v>
      </c>
      <c r="AU58" s="157">
        <f>Calc!O59</f>
        <v>2.0231904886939999E-12</v>
      </c>
      <c r="AV58" s="157">
        <f>Calc!P59</f>
        <v>1.098721589865E-13</v>
      </c>
      <c r="AW58" s="157">
        <f>Calc!Q59</f>
        <v>2.982602003055E-13</v>
      </c>
      <c r="AX58" s="157"/>
      <c r="AY58" s="157"/>
      <c r="AZ58" s="157"/>
      <c r="BA58" s="157"/>
      <c r="BB58" s="157"/>
      <c r="BC58" s="157"/>
      <c r="BD58" s="157">
        <v>0</v>
      </c>
      <c r="BE58" s="157">
        <f>Calc!R59</f>
        <v>2.0236561807143272E-4</v>
      </c>
      <c r="BF58" s="157">
        <f>Calc!S59</f>
        <v>0.11093440308389667</v>
      </c>
      <c r="BG58" s="157">
        <f>Calc!T59</f>
        <v>-1.4000517465862961E-6</v>
      </c>
      <c r="BH58" s="157">
        <f>Calc!U59</f>
        <v>7.4393647110886071E-7</v>
      </c>
      <c r="BI58" s="157">
        <f>Calc!V59</f>
        <v>-5.5009522061184139E-7</v>
      </c>
      <c r="BJ58" s="157">
        <f>Calc!W59</f>
        <v>8.9798536343147681E-10</v>
      </c>
      <c r="BK58" s="157">
        <f>Calc!X59</f>
        <v>-2.8953416528177463E-9</v>
      </c>
      <c r="BL58" s="157">
        <f>Calc!Y59</f>
        <v>1.4946902891691486E-9</v>
      </c>
      <c r="BM58" s="157">
        <f>Calc!Z59</f>
        <v>-3.149132867829859E-10</v>
      </c>
      <c r="BN58" s="157">
        <f>Calc!AA59</f>
        <v>-1.513661809864E-13</v>
      </c>
      <c r="BO58" s="157">
        <f>Calc!AB59</f>
        <v>1.3872336559590001E-12</v>
      </c>
      <c r="BP58" s="157">
        <f>Calc!AC59</f>
        <v>-1.1689499903480001E-13</v>
      </c>
      <c r="BQ58" s="157">
        <f>Calc!AD59</f>
        <v>1.1119123526749999E-12</v>
      </c>
      <c r="BR58" s="157">
        <f>Calc!AE59</f>
        <v>9.7966720885940004E-14</v>
      </c>
      <c r="BS58" s="157"/>
      <c r="BT58" s="157"/>
      <c r="BU58" s="157"/>
      <c r="BV58" s="157"/>
      <c r="BW58" s="157"/>
      <c r="BX58" s="157"/>
      <c r="BY58" s="155">
        <v>0</v>
      </c>
      <c r="BZ58" s="155">
        <f>Calc!D130</f>
        <v>9.2538027291319445</v>
      </c>
      <c r="CA58" s="155">
        <f>Calc!E130</f>
        <v>-3.3382541174546643E-2</v>
      </c>
      <c r="CB58" s="155">
        <f>Calc!F130</f>
        <v>-5.5545761336991649E-3</v>
      </c>
      <c r="CC58" s="155">
        <f>Calc!G130</f>
        <v>2.1511799260181172E-3</v>
      </c>
      <c r="CD58" s="155">
        <f>Calc!H130</f>
        <v>-4.6463835243067375E-4</v>
      </c>
      <c r="CE58" s="155">
        <f>Calc!I130</f>
        <v>4.6530556233739071E-5</v>
      </c>
      <c r="CF58" s="155">
        <f>Calc!J130</f>
        <v>-1.230926167883012E-5</v>
      </c>
      <c r="CG58" s="155">
        <f>Calc!K130</f>
        <v>2.2498518514237464E-5</v>
      </c>
      <c r="CH58" s="155">
        <f>Calc!L130</f>
        <v>-2.8364122678253677E-6</v>
      </c>
      <c r="CI58" s="155">
        <f>Calc!M130</f>
        <v>-1.271062427133E-7</v>
      </c>
      <c r="CJ58" s="155">
        <f>Calc!N130</f>
        <v>9.8393356490550007E-9</v>
      </c>
      <c r="CK58" s="155">
        <f>Calc!O130</f>
        <v>-1.1892483043159999E-7</v>
      </c>
      <c r="CL58" s="155">
        <f>Calc!P130</f>
        <v>-6.3993655110230004E-9</v>
      </c>
      <c r="CM58" s="155">
        <f>Calc!Q130</f>
        <v>-1.7938120769440001E-8</v>
      </c>
      <c r="CN58" s="155"/>
      <c r="CO58" s="155"/>
      <c r="CP58" s="155"/>
      <c r="CQ58" s="155"/>
      <c r="CR58" s="155"/>
      <c r="CS58" s="155"/>
      <c r="CT58" s="155">
        <v>0</v>
      </c>
      <c r="CU58" s="155">
        <f>Calc!R130</f>
        <v>-1.575166647565213E-2</v>
      </c>
      <c r="CV58" s="155">
        <f>Calc!S130</f>
        <v>9.0142452385695666</v>
      </c>
      <c r="CW58" s="155">
        <f>Calc!T130</f>
        <v>1.0185361664679724E-3</v>
      </c>
      <c r="CX58" s="155">
        <f>Calc!U130</f>
        <v>-5.2808692569063752E-4</v>
      </c>
      <c r="CY58" s="155">
        <f>Calc!V130</f>
        <v>4.0048221968519925E-4</v>
      </c>
      <c r="CZ58" s="155">
        <f>Calc!W130</f>
        <v>-5.9142757954352316E-6</v>
      </c>
      <c r="DA58" s="155">
        <f>Calc!X130</f>
        <v>1.8882687769778514E-5</v>
      </c>
      <c r="DB58" s="155">
        <f>Calc!Y130</f>
        <v>-9.8372004264343831E-6</v>
      </c>
      <c r="DC58" s="155">
        <f>Calc!Z130</f>
        <v>2.0405152810533538E-6</v>
      </c>
      <c r="DD58" s="155">
        <f>Calc!AA130</f>
        <v>9.2371589635679992E-9</v>
      </c>
      <c r="DE58" s="155">
        <f>Calc!AB130</f>
        <v>-8.1132513563149997E-8</v>
      </c>
      <c r="DF58" s="155">
        <f>Calc!AC130</f>
        <v>6.9799133071360002E-9</v>
      </c>
      <c r="DG58" s="155">
        <f>Calc!AD130</f>
        <v>-6.5847741212590005E-8</v>
      </c>
      <c r="DH58" s="155">
        <f>Calc!AE130</f>
        <v>-5.9945921585839997E-9</v>
      </c>
    </row>
    <row r="59" spans="1:112" s="78" customFormat="1" x14ac:dyDescent="0.2">
      <c r="A59" s="77" t="s">
        <v>54</v>
      </c>
      <c r="B59" s="27" t="s">
        <v>431</v>
      </c>
      <c r="C59" s="9" t="str">
        <f>DDC!B60</f>
        <v>MIRIMAGE_MASK1065</v>
      </c>
      <c r="D59" s="39" t="s">
        <v>399</v>
      </c>
      <c r="E59" s="78" t="s">
        <v>135</v>
      </c>
      <c r="F59" s="79">
        <v>1032</v>
      </c>
      <c r="G59" s="79">
        <v>1024</v>
      </c>
      <c r="H59" s="3">
        <v>120</v>
      </c>
      <c r="I59" s="3">
        <v>132</v>
      </c>
      <c r="J59" s="47">
        <v>216</v>
      </c>
      <c r="K59" s="47">
        <v>216</v>
      </c>
      <c r="L59" s="120">
        <v>109</v>
      </c>
      <c r="M59" s="120">
        <v>108</v>
      </c>
      <c r="N59" s="138">
        <f t="shared" si="11"/>
        <v>0.10920894161003186</v>
      </c>
      <c r="O59" s="138">
        <f t="shared" si="12"/>
        <v>0.11105021429186916</v>
      </c>
      <c r="P59" s="171">
        <f>Calc!B$74 +S59*Calc!B131*COS(RADIANS(R59))+Calc!C131*SIN(RADIANS(R59))</f>
        <v>-393.11452823732537</v>
      </c>
      <c r="Q59" s="171">
        <f>Calc!C$74 -S59*Calc!B131*SIN(RADIANS(R59))+Calc!C131*COS(RADIANS(R59))</f>
        <v>-421.17816500371782</v>
      </c>
      <c r="R59" s="80">
        <f t="shared" ref="R59:R62" si="15">W59</f>
        <v>4.4497049999999998</v>
      </c>
      <c r="S59" s="79">
        <v>-1</v>
      </c>
      <c r="T59" s="79">
        <v>0</v>
      </c>
      <c r="U59" s="79">
        <v>1</v>
      </c>
      <c r="V59" s="80">
        <f t="shared" si="1"/>
        <v>-85.554056000000003</v>
      </c>
      <c r="W59" s="161">
        <f t="shared" si="7"/>
        <v>4.4497049999999998</v>
      </c>
      <c r="X59" s="4">
        <f>Calc!L200</f>
        <v>-11.716171233363587</v>
      </c>
      <c r="Y59" s="4">
        <f>Calc!M200</f>
        <v>11.792730268156841</v>
      </c>
      <c r="Z59" s="4">
        <f>Calc!N200</f>
        <v>11.806857226203734</v>
      </c>
      <c r="AA59" s="4">
        <f>Calc!O200</f>
        <v>-11.813114706280993</v>
      </c>
      <c r="AB59" s="4">
        <f>Calc!P200</f>
        <v>-11.931833036998418</v>
      </c>
      <c r="AC59" s="4">
        <f>Calc!Q200</f>
        <v>-11.909109984627733</v>
      </c>
      <c r="AD59" s="4">
        <f>Calc!R200</f>
        <v>12.071848621267169</v>
      </c>
      <c r="AE59" s="4">
        <f>Calc!S200</f>
        <v>12.046389970777584</v>
      </c>
      <c r="AF59" s="76">
        <v>41640</v>
      </c>
      <c r="AH59" s="79">
        <v>4</v>
      </c>
      <c r="AI59" s="157">
        <v>0</v>
      </c>
      <c r="AJ59" s="157">
        <f>Calc!D60</f>
        <v>0.109208866470991</v>
      </c>
      <c r="AK59" s="157">
        <f>Calc!E60</f>
        <v>-1.6971430605075422E-4</v>
      </c>
      <c r="AL59" s="157">
        <f>Calc!F60</f>
        <v>5.685541633038217E-6</v>
      </c>
      <c r="AM59" s="157">
        <f>Calc!G60</f>
        <v>2.383217114185368E-6</v>
      </c>
      <c r="AN59" s="157">
        <f>Calc!H60</f>
        <v>4.4979496638912225E-7</v>
      </c>
      <c r="AO59" s="157">
        <f>Calc!I60</f>
        <v>-6.0600409191006955E-9</v>
      </c>
      <c r="AP59" s="157">
        <f>Calc!J60</f>
        <v>-1.3245063055591017E-9</v>
      </c>
      <c r="AQ59" s="157">
        <f>Calc!K60</f>
        <v>-3.3435443446584319E-9</v>
      </c>
      <c r="AR59" s="157">
        <f>Calc!L60</f>
        <v>-5.0011961634504124E-10</v>
      </c>
      <c r="AS59" s="157">
        <f>Calc!M60</f>
        <v>2.0304376995230002E-12</v>
      </c>
      <c r="AT59" s="157">
        <f>Calc!N60</f>
        <v>-1.5884420058549999E-13</v>
      </c>
      <c r="AU59" s="157">
        <f>Calc!O60</f>
        <v>2.0231904886939999E-12</v>
      </c>
      <c r="AV59" s="157">
        <f>Calc!P60</f>
        <v>1.098721589865E-13</v>
      </c>
      <c r="AW59" s="157">
        <f>Calc!Q60</f>
        <v>2.982602003055E-13</v>
      </c>
      <c r="AX59" s="157"/>
      <c r="AY59" s="157"/>
      <c r="AZ59" s="157"/>
      <c r="BA59" s="157"/>
      <c r="BB59" s="157"/>
      <c r="BC59" s="157"/>
      <c r="BD59" s="157">
        <v>0</v>
      </c>
      <c r="BE59" s="157">
        <f>Calc!R60</f>
        <v>1.2810817540716426E-4</v>
      </c>
      <c r="BF59" s="157">
        <f>Calc!S60</f>
        <v>0.11105008460746162</v>
      </c>
      <c r="BG59" s="157">
        <f>Calc!T60</f>
        <v>7.3734831812485812E-7</v>
      </c>
      <c r="BH59" s="157">
        <f>Calc!U60</f>
        <v>2.8235547741753462E-8</v>
      </c>
      <c r="BI59" s="157">
        <f>Calc!V60</f>
        <v>4.5420266621256605E-7</v>
      </c>
      <c r="BJ59" s="157">
        <f>Calc!W60</f>
        <v>-2.3409588004608911E-10</v>
      </c>
      <c r="BK59" s="157">
        <f>Calc!X60</f>
        <v>-2.3736899304424479E-9</v>
      </c>
      <c r="BL59" s="157">
        <f>Calc!Y60</f>
        <v>-1.1279063694620361E-9</v>
      </c>
      <c r="BM59" s="157">
        <f>Calc!Z60</f>
        <v>-5.3014453264587813E-10</v>
      </c>
      <c r="BN59" s="157">
        <f>Calc!AA60</f>
        <v>-1.513661809864E-13</v>
      </c>
      <c r="BO59" s="157">
        <f>Calc!AB60</f>
        <v>1.3872336559590001E-12</v>
      </c>
      <c r="BP59" s="157">
        <f>Calc!AC60</f>
        <v>-1.1689499903480001E-13</v>
      </c>
      <c r="BQ59" s="157">
        <f>Calc!AD60</f>
        <v>1.1119123526749999E-12</v>
      </c>
      <c r="BR59" s="157">
        <f>Calc!AE60</f>
        <v>9.7966720885940004E-14</v>
      </c>
      <c r="BS59" s="157"/>
      <c r="BT59" s="157"/>
      <c r="BU59" s="157"/>
      <c r="BV59" s="157"/>
      <c r="BW59" s="157"/>
      <c r="BX59" s="157"/>
      <c r="BY59" s="155">
        <v>0</v>
      </c>
      <c r="BZ59" s="155">
        <f>Calc!D131</f>
        <v>9.1559050167988634</v>
      </c>
      <c r="CA59" s="155">
        <f>Calc!E131</f>
        <v>1.39249935702926E-2</v>
      </c>
      <c r="CB59" s="155">
        <f>Calc!F131</f>
        <v>-4.2305905719139626E-3</v>
      </c>
      <c r="CC59" s="155">
        <f>Calc!G131</f>
        <v>-1.7464488793241999E-3</v>
      </c>
      <c r="CD59" s="155">
        <f>Calc!H131</f>
        <v>-3.3203727464079186E-4</v>
      </c>
      <c r="CE59" s="155">
        <f>Calc!I131</f>
        <v>4.118608188383496E-5</v>
      </c>
      <c r="CF59" s="155">
        <f>Calc!J131</f>
        <v>8.5796847258395136E-6</v>
      </c>
      <c r="CG59" s="155">
        <f>Calc!K131</f>
        <v>2.2062504031951714E-5</v>
      </c>
      <c r="CH59" s="155">
        <f>Calc!L131</f>
        <v>3.3300016369277623E-6</v>
      </c>
      <c r="CI59" s="155">
        <f>Calc!M131</f>
        <v>-1.271062427133E-7</v>
      </c>
      <c r="CJ59" s="155">
        <f>Calc!N131</f>
        <v>9.8393356490550007E-9</v>
      </c>
      <c r="CK59" s="155">
        <f>Calc!O131</f>
        <v>-1.1892483043159999E-7</v>
      </c>
      <c r="CL59" s="155">
        <f>Calc!P131</f>
        <v>-6.3993655110230004E-9</v>
      </c>
      <c r="CM59" s="155">
        <f>Calc!Q131</f>
        <v>-1.7938120769440001E-8</v>
      </c>
      <c r="CN59" s="155"/>
      <c r="CO59" s="155"/>
      <c r="CP59" s="155"/>
      <c r="CQ59" s="155"/>
      <c r="CR59" s="155"/>
      <c r="CS59" s="155"/>
      <c r="CT59" s="155">
        <v>0</v>
      </c>
      <c r="CU59" s="155">
        <f>Calc!R131</f>
        <v>-1.0711389627855967E-2</v>
      </c>
      <c r="CV59" s="155">
        <f>Calc!S131</f>
        <v>9.0050715702929622</v>
      </c>
      <c r="CW59" s="155">
        <f>Calc!T131</f>
        <v>-5.3255609978702955E-4</v>
      </c>
      <c r="CX59" s="155">
        <f>Calc!U131</f>
        <v>-1.4418165617437065E-5</v>
      </c>
      <c r="CY59" s="155">
        <f>Calc!V131</f>
        <v>-3.3597763259978261E-4</v>
      </c>
      <c r="CZ59" s="155">
        <f>Calc!W131</f>
        <v>1.4485593961594087E-6</v>
      </c>
      <c r="DA59" s="155">
        <f>Calc!X131</f>
        <v>1.5521949518224812E-5</v>
      </c>
      <c r="DB59" s="155">
        <f>Calc!Y131</f>
        <v>7.4186214442825353E-6</v>
      </c>
      <c r="DC59" s="155">
        <f>Calc!Z131</f>
        <v>3.5384483222583362E-6</v>
      </c>
      <c r="DD59" s="155">
        <f>Calc!AA131</f>
        <v>9.2371589635679992E-9</v>
      </c>
      <c r="DE59" s="155">
        <f>Calc!AB131</f>
        <v>-8.1132513563149997E-8</v>
      </c>
      <c r="DF59" s="155">
        <f>Calc!AC131</f>
        <v>6.9799133071360002E-9</v>
      </c>
      <c r="DG59" s="155">
        <f>Calc!AD131</f>
        <v>-6.5847741212590005E-8</v>
      </c>
      <c r="DH59" s="155">
        <f>Calc!AE131</f>
        <v>-5.9945921585839997E-9</v>
      </c>
    </row>
    <row r="60" spans="1:112" s="78" customFormat="1" x14ac:dyDescent="0.2">
      <c r="A60" s="77" t="s">
        <v>54</v>
      </c>
      <c r="B60" s="27" t="s">
        <v>432</v>
      </c>
      <c r="C60" s="9" t="str">
        <f>DDC!B61</f>
        <v>MIRIMAGE_MASK1140</v>
      </c>
      <c r="D60" s="39" t="s">
        <v>399</v>
      </c>
      <c r="E60" s="78" t="s">
        <v>135</v>
      </c>
      <c r="F60" s="79">
        <v>1032</v>
      </c>
      <c r="G60" s="79">
        <v>1024</v>
      </c>
      <c r="H60" s="3">
        <v>119.5</v>
      </c>
      <c r="I60" s="3">
        <v>354.5</v>
      </c>
      <c r="J60" s="47">
        <v>216</v>
      </c>
      <c r="K60" s="47">
        <v>216</v>
      </c>
      <c r="L60" s="120">
        <v>108.5</v>
      </c>
      <c r="M60" s="120">
        <v>107.5</v>
      </c>
      <c r="N60" s="138">
        <f t="shared" si="11"/>
        <v>0.10956935807649207</v>
      </c>
      <c r="O60" s="138">
        <f t="shared" si="12"/>
        <v>0.11117794288733991</v>
      </c>
      <c r="P60" s="171">
        <f>Calc!B$74 +S60*Calc!B132*COS(RADIANS(R60))+Calc!C132*SIN(RADIANS(R60))</f>
        <v>-391.12139579411996</v>
      </c>
      <c r="Q60" s="171">
        <f>Calc!C$74 -S60*Calc!B132*SIN(RADIANS(R60))+Calc!C132*COS(RADIANS(R60))</f>
        <v>-396.533030453778</v>
      </c>
      <c r="R60" s="80">
        <f t="shared" si="15"/>
        <v>4.4497049999999998</v>
      </c>
      <c r="S60" s="79">
        <v>-1</v>
      </c>
      <c r="T60" s="79">
        <v>0</v>
      </c>
      <c r="U60" s="79">
        <v>1</v>
      </c>
      <c r="V60" s="80">
        <f t="shared" si="1"/>
        <v>-85.554056000000003</v>
      </c>
      <c r="W60" s="161">
        <f t="shared" si="7"/>
        <v>4.4497049999999998</v>
      </c>
      <c r="X60" s="4">
        <f>Calc!L201</f>
        <v>-11.739974518063027</v>
      </c>
      <c r="Y60" s="4">
        <f>Calc!M201</f>
        <v>11.882473189938361</v>
      </c>
      <c r="Z60" s="4">
        <f>Calc!N201</f>
        <v>11.895299129932727</v>
      </c>
      <c r="AA60" s="4">
        <f>Calc!O201</f>
        <v>-11.769370703860027</v>
      </c>
      <c r="AB60" s="4">
        <f>Calc!P201</f>
        <v>-11.901239435250382</v>
      </c>
      <c r="AC60" s="4">
        <f>Calc!Q201</f>
        <v>-11.876028717628326</v>
      </c>
      <c r="AD60" s="4">
        <f>Calc!R201</f>
        <v>12.124749113136446</v>
      </c>
      <c r="AE60" s="4">
        <f>Calc!S201</f>
        <v>12.112496353321003</v>
      </c>
      <c r="AF60" s="76">
        <v>41640</v>
      </c>
      <c r="AH60" s="79">
        <v>4</v>
      </c>
      <c r="AI60" s="157">
        <v>0</v>
      </c>
      <c r="AJ60" s="157">
        <f>Calc!D61</f>
        <v>0.10956932062185928</v>
      </c>
      <c r="AK60" s="157">
        <f>Calc!E61</f>
        <v>-3.1147109085858366E-5</v>
      </c>
      <c r="AL60" s="157">
        <f>Calc!F61</f>
        <v>5.5001456754693705E-6</v>
      </c>
      <c r="AM60" s="157">
        <f>Calc!G61</f>
        <v>9.1208202392978153E-7</v>
      </c>
      <c r="AN60" s="157">
        <f>Calc!H61</f>
        <v>2.0619519486394173E-7</v>
      </c>
      <c r="AO60" s="157">
        <f>Calc!I61</f>
        <v>-6.0994446291300156E-9</v>
      </c>
      <c r="AP60" s="157">
        <f>Calc!J61</f>
        <v>-4.2394827178939357E-10</v>
      </c>
      <c r="AQ60" s="157">
        <f>Calc!K61</f>
        <v>-3.2722278690236367E-9</v>
      </c>
      <c r="AR60" s="157">
        <f>Calc!L61</f>
        <v>-2.347229741526395E-10</v>
      </c>
      <c r="AS60" s="157">
        <f>Calc!M61</f>
        <v>2.0304376995230002E-12</v>
      </c>
      <c r="AT60" s="157">
        <f>Calc!N61</f>
        <v>-1.5884420058549999E-13</v>
      </c>
      <c r="AU60" s="157">
        <f>Calc!O61</f>
        <v>2.0231904886939999E-12</v>
      </c>
      <c r="AV60" s="157">
        <f>Calc!P61</f>
        <v>1.098721589865E-13</v>
      </c>
      <c r="AW60" s="157">
        <f>Calc!Q61</f>
        <v>2.982602003055E-13</v>
      </c>
      <c r="AX60" s="157"/>
      <c r="AY60" s="157"/>
      <c r="AZ60" s="157"/>
      <c r="BA60" s="157"/>
      <c r="BB60" s="157"/>
      <c r="BC60" s="157"/>
      <c r="BD60" s="157">
        <v>0</v>
      </c>
      <c r="BE60" s="157">
        <f>Calc!R61</f>
        <v>9.0596681726748185E-5</v>
      </c>
      <c r="BF60" s="157">
        <f>Calc!S61</f>
        <v>0.1111779385243233</v>
      </c>
      <c r="BG60" s="157">
        <f>Calc!T61</f>
        <v>2.0330320309356839E-7</v>
      </c>
      <c r="BH60" s="157">
        <f>Calc!U61</f>
        <v>-3.061162053097476E-7</v>
      </c>
      <c r="BI60" s="157">
        <f>Calc!V61</f>
        <v>1.2962380373987579E-7</v>
      </c>
      <c r="BJ60" s="157">
        <f>Calc!W61</f>
        <v>7.4866340766761172E-11</v>
      </c>
      <c r="BK60" s="157">
        <f>Calc!X61</f>
        <v>-2.4277890554968725E-9</v>
      </c>
      <c r="BL60" s="157">
        <f>Calc!Y61</f>
        <v>-3.8558797905243877E-10</v>
      </c>
      <c r="BM60" s="157">
        <f>Calc!Z61</f>
        <v>-4.4351010723372908E-10</v>
      </c>
      <c r="BN60" s="157">
        <f>Calc!AA61</f>
        <v>-1.513661809864E-13</v>
      </c>
      <c r="BO60" s="157">
        <f>Calc!AB61</f>
        <v>1.3872336559590001E-12</v>
      </c>
      <c r="BP60" s="157">
        <f>Calc!AC61</f>
        <v>-1.1689499903480001E-13</v>
      </c>
      <c r="BQ60" s="157">
        <f>Calc!AD61</f>
        <v>1.1119123526749999E-12</v>
      </c>
      <c r="BR60" s="157">
        <f>Calc!AE61</f>
        <v>9.7966720885940004E-14</v>
      </c>
      <c r="BS60" s="157"/>
      <c r="BT60" s="157"/>
      <c r="BU60" s="157"/>
      <c r="BV60" s="157"/>
      <c r="BW60" s="157"/>
      <c r="BX60" s="157"/>
      <c r="BY60" s="155">
        <v>0</v>
      </c>
      <c r="BZ60" s="155">
        <f>Calc!D132</f>
        <v>9.1267292385333771</v>
      </c>
      <c r="CA60" s="155">
        <f>Calc!E132</f>
        <v>2.5783011270415638E-3</v>
      </c>
      <c r="CB60" s="155">
        <f>Calc!F132</f>
        <v>-4.1004914293219803E-3</v>
      </c>
      <c r="CC60" s="155">
        <f>Calc!G132</f>
        <v>-6.6757836589802439E-4</v>
      </c>
      <c r="CD60" s="155">
        <f>Calc!H132</f>
        <v>-1.5244933966808915E-4</v>
      </c>
      <c r="CE60" s="155">
        <f>Calc!I132</f>
        <v>4.146752543556542E-5</v>
      </c>
      <c r="CF60" s="155">
        <f>Calc!J132</f>
        <v>2.696520989840098E-6</v>
      </c>
      <c r="CG60" s="155">
        <f>Calc!K132</f>
        <v>2.1605674235043021E-5</v>
      </c>
      <c r="CH60" s="155">
        <f>Calc!L132</f>
        <v>1.5563670264432283E-6</v>
      </c>
      <c r="CI60" s="155">
        <f>Calc!M132</f>
        <v>-1.271062427133E-7</v>
      </c>
      <c r="CJ60" s="155">
        <f>Calc!N132</f>
        <v>9.8393356490550007E-9</v>
      </c>
      <c r="CK60" s="155">
        <f>Calc!O132</f>
        <v>-1.1892483043159999E-7</v>
      </c>
      <c r="CL60" s="155">
        <f>Calc!P132</f>
        <v>-6.3993655110230004E-9</v>
      </c>
      <c r="CM60" s="155">
        <f>Calc!Q132</f>
        <v>-1.7938120769440001E-8</v>
      </c>
      <c r="CN60" s="155"/>
      <c r="CO60" s="155"/>
      <c r="CP60" s="155"/>
      <c r="CQ60" s="155"/>
      <c r="CR60" s="155"/>
      <c r="CS60" s="155"/>
      <c r="CT60" s="155">
        <v>0</v>
      </c>
      <c r="CU60" s="155">
        <f>Calc!R132</f>
        <v>-7.5061809678250782E-3</v>
      </c>
      <c r="CV60" s="155">
        <f>Calc!S132</f>
        <v>8.9945670831537115</v>
      </c>
      <c r="CW60" s="155">
        <f>Calc!T132</f>
        <v>-1.4437536314432982E-4</v>
      </c>
      <c r="CX60" s="155">
        <f>Calc!U132</f>
        <v>2.2928861845722569E-4</v>
      </c>
      <c r="CY60" s="155">
        <f>Calc!V132</f>
        <v>-9.568700784523101E-5</v>
      </c>
      <c r="CZ60" s="155">
        <f>Calc!W132</f>
        <v>-5.6025461697984652E-7</v>
      </c>
      <c r="DA60" s="155">
        <f>Calc!X132</f>
        <v>1.5885381858296144E-5</v>
      </c>
      <c r="DB60" s="155">
        <f>Calc!Y132</f>
        <v>2.5332216717860695E-6</v>
      </c>
      <c r="DC60" s="155">
        <f>Calc!Z132</f>
        <v>2.9505139120549183E-6</v>
      </c>
      <c r="DD60" s="155">
        <f>Calc!AA132</f>
        <v>9.2371589635679992E-9</v>
      </c>
      <c r="DE60" s="155">
        <f>Calc!AB132</f>
        <v>-8.1132513563149997E-8</v>
      </c>
      <c r="DF60" s="155">
        <f>Calc!AC132</f>
        <v>6.9799133071360002E-9</v>
      </c>
      <c r="DG60" s="155">
        <f>Calc!AD132</f>
        <v>-6.5847741212590005E-8</v>
      </c>
      <c r="DH60" s="155">
        <f>Calc!AE132</f>
        <v>-5.9945921585839997E-9</v>
      </c>
    </row>
    <row r="61" spans="1:112" s="78" customFormat="1" x14ac:dyDescent="0.2">
      <c r="A61" s="77" t="s">
        <v>54</v>
      </c>
      <c r="B61" s="27" t="s">
        <v>433</v>
      </c>
      <c r="C61" s="9" t="str">
        <f>DDC!B62</f>
        <v>MIRIMAGE_MASK1550</v>
      </c>
      <c r="D61" s="39" t="s">
        <v>399</v>
      </c>
      <c r="E61" s="78" t="s">
        <v>135</v>
      </c>
      <c r="F61" s="79">
        <v>1032</v>
      </c>
      <c r="G61" s="79">
        <v>1024</v>
      </c>
      <c r="H61" s="3">
        <v>119.5</v>
      </c>
      <c r="I61" s="3">
        <v>575</v>
      </c>
      <c r="J61" s="47">
        <v>216</v>
      </c>
      <c r="K61" s="47">
        <v>216</v>
      </c>
      <c r="L61" s="120">
        <v>108.5</v>
      </c>
      <c r="M61" s="120">
        <v>107</v>
      </c>
      <c r="N61" s="138">
        <f t="shared" si="11"/>
        <v>0.10961251729237305</v>
      </c>
      <c r="O61" s="138">
        <f t="shared" si="12"/>
        <v>0.11117461962819203</v>
      </c>
      <c r="P61" s="171">
        <f>Calc!B$74 +S61*Calc!B133*COS(RADIANS(R61))+Calc!C133*SIN(RADIANS(R61))</f>
        <v>-389.22064947140046</v>
      </c>
      <c r="Q61" s="171">
        <f>Calc!C$74 -S61*Calc!B133*SIN(RADIANS(R61))+Calc!C133*COS(RADIANS(R61))</f>
        <v>-372.0903085593971</v>
      </c>
      <c r="R61" s="80">
        <f t="shared" si="15"/>
        <v>4.4497049999999998</v>
      </c>
      <c r="S61" s="79">
        <v>-1</v>
      </c>
      <c r="T61" s="79">
        <v>0</v>
      </c>
      <c r="U61" s="79">
        <v>1</v>
      </c>
      <c r="V61" s="80">
        <f t="shared" si="1"/>
        <v>-85.554056000000003</v>
      </c>
      <c r="W61" s="161">
        <f t="shared" si="7"/>
        <v>4.4497049999999998</v>
      </c>
      <c r="X61" s="4">
        <f>Calc!L202</f>
        <v>-11.770776126054193</v>
      </c>
      <c r="Y61" s="4">
        <f>Calc!M202</f>
        <v>11.894093098431009</v>
      </c>
      <c r="Z61" s="4">
        <f>Calc!N202</f>
        <v>11.891484770930715</v>
      </c>
      <c r="AA61" s="4">
        <f>Calc!O202</f>
        <v>-11.748884756168819</v>
      </c>
      <c r="AB61" s="4">
        <f>Calc!P202</f>
        <v>-11.848026541606432</v>
      </c>
      <c r="AC61" s="4">
        <f>Calc!Q202</f>
        <v>-11.836134981272954</v>
      </c>
      <c r="AD61" s="4">
        <f>Calc!R202</f>
        <v>12.163727950680007</v>
      </c>
      <c r="AE61" s="4">
        <f>Calc!S202</f>
        <v>12.165075905790227</v>
      </c>
      <c r="AF61" s="76">
        <v>41640</v>
      </c>
      <c r="AH61" s="79">
        <v>4</v>
      </c>
      <c r="AI61" s="157">
        <v>0</v>
      </c>
      <c r="AJ61" s="157">
        <f>Calc!D62</f>
        <v>0.10961251608469717</v>
      </c>
      <c r="AK61" s="157">
        <f>Calc!E62</f>
        <v>3.8338413011448214E-5</v>
      </c>
      <c r="AL61" s="157">
        <f>Calc!F62</f>
        <v>5.505033108897733E-6</v>
      </c>
      <c r="AM61" s="157">
        <f>Calc!G62</f>
        <v>-5.1494443079575215E-7</v>
      </c>
      <c r="AN61" s="157">
        <f>Calc!H62</f>
        <v>1.3793486048539161E-7</v>
      </c>
      <c r="AO61" s="157">
        <f>Calc!I62</f>
        <v>-6.1344697753591181E-9</v>
      </c>
      <c r="AP61" s="157">
        <f>Calc!J62</f>
        <v>4.6827873372466039E-10</v>
      </c>
      <c r="AQ61" s="157">
        <f>Calc!K62</f>
        <v>-3.1995474358540669E-9</v>
      </c>
      <c r="AR61" s="157">
        <f>Calc!L62</f>
        <v>2.8342522516811497E-11</v>
      </c>
      <c r="AS61" s="157">
        <f>Calc!M62</f>
        <v>2.0304376995230002E-12</v>
      </c>
      <c r="AT61" s="157">
        <f>Calc!N62</f>
        <v>-1.5884420058549999E-13</v>
      </c>
      <c r="AU61" s="157">
        <f>Calc!O62</f>
        <v>2.0231904886939999E-12</v>
      </c>
      <c r="AV61" s="157">
        <f>Calc!P62</f>
        <v>1.098721589865E-13</v>
      </c>
      <c r="AW61" s="157">
        <f>Calc!Q62</f>
        <v>2.982602003055E-13</v>
      </c>
      <c r="AX61" s="157"/>
      <c r="AY61" s="157"/>
      <c r="AZ61" s="157"/>
      <c r="BA61" s="157"/>
      <c r="BB61" s="157"/>
      <c r="BC61" s="157"/>
      <c r="BD61" s="157">
        <v>0</v>
      </c>
      <c r="BE61" s="157">
        <f>Calc!R62</f>
        <v>1.627122569003933E-5</v>
      </c>
      <c r="BF61" s="157">
        <f>Calc!S62</f>
        <v>0.11117461301771762</v>
      </c>
      <c r="BG61" s="157">
        <f>Calc!T62</f>
        <v>-3.3770774772031375E-7</v>
      </c>
      <c r="BH61" s="157">
        <f>Calc!U62</f>
        <v>-3.1397613437643316E-7</v>
      </c>
      <c r="BI61" s="157">
        <f>Calc!V62</f>
        <v>-1.3517913342830822E-7</v>
      </c>
      <c r="BJ61" s="157">
        <f>Calc!W62</f>
        <v>3.807513619057207E-10</v>
      </c>
      <c r="BK61" s="157">
        <f>Calc!X62</f>
        <v>-2.4793397500712192E-9</v>
      </c>
      <c r="BL61" s="157">
        <f>Calc!Y62</f>
        <v>3.4994204224207369E-10</v>
      </c>
      <c r="BM61" s="157">
        <f>Calc!Z62</f>
        <v>-3.5710345941232999E-10</v>
      </c>
      <c r="BN61" s="157">
        <f>Calc!AA62</f>
        <v>-1.513661809864E-13</v>
      </c>
      <c r="BO61" s="157">
        <f>Calc!AB62</f>
        <v>1.3872336559590001E-12</v>
      </c>
      <c r="BP61" s="157">
        <f>Calc!AC62</f>
        <v>-1.1689499903480001E-13</v>
      </c>
      <c r="BQ61" s="157">
        <f>Calc!AD62</f>
        <v>1.1119123526749999E-12</v>
      </c>
      <c r="BR61" s="157">
        <f>Calc!AE62</f>
        <v>9.7966720885940004E-14</v>
      </c>
      <c r="BS61" s="157"/>
      <c r="BT61" s="157"/>
      <c r="BU61" s="157"/>
      <c r="BV61" s="157"/>
      <c r="BW61" s="157"/>
      <c r="BX61" s="157"/>
      <c r="BY61" s="155">
        <v>0</v>
      </c>
      <c r="BZ61" s="155">
        <f>Calc!D133</f>
        <v>9.1232434863763423</v>
      </c>
      <c r="CA61" s="155">
        <f>Calc!E133</f>
        <v>-3.1471687038872563E-3</v>
      </c>
      <c r="CB61" s="155">
        <f>Calc!F133</f>
        <v>-4.1056946147283143E-3</v>
      </c>
      <c r="CC61" s="155">
        <f>Calc!G133</f>
        <v>3.8026565339158467E-4</v>
      </c>
      <c r="CD61" s="155">
        <f>Calc!H133</f>
        <v>-1.0264207393297361E-4</v>
      </c>
      <c r="CE61" s="155">
        <f>Calc!I133</f>
        <v>4.1708067321691456E-5</v>
      </c>
      <c r="CF61" s="155">
        <f>Calc!J133</f>
        <v>-3.1346839638522847E-6</v>
      </c>
      <c r="CG61" s="155">
        <f>Calc!K133</f>
        <v>2.1134683680033063E-5</v>
      </c>
      <c r="CH61" s="155">
        <f>Calc!L133</f>
        <v>-2.0276238629867644E-7</v>
      </c>
      <c r="CI61" s="155">
        <f>Calc!M133</f>
        <v>-1.271062427133E-7</v>
      </c>
      <c r="CJ61" s="155">
        <f>Calc!N133</f>
        <v>9.8393356490550007E-9</v>
      </c>
      <c r="CK61" s="155">
        <f>Calc!O133</f>
        <v>-1.1892483043159999E-7</v>
      </c>
      <c r="CL61" s="155">
        <f>Calc!P133</f>
        <v>-6.3993655110230004E-9</v>
      </c>
      <c r="CM61" s="155">
        <f>Calc!Q133</f>
        <v>-1.7938120769440001E-8</v>
      </c>
      <c r="CN61" s="155"/>
      <c r="CO61" s="155"/>
      <c r="CP61" s="155"/>
      <c r="CQ61" s="155"/>
      <c r="CR61" s="155"/>
      <c r="CS61" s="155"/>
      <c r="CT61" s="155">
        <v>0</v>
      </c>
      <c r="CU61" s="155">
        <f>Calc!R133</f>
        <v>-1.3318599183184659E-3</v>
      </c>
      <c r="CV61" s="155">
        <f>Calc!S133</f>
        <v>8.9948425360165611</v>
      </c>
      <c r="CW61" s="155">
        <f>Calc!T133</f>
        <v>2.4926388232355916E-4</v>
      </c>
      <c r="CX61" s="155">
        <f>Calc!U133</f>
        <v>2.3480860544928747E-4</v>
      </c>
      <c r="CY61" s="155">
        <f>Calc!V133</f>
        <v>9.9700196431496202E-5</v>
      </c>
      <c r="CZ61" s="155">
        <f>Calc!W133</f>
        <v>-2.5492913385544352E-6</v>
      </c>
      <c r="DA61" s="155">
        <f>Calc!X133</f>
        <v>1.62273005430626E-5</v>
      </c>
      <c r="DB61" s="155">
        <f>Calc!Y133</f>
        <v>-2.3098308659980305E-6</v>
      </c>
      <c r="DC61" s="155">
        <f>Calc!Z133</f>
        <v>2.3625592574614546E-6</v>
      </c>
      <c r="DD61" s="155">
        <f>Calc!AA133</f>
        <v>9.2371589635679992E-9</v>
      </c>
      <c r="DE61" s="155">
        <f>Calc!AB133</f>
        <v>-8.1132513563149997E-8</v>
      </c>
      <c r="DF61" s="155">
        <f>Calc!AC133</f>
        <v>6.9799133071360002E-9</v>
      </c>
      <c r="DG61" s="155">
        <f>Calc!AD133</f>
        <v>-6.5847741212590005E-8</v>
      </c>
      <c r="DH61" s="155">
        <f>Calc!AE133</f>
        <v>-5.9945921585839997E-9</v>
      </c>
    </row>
    <row r="62" spans="1:112" s="78" customFormat="1" x14ac:dyDescent="0.2">
      <c r="A62" s="77" t="s">
        <v>54</v>
      </c>
      <c r="B62" s="27" t="s">
        <v>434</v>
      </c>
      <c r="C62" s="9" t="str">
        <f>DDC!B63</f>
        <v>MIRIMAGE_MASKLYOT</v>
      </c>
      <c r="D62" s="39" t="s">
        <v>399</v>
      </c>
      <c r="E62" s="78" t="s">
        <v>135</v>
      </c>
      <c r="F62" s="79">
        <v>1032</v>
      </c>
      <c r="G62" s="79">
        <v>1024</v>
      </c>
      <c r="H62" s="3">
        <v>142.5</v>
      </c>
      <c r="I62" s="3">
        <v>884.5</v>
      </c>
      <c r="J62" s="47">
        <v>272</v>
      </c>
      <c r="K62" s="47">
        <v>272</v>
      </c>
      <c r="L62" s="120">
        <v>137.5</v>
      </c>
      <c r="M62" s="120">
        <v>136.5</v>
      </c>
      <c r="N62" s="138">
        <f t="shared" si="11"/>
        <v>0.10940903041797739</v>
      </c>
      <c r="O62" s="138">
        <f t="shared" si="12"/>
        <v>0.11100376664707785</v>
      </c>
      <c r="P62" s="171">
        <f>Calc!B$74 +S62*Calc!B134*COS(RADIANS(R62))+Calc!C134*SIN(RADIANS(R62))</f>
        <v>-389.08738344579012</v>
      </c>
      <c r="Q62" s="171">
        <f>Calc!C$74 -S62*Calc!B134*SIN(RADIANS(R62))+Calc!C134*COS(RADIANS(R62))</f>
        <v>-337.61172987472673</v>
      </c>
      <c r="R62" s="80">
        <f t="shared" si="15"/>
        <v>4.4497049999999998</v>
      </c>
      <c r="S62" s="79">
        <v>-1</v>
      </c>
      <c r="T62" s="79">
        <v>0</v>
      </c>
      <c r="U62" s="79">
        <v>1</v>
      </c>
      <c r="V62" s="80">
        <f t="shared" si="1"/>
        <v>-85.554056000000003</v>
      </c>
      <c r="W62" s="161">
        <f t="shared" si="7"/>
        <v>4.4497049999999998</v>
      </c>
      <c r="X62" s="4">
        <f>Calc!L203</f>
        <v>-14.922762503479687</v>
      </c>
      <c r="Y62" s="4">
        <f>Calc!M203</f>
        <v>14.876573033929214</v>
      </c>
      <c r="Z62" s="4">
        <f>Calc!N203</f>
        <v>14.829773442077164</v>
      </c>
      <c r="AA62" s="4">
        <f>Calc!O203</f>
        <v>-14.792790733448273</v>
      </c>
      <c r="AB62" s="4">
        <f>Calc!P203</f>
        <v>-15.110522495471169</v>
      </c>
      <c r="AC62" s="4">
        <f>Calc!Q203</f>
        <v>-15.122398019177218</v>
      </c>
      <c r="AD62" s="4">
        <f>Calc!R203</f>
        <v>15.062991087955826</v>
      </c>
      <c r="AE62" s="4">
        <f>Calc!S203</f>
        <v>15.063167311394913</v>
      </c>
      <c r="AF62" s="76">
        <v>41640</v>
      </c>
      <c r="AH62" s="79">
        <v>4</v>
      </c>
      <c r="AI62" s="157">
        <v>0</v>
      </c>
      <c r="AJ62" s="157">
        <f>Calc!D63</f>
        <v>0.10940901141260274</v>
      </c>
      <c r="AK62" s="157">
        <f>Calc!E63</f>
        <v>1.1147388933276454E-4</v>
      </c>
      <c r="AL62" s="157">
        <f>Calc!F63</f>
        <v>5.4235412971280392E-6</v>
      </c>
      <c r="AM62" s="157">
        <f>Calc!G63</f>
        <v>-2.3849931868772717E-6</v>
      </c>
      <c r="AN62" s="157">
        <f>Calc!H63</f>
        <v>2.655004591912465E-7</v>
      </c>
      <c r="AO62" s="157">
        <f>Calc!I63</f>
        <v>-5.9968317870842133E-9</v>
      </c>
      <c r="AP62" s="157">
        <f>Calc!J63</f>
        <v>1.7096733963858469E-9</v>
      </c>
      <c r="AQ62" s="157">
        <f>Calc!K63</f>
        <v>-3.0044643737551779E-9</v>
      </c>
      <c r="AR62" s="157">
        <f>Calc!L63</f>
        <v>4.0011571015170997E-10</v>
      </c>
      <c r="AS62" s="157">
        <f>Calc!M63</f>
        <v>2.0304376995230002E-12</v>
      </c>
      <c r="AT62" s="157">
        <f>Calc!N63</f>
        <v>-1.5884420058549999E-13</v>
      </c>
      <c r="AU62" s="157">
        <f>Calc!O63</f>
        <v>2.0231904886939999E-12</v>
      </c>
      <c r="AV62" s="157">
        <f>Calc!P63</f>
        <v>1.098721589865E-13</v>
      </c>
      <c r="AW62" s="157">
        <f>Calc!Q63</f>
        <v>2.982602003055E-13</v>
      </c>
      <c r="AX62" s="157"/>
      <c r="AY62" s="157"/>
      <c r="AZ62" s="157"/>
      <c r="BA62" s="157"/>
      <c r="BB62" s="157"/>
      <c r="BC62" s="157"/>
      <c r="BD62" s="157">
        <v>0</v>
      </c>
      <c r="BE62" s="157">
        <f>Calc!R63</f>
        <v>-6.4488129651425849E-5</v>
      </c>
      <c r="BF62" s="157">
        <f>Calc!S63</f>
        <v>0.1110037106740622</v>
      </c>
      <c r="BG62" s="157">
        <f>Calc!T63</f>
        <v>-1.0608443254957729E-6</v>
      </c>
      <c r="BH62" s="157">
        <f>Calc!U63</f>
        <v>1.0699251960010364E-7</v>
      </c>
      <c r="BI62" s="157">
        <f>Calc!V63</f>
        <v>-3.7871188161596085E-7</v>
      </c>
      <c r="BJ62" s="157">
        <f>Calc!W63</f>
        <v>7.9617448977428236E-10</v>
      </c>
      <c r="BK62" s="157">
        <f>Calc!X63</f>
        <v>-2.4559786322125894E-9</v>
      </c>
      <c r="BL62" s="157">
        <f>Calc!Y63</f>
        <v>1.3769754917452104E-9</v>
      </c>
      <c r="BM62" s="157">
        <f>Calc!Z63</f>
        <v>-2.1024667484401123E-10</v>
      </c>
      <c r="BN62" s="157">
        <f>Calc!AA63</f>
        <v>-1.513661809864E-13</v>
      </c>
      <c r="BO62" s="157">
        <f>Calc!AB63</f>
        <v>1.3872336559590001E-12</v>
      </c>
      <c r="BP62" s="157">
        <f>Calc!AC63</f>
        <v>-1.1689499903480001E-13</v>
      </c>
      <c r="BQ62" s="157">
        <f>Calc!AD63</f>
        <v>1.1119123526749999E-12</v>
      </c>
      <c r="BR62" s="157">
        <f>Calc!AE63</f>
        <v>9.7966720885940004E-14</v>
      </c>
      <c r="BS62" s="157"/>
      <c r="BT62" s="157"/>
      <c r="BU62" s="157"/>
      <c r="BV62" s="157"/>
      <c r="BW62" s="157"/>
      <c r="BX62" s="157"/>
      <c r="BY62" s="155">
        <v>0</v>
      </c>
      <c r="BZ62" s="155">
        <f>Calc!D134</f>
        <v>9.1397164511975824</v>
      </c>
      <c r="CA62" s="155">
        <f>Calc!E134</f>
        <v>-9.3112774337371709E-3</v>
      </c>
      <c r="CB62" s="155">
        <f>Calc!F134</f>
        <v>-4.0383563190713075E-3</v>
      </c>
      <c r="CC62" s="155">
        <f>Calc!G134</f>
        <v>1.7536711454044086E-3</v>
      </c>
      <c r="CD62" s="155">
        <f>Calc!H134</f>
        <v>-1.9953020396767539E-4</v>
      </c>
      <c r="CE62" s="155">
        <f>Calc!I134</f>
        <v>4.0753915388152669E-5</v>
      </c>
      <c r="CF62" s="155">
        <f>Calc!J134</f>
        <v>-1.1238104663666846E-5</v>
      </c>
      <c r="CG62" s="155">
        <f>Calc!K134</f>
        <v>1.9869914812556205E-5</v>
      </c>
      <c r="CH62" s="155">
        <f>Calc!L134</f>
        <v>-2.6862390015662522E-6</v>
      </c>
      <c r="CI62" s="155">
        <f>Calc!M134</f>
        <v>-1.271062427133E-7</v>
      </c>
      <c r="CJ62" s="155">
        <f>Calc!N134</f>
        <v>9.8393356490550007E-9</v>
      </c>
      <c r="CK62" s="155">
        <f>Calc!O134</f>
        <v>-1.1892483043159999E-7</v>
      </c>
      <c r="CL62" s="155">
        <f>Calc!P134</f>
        <v>-6.3993655110230004E-9</v>
      </c>
      <c r="CM62" s="155">
        <f>Calc!Q134</f>
        <v>-1.7938120769440001E-8</v>
      </c>
      <c r="CN62" s="155"/>
      <c r="CO62" s="155"/>
      <c r="CP62" s="155"/>
      <c r="CQ62" s="155"/>
      <c r="CR62" s="155"/>
      <c r="CS62" s="155"/>
      <c r="CT62" s="155">
        <v>0</v>
      </c>
      <c r="CU62" s="155">
        <f>Calc!R134</f>
        <v>5.3773155223424147E-3</v>
      </c>
      <c r="CV62" s="155">
        <f>Calc!S134</f>
        <v>9.0088100506536275</v>
      </c>
      <c r="CW62" s="155">
        <f>Calc!T134</f>
        <v>7.7513282740687738E-4</v>
      </c>
      <c r="CX62" s="155">
        <f>Calc!U134</f>
        <v>-7.4228220429362068E-5</v>
      </c>
      <c r="CY62" s="155">
        <f>Calc!V134</f>
        <v>2.7779034318146706E-4</v>
      </c>
      <c r="CZ62" s="155">
        <f>Calc!W134</f>
        <v>-5.2451044073267552E-6</v>
      </c>
      <c r="DA62" s="155">
        <f>Calc!X134</f>
        <v>1.6088563267046059E-5</v>
      </c>
      <c r="DB62" s="155">
        <f>Calc!Y134</f>
        <v>-9.0668657526611565E-6</v>
      </c>
      <c r="DC62" s="155">
        <f>Calc!Z134</f>
        <v>1.3706703319672893E-6</v>
      </c>
      <c r="DD62" s="155">
        <f>Calc!AA134</f>
        <v>9.2371589635679992E-9</v>
      </c>
      <c r="DE62" s="155">
        <f>Calc!AB134</f>
        <v>-8.1132513563149997E-8</v>
      </c>
      <c r="DF62" s="155">
        <f>Calc!AC134</f>
        <v>6.9799133071360002E-9</v>
      </c>
      <c r="DG62" s="155">
        <f>Calc!AD134</f>
        <v>-6.5847741212590005E-8</v>
      </c>
      <c r="DH62" s="155">
        <f>Calc!AE134</f>
        <v>-5.9945921585839997E-9</v>
      </c>
    </row>
    <row r="63" spans="1:112" s="78" customFormat="1" x14ac:dyDescent="0.2">
      <c r="A63" s="77" t="s">
        <v>54</v>
      </c>
      <c r="B63" s="27" t="s">
        <v>477</v>
      </c>
      <c r="C63" s="9" t="str">
        <f>DDC!B64</f>
        <v>MIRIMAGE_MASK1140</v>
      </c>
      <c r="D63" s="39" t="s">
        <v>399</v>
      </c>
      <c r="E63" s="78" t="s">
        <v>135</v>
      </c>
      <c r="F63" s="79">
        <v>1032</v>
      </c>
      <c r="G63" s="79">
        <v>1024</v>
      </c>
      <c r="H63" s="181">
        <v>385.94</v>
      </c>
      <c r="I63" s="181">
        <v>350.35</v>
      </c>
      <c r="J63" s="174">
        <v>58</v>
      </c>
      <c r="K63" s="174">
        <v>64</v>
      </c>
      <c r="L63" s="175">
        <v>26.939999999999998</v>
      </c>
      <c r="M63" s="175">
        <v>33.350000000000023</v>
      </c>
      <c r="N63" s="138">
        <f t="shared" ref="N63" si="16">SQRT(AJ63^2+BE63^2)</f>
        <v>0.11135230539884747</v>
      </c>
      <c r="O63" s="138">
        <f t="shared" ref="O63" si="17">SQRT(AK63^2+BF63^2)</f>
        <v>0.11095025568936676</v>
      </c>
      <c r="P63" s="171">
        <f>Calc!B$74 +S63*Calc!B135*COS(RADIANS(R63))+Calc!C135*SIN(RADIANS(R63))</f>
        <v>-420.54344257885225</v>
      </c>
      <c r="Q63" s="171">
        <f>Calc!C$74 -S63*Calc!B135*SIN(RADIANS(R63))+Calc!C135*COS(RADIANS(R63))</f>
        <v>-394.66594277227944</v>
      </c>
      <c r="R63" s="80">
        <f t="shared" ref="R63" si="18">W63</f>
        <v>4.4497049999999998</v>
      </c>
      <c r="S63" s="79">
        <v>-1</v>
      </c>
      <c r="T63" s="79">
        <v>0</v>
      </c>
      <c r="U63" s="79">
        <v>1</v>
      </c>
      <c r="V63" s="80">
        <f t="shared" si="1"/>
        <v>-85.554056000000003</v>
      </c>
      <c r="W63" s="161">
        <f t="shared" si="7"/>
        <v>4.4497049999999998</v>
      </c>
      <c r="X63" s="4">
        <f>Calc!L204</f>
        <v>-2.9489407026463583</v>
      </c>
      <c r="Y63" s="4">
        <f>Calc!M204</f>
        <v>3.5083204891124615</v>
      </c>
      <c r="Z63" s="4">
        <f>Calc!N204</f>
        <v>3.5214063017156652</v>
      </c>
      <c r="AA63" s="4">
        <f>Calc!O204</f>
        <v>-2.9383469046929562</v>
      </c>
      <c r="AB63" s="4">
        <f>Calc!P204</f>
        <v>-3.6511450561135432</v>
      </c>
      <c r="AC63" s="4">
        <f>Calc!Q204</f>
        <v>-3.6365195080201955</v>
      </c>
      <c r="AD63" s="4">
        <f>Calc!R204</f>
        <v>3.4615707962026159</v>
      </c>
      <c r="AE63" s="4">
        <f>Calc!S204</f>
        <v>3.4517866183310377</v>
      </c>
      <c r="AF63" s="76">
        <v>41640</v>
      </c>
      <c r="AH63" s="79">
        <v>4</v>
      </c>
      <c r="AI63" s="157">
        <v>0</v>
      </c>
      <c r="AJ63" s="157">
        <f>Calc!D64</f>
        <v>0.11135210957788338</v>
      </c>
      <c r="AK63" s="157">
        <f>Calc!E64</f>
        <v>1.8308949097877721E-4</v>
      </c>
      <c r="AL63" s="157">
        <f>Calc!F64</f>
        <v>1.4919067056282481E-6</v>
      </c>
      <c r="AM63" s="157">
        <f>Calc!G64</f>
        <v>6.705560799080998E-7</v>
      </c>
      <c r="AN63" s="157">
        <f>Calc!H64</f>
        <v>-5.1944169598401491E-7</v>
      </c>
      <c r="AO63" s="157">
        <f>Calc!I64</f>
        <v>-3.9348261430539528E-9</v>
      </c>
      <c r="AP63" s="157">
        <f>Calc!J64</f>
        <v>-5.6770809925755547E-10</v>
      </c>
      <c r="AQ63" s="157">
        <f>Calc!K64</f>
        <v>-2.1954780297877604E-9</v>
      </c>
      <c r="AR63" s="157">
        <f>Calc!L64</f>
        <v>-2.1039975543734772E-10</v>
      </c>
      <c r="AS63" s="157">
        <f>Calc!M64</f>
        <v>2.0304376995230002E-12</v>
      </c>
      <c r="AT63" s="157">
        <f>Calc!N64</f>
        <v>-1.5884420058549999E-13</v>
      </c>
      <c r="AU63" s="157">
        <f>Calc!O64</f>
        <v>2.0231904886939999E-12</v>
      </c>
      <c r="AV63" s="157">
        <f>Calc!P64</f>
        <v>1.098721589865E-13</v>
      </c>
      <c r="AW63" s="157">
        <f>Calc!Q64</f>
        <v>2.982602003055E-13</v>
      </c>
      <c r="AX63" s="157"/>
      <c r="AY63" s="157"/>
      <c r="AZ63" s="157"/>
      <c r="BA63" s="157"/>
      <c r="BB63" s="157"/>
      <c r="BC63" s="157"/>
      <c r="BD63" s="157">
        <v>0</v>
      </c>
      <c r="BE63" s="157">
        <f>Calc!R64</f>
        <v>2.0883053714474683E-4</v>
      </c>
      <c r="BF63" s="157">
        <f>Calc!S64</f>
        <v>0.11095010462263726</v>
      </c>
      <c r="BG63" s="157">
        <f>Calc!T64</f>
        <v>2.0414381737497037E-7</v>
      </c>
      <c r="BH63" s="157">
        <f>Calc!U64</f>
        <v>-1.3006213015355198E-6</v>
      </c>
      <c r="BI63" s="157">
        <f>Calc!V64</f>
        <v>2.0432747669132722E-8</v>
      </c>
      <c r="BJ63" s="157">
        <f>Calc!W64</f>
        <v>-9.2210699953534293E-11</v>
      </c>
      <c r="BK63" s="157">
        <f>Calc!X64</f>
        <v>-1.3179752211237354E-9</v>
      </c>
      <c r="BL63" s="157">
        <f>Calc!Y64</f>
        <v>-4.6172229492890664E-10</v>
      </c>
      <c r="BM63" s="157">
        <f>Calc!Z64</f>
        <v>-1.4887842755370866E-10</v>
      </c>
      <c r="BN63" s="157">
        <f>Calc!AA64</f>
        <v>-1.513661809864E-13</v>
      </c>
      <c r="BO63" s="157">
        <f>Calc!AB64</f>
        <v>1.3872336559590001E-12</v>
      </c>
      <c r="BP63" s="157">
        <f>Calc!AC64</f>
        <v>-1.1689499903480001E-13</v>
      </c>
      <c r="BQ63" s="157">
        <f>Calc!AD64</f>
        <v>1.1119123526749999E-12</v>
      </c>
      <c r="BR63" s="157">
        <f>Calc!AE64</f>
        <v>9.7966720885940004E-14</v>
      </c>
      <c r="BS63" s="157"/>
      <c r="BT63" s="157"/>
      <c r="BU63" s="157"/>
      <c r="BV63" s="157"/>
      <c r="BW63" s="157"/>
      <c r="BX63" s="157"/>
      <c r="BY63" s="155">
        <v>0</v>
      </c>
      <c r="BZ63" s="155">
        <f>Calc!D135</f>
        <v>8.9802628340626995</v>
      </c>
      <c r="CA63" s="155">
        <f>Calc!E135</f>
        <v>-1.4825821616327403E-2</v>
      </c>
      <c r="CB63" s="155">
        <f>Calc!F135</f>
        <v>-1.0975540001546414E-3</v>
      </c>
      <c r="CC63" s="155">
        <f>Calc!G135</f>
        <v>-4.9524915044936208E-4</v>
      </c>
      <c r="CD63" s="155">
        <f>Calc!H135</f>
        <v>3.7935847175844464E-4</v>
      </c>
      <c r="CE63" s="155">
        <f>Calc!I135</f>
        <v>2.6475918004063492E-5</v>
      </c>
      <c r="CF63" s="155">
        <f>Calc!J135</f>
        <v>3.666846052625768E-6</v>
      </c>
      <c r="CG63" s="155">
        <f>Calc!K135</f>
        <v>1.4602376312532735E-5</v>
      </c>
      <c r="CH63" s="155">
        <f>Calc!L135</f>
        <v>1.3979486271107651E-6</v>
      </c>
      <c r="CI63" s="155">
        <f>Calc!M135</f>
        <v>-1.271062427133E-7</v>
      </c>
      <c r="CJ63" s="155">
        <f>Calc!N135</f>
        <v>9.8393356490550007E-9</v>
      </c>
      <c r="CK63" s="155">
        <f>Calc!O135</f>
        <v>-1.1892483043159999E-7</v>
      </c>
      <c r="CL63" s="155">
        <f>Calc!P135</f>
        <v>-6.3993655110230004E-9</v>
      </c>
      <c r="CM63" s="155">
        <f>Calc!Q135</f>
        <v>-1.7938120769440001E-8</v>
      </c>
      <c r="CN63" s="155"/>
      <c r="CO63" s="155"/>
      <c r="CP63" s="155"/>
      <c r="CQ63" s="155"/>
      <c r="CR63" s="155"/>
      <c r="CS63" s="155"/>
      <c r="CT63" s="155">
        <v>0</v>
      </c>
      <c r="CU63" s="155">
        <f>Calc!R135</f>
        <v>-1.6933558682161749E-2</v>
      </c>
      <c r="CV63" s="155">
        <f>Calc!S135</f>
        <v>9.0130648276558354</v>
      </c>
      <c r="CW63" s="155">
        <f>Calc!T135</f>
        <v>-1.4942842839036144E-4</v>
      </c>
      <c r="CX63" s="155">
        <f>Calc!U135</f>
        <v>9.5181431537923406E-4</v>
      </c>
      <c r="CY63" s="155">
        <f>Calc!V135</f>
        <v>-1.6228806726869813E-5</v>
      </c>
      <c r="CZ63" s="155">
        <f>Calc!W135</f>
        <v>5.6309993129341266E-7</v>
      </c>
      <c r="DA63" s="155">
        <f>Calc!X135</f>
        <v>8.704575572198943E-6</v>
      </c>
      <c r="DB63" s="155">
        <f>Calc!Y135</f>
        <v>3.0279414455950611E-6</v>
      </c>
      <c r="DC63" s="155">
        <f>Calc!Z135</f>
        <v>1.0195398816131348E-6</v>
      </c>
      <c r="DD63" s="155">
        <f>Calc!AA135</f>
        <v>9.2371589635679992E-9</v>
      </c>
      <c r="DE63" s="155">
        <f>Calc!AB135</f>
        <v>-8.1132513563149997E-8</v>
      </c>
      <c r="DF63" s="155">
        <f>Calc!AC135</f>
        <v>6.9799133071360002E-9</v>
      </c>
      <c r="DG63" s="155">
        <f>Calc!AD135</f>
        <v>-6.5847741212590005E-8</v>
      </c>
      <c r="DH63" s="155">
        <f>Calc!AE135</f>
        <v>-5.9945921585839997E-9</v>
      </c>
    </row>
    <row r="64" spans="1:112" s="71" customFormat="1" x14ac:dyDescent="0.2">
      <c r="A64" s="69" t="s">
        <v>54</v>
      </c>
      <c r="B64" s="70" t="s">
        <v>403</v>
      </c>
      <c r="C64" s="9" t="str">
        <f>DDC!B65</f>
        <v>MIRIMAGE_ILLCNTR</v>
      </c>
      <c r="D64" s="70" t="s">
        <v>398</v>
      </c>
      <c r="E64" s="71" t="s">
        <v>135</v>
      </c>
      <c r="F64" s="72">
        <v>1032</v>
      </c>
      <c r="G64" s="72">
        <v>1024</v>
      </c>
      <c r="H64" s="122">
        <v>511</v>
      </c>
      <c r="I64" s="122">
        <v>510</v>
      </c>
      <c r="J64" s="73">
        <v>1032</v>
      </c>
      <c r="K64" s="73">
        <v>1024</v>
      </c>
      <c r="L64" s="124">
        <f>H64</f>
        <v>511</v>
      </c>
      <c r="M64" s="124">
        <f t="shared" ref="M64:M68" si="19">I64</f>
        <v>510</v>
      </c>
      <c r="N64" s="137">
        <f t="shared" si="11"/>
        <v>0.11159711028236954</v>
      </c>
      <c r="O64" s="137">
        <f t="shared" si="12"/>
        <v>0.11075789578289474</v>
      </c>
      <c r="P64" s="171">
        <f>Calc!B$74 +S64*Calc!B136*COS(RADIANS(R64))+Calc!C136*SIN(RADIANS(R64))</f>
        <v>-433.09009396799991</v>
      </c>
      <c r="Q64" s="171">
        <f>Calc!C$74 -S64*Calc!B136*SIN(RADIANS(R64))+Calc!C136*COS(RADIANS(R64))</f>
        <v>-375.92355460342054</v>
      </c>
      <c r="R64" s="74">
        <f t="shared" ref="R64:R68" si="20">W64</f>
        <v>4.4497049999999998</v>
      </c>
      <c r="S64" s="72">
        <v>-1</v>
      </c>
      <c r="T64" s="72">
        <v>0</v>
      </c>
      <c r="U64" s="72">
        <v>1</v>
      </c>
      <c r="V64" s="74">
        <f t="shared" si="1"/>
        <v>-85.554056000000003</v>
      </c>
      <c r="W64" s="57">
        <f t="shared" si="7"/>
        <v>4.4497049999999998</v>
      </c>
      <c r="X64" s="4">
        <f>Calc!L205</f>
        <v>-56.2459546863371</v>
      </c>
      <c r="Y64" s="4">
        <f>Calc!M205</f>
        <v>57.706803975608786</v>
      </c>
      <c r="Z64" s="4">
        <f>Calc!N205</f>
        <v>57.696709905699848</v>
      </c>
      <c r="AA64" s="4">
        <f>Calc!O205</f>
        <v>-56.222973503597913</v>
      </c>
      <c r="AB64" s="4">
        <f>Calc!P205</f>
        <v>-56.607333803624179</v>
      </c>
      <c r="AC64" s="4">
        <f>Calc!Q205</f>
        <v>-56.066567239694841</v>
      </c>
      <c r="AD64" s="4">
        <f>Calc!R205</f>
        <v>56.614239092507248</v>
      </c>
      <c r="AE64" s="4">
        <f>Calc!S205</f>
        <v>57.114305138977478</v>
      </c>
      <c r="AF64" s="76">
        <v>41640</v>
      </c>
      <c r="AH64" s="72">
        <v>4</v>
      </c>
      <c r="AI64" s="156">
        <v>0</v>
      </c>
      <c r="AJ64" s="156">
        <f>Calc!D65</f>
        <v>0.11159711022778104</v>
      </c>
      <c r="AK64" s="156">
        <f>Calc!E65</f>
        <v>4.1535721913564018E-6</v>
      </c>
      <c r="AL64" s="156">
        <f>Calc!F65</f>
        <v>1.5759331138856214E-7</v>
      </c>
      <c r="AM64" s="156">
        <f>Calc!G65</f>
        <v>-9.928169926895345E-9</v>
      </c>
      <c r="AN64" s="156">
        <f>Calc!H65</f>
        <v>-8.1094281338120752E-7</v>
      </c>
      <c r="AO64" s="156">
        <f>Calc!I65</f>
        <v>-2.9444794648680425E-9</v>
      </c>
      <c r="AP64" s="156">
        <f>Calc!J65</f>
        <v>1.8701456606770749E-11</v>
      </c>
      <c r="AQ64" s="156">
        <f>Calc!K65</f>
        <v>-1.6368143542090329E-9</v>
      </c>
      <c r="AR64" s="156">
        <f>Calc!L65</f>
        <v>-6.1901793194037493E-12</v>
      </c>
      <c r="AS64" s="156">
        <f>Calc!M65</f>
        <v>2.0304376995230002E-12</v>
      </c>
      <c r="AT64" s="156">
        <f>Calc!N65</f>
        <v>-1.5884420058549999E-13</v>
      </c>
      <c r="AU64" s="156">
        <f>Calc!O65</f>
        <v>2.0231904886939999E-12</v>
      </c>
      <c r="AV64" s="156">
        <f>Calc!P65</f>
        <v>1.098721589865E-13</v>
      </c>
      <c r="AW64" s="156">
        <f>Calc!Q65</f>
        <v>2.982602003055E-13</v>
      </c>
      <c r="AX64" s="156"/>
      <c r="AY64" s="156"/>
      <c r="AZ64" s="156"/>
      <c r="BA64" s="156"/>
      <c r="BB64" s="156"/>
      <c r="BC64" s="156"/>
      <c r="BD64" s="156">
        <v>0</v>
      </c>
      <c r="BE64" s="156">
        <f>Calc!R65</f>
        <v>-3.490535431526133E-6</v>
      </c>
      <c r="BF64" s="156">
        <f>Calc!S65</f>
        <v>0.11075789570501243</v>
      </c>
      <c r="BG64" s="156">
        <f>Calc!T65</f>
        <v>2.5041633039456041E-8</v>
      </c>
      <c r="BH64" s="156">
        <f>Calc!U65</f>
        <v>-1.6369261219780738E-6</v>
      </c>
      <c r="BI64" s="156">
        <f>Calc!V65</f>
        <v>-2.886112123057628E-8</v>
      </c>
      <c r="BJ64" s="156">
        <f>Calc!W65</f>
        <v>5.3541734843683301E-11</v>
      </c>
      <c r="BK64" s="156">
        <f>Calc!X65</f>
        <v>-8.3483747127284948E-10</v>
      </c>
      <c r="BL64" s="156">
        <f>Calc!Y65</f>
        <v>4.1590349226200303E-11</v>
      </c>
      <c r="BM64" s="156">
        <f>Calc!Z65</f>
        <v>5.2738879229588092E-11</v>
      </c>
      <c r="BN64" s="156">
        <f>Calc!AA65</f>
        <v>-1.513661809864E-13</v>
      </c>
      <c r="BO64" s="156">
        <f>Calc!AB65</f>
        <v>1.3872336559590001E-12</v>
      </c>
      <c r="BP64" s="156">
        <f>Calc!AC65</f>
        <v>-1.1689499903480001E-13</v>
      </c>
      <c r="BQ64" s="156">
        <f>Calc!AD65</f>
        <v>1.1119123526749999E-12</v>
      </c>
      <c r="BR64" s="156">
        <f>Calc!AE65</f>
        <v>9.7966720885940004E-14</v>
      </c>
      <c r="BS64" s="156"/>
      <c r="BT64" s="156"/>
      <c r="BU64" s="156"/>
      <c r="BV64" s="156"/>
      <c r="BW64" s="156"/>
      <c r="BX64" s="156"/>
      <c r="BY64" s="151">
        <v>0</v>
      </c>
      <c r="BZ64" s="155">
        <f>Calc!D136</f>
        <v>8.9603614739972475</v>
      </c>
      <c r="CA64" s="155">
        <f>Calc!E136</f>
        <v>-3.2609116913980658E-4</v>
      </c>
      <c r="CB64" s="155">
        <f>Calc!F136</f>
        <v>-1.0225675976595156E-4</v>
      </c>
      <c r="CC64" s="155">
        <f>Calc!G136</f>
        <v>6.5220077899892733E-6</v>
      </c>
      <c r="CD64" s="155">
        <f>Calc!H136</f>
        <v>5.958333770465172E-4</v>
      </c>
      <c r="CE64" s="155">
        <f>Calc!I136</f>
        <v>1.955108851783304E-5</v>
      </c>
      <c r="CF64" s="155">
        <f>Calc!J136</f>
        <v>-1.3390222658717735E-7</v>
      </c>
      <c r="CG64" s="155">
        <f>Calc!K136</f>
        <v>1.0941249411240566E-5</v>
      </c>
      <c r="CH64" s="155">
        <f>Calc!L136</f>
        <v>3.7680493252777904E-8</v>
      </c>
      <c r="CI64" s="155">
        <f>Calc!M136</f>
        <v>-1.271062427133E-7</v>
      </c>
      <c r="CJ64" s="155">
        <f>Calc!N136</f>
        <v>9.8393356490550007E-9</v>
      </c>
      <c r="CK64" s="155">
        <f>Calc!O136</f>
        <v>-1.1892483043159999E-7</v>
      </c>
      <c r="CL64" s="155">
        <f>Calc!P136</f>
        <v>-6.3993655110230004E-9</v>
      </c>
      <c r="CM64" s="155">
        <f>Calc!Q136</f>
        <v>-1.7938120769440001E-8</v>
      </c>
      <c r="CN64" s="155"/>
      <c r="CO64" s="155"/>
      <c r="CP64" s="155"/>
      <c r="CQ64" s="155"/>
      <c r="CR64" s="155"/>
      <c r="CS64" s="155"/>
      <c r="CT64" s="155">
        <v>0</v>
      </c>
      <c r="CU64" s="155">
        <f>Calc!R136</f>
        <v>2.9272459078409619E-4</v>
      </c>
      <c r="CV64" s="155">
        <f>Calc!S136</f>
        <v>9.0287631790994123</v>
      </c>
      <c r="CW64" s="155">
        <f>Calc!T136</f>
        <v>-1.8862617693496077E-5</v>
      </c>
      <c r="CX64" s="155">
        <f>Calc!U136</f>
        <v>1.1996377166208826E-3</v>
      </c>
      <c r="CY64" s="155">
        <f>Calc!V136</f>
        <v>2.1446506064154826E-5</v>
      </c>
      <c r="CZ64" s="155">
        <f>Calc!W136</f>
        <v>-3.5804613312397636E-7</v>
      </c>
      <c r="DA64" s="155">
        <f>Calc!X136</f>
        <v>5.5532928766654636E-6</v>
      </c>
      <c r="DB64" s="155">
        <f>Calc!Y136</f>
        <v>-2.761179884572914E-7</v>
      </c>
      <c r="DC64" s="155">
        <f>Calc!Z136</f>
        <v>-3.2460461217534676E-7</v>
      </c>
      <c r="DD64" s="155">
        <f>Calc!AA136</f>
        <v>9.2371589635679992E-9</v>
      </c>
      <c r="DE64" s="155">
        <f>Calc!AB136</f>
        <v>-8.1132513563149997E-8</v>
      </c>
      <c r="DF64" s="155">
        <f>Calc!AC136</f>
        <v>6.9799133071360002E-9</v>
      </c>
      <c r="DG64" s="155">
        <f>Calc!AD136</f>
        <v>-6.5847741212590005E-8</v>
      </c>
      <c r="DH64" s="155">
        <f>Calc!AE136</f>
        <v>-5.9945921585839997E-9</v>
      </c>
    </row>
    <row r="65" spans="1:112" s="71" customFormat="1" x14ac:dyDescent="0.2">
      <c r="A65" s="69" t="s">
        <v>54</v>
      </c>
      <c r="B65" s="70" t="s">
        <v>404</v>
      </c>
      <c r="C65" s="9" t="str">
        <f>DDC!B66</f>
        <v>MIRIMAGE_ILLCNTR</v>
      </c>
      <c r="D65" s="70" t="s">
        <v>398</v>
      </c>
      <c r="E65" s="71" t="s">
        <v>135</v>
      </c>
      <c r="F65" s="72">
        <v>1032</v>
      </c>
      <c r="G65" s="72">
        <v>1024</v>
      </c>
      <c r="H65" s="120">
        <v>924</v>
      </c>
      <c r="I65" s="120">
        <v>100</v>
      </c>
      <c r="J65" s="73">
        <v>1032</v>
      </c>
      <c r="K65" s="73">
        <v>1024</v>
      </c>
      <c r="L65" s="124">
        <f t="shared" ref="L65:L68" si="21">H65</f>
        <v>924</v>
      </c>
      <c r="M65" s="124">
        <f t="shared" si="19"/>
        <v>100</v>
      </c>
      <c r="N65" s="137">
        <f t="shared" si="11"/>
        <v>0.11082348302481188</v>
      </c>
      <c r="O65" s="137">
        <f t="shared" si="12"/>
        <v>0.11029767426997482</v>
      </c>
      <c r="P65" s="171">
        <f>Calc!B$74 +S65*Calc!B137*COS(RADIANS(R65))+Calc!C137*SIN(RADIANS(R65))</f>
        <v>-482.24024907317931</v>
      </c>
      <c r="Q65" s="171">
        <f>Calc!C$74 -S65*Calc!B137*SIN(RADIANS(R65))+Calc!C137*COS(RADIANS(R65))</f>
        <v>-417.38614150028388</v>
      </c>
      <c r="R65" s="74">
        <f t="shared" si="20"/>
        <v>4.4497049999999998</v>
      </c>
      <c r="S65" s="72">
        <v>-1</v>
      </c>
      <c r="T65" s="72">
        <v>0</v>
      </c>
      <c r="U65" s="72">
        <v>1</v>
      </c>
      <c r="V65" s="74">
        <f t="shared" si="1"/>
        <v>-85.554056000000003</v>
      </c>
      <c r="W65" s="57">
        <f t="shared" si="7"/>
        <v>4.4497049999999998</v>
      </c>
      <c r="X65" s="4">
        <f>Calc!L206</f>
        <v>-102.03113086743198</v>
      </c>
      <c r="Y65" s="4">
        <f>Calc!M206</f>
        <v>11.921627794513864</v>
      </c>
      <c r="Z65" s="4">
        <f>Calc!N206</f>
        <v>11.91153372460492</v>
      </c>
      <c r="AA65" s="4">
        <f>Calc!O206</f>
        <v>-102.00814968469284</v>
      </c>
      <c r="AB65" s="4">
        <f>Calc!P206</f>
        <v>-11.456458938243863</v>
      </c>
      <c r="AC65" s="4">
        <f>Calc!Q206</f>
        <v>-10.915692374314528</v>
      </c>
      <c r="AD65" s="4">
        <f>Calc!R206</f>
        <v>101.76511395788758</v>
      </c>
      <c r="AE65" s="4">
        <f>Calc!S206</f>
        <v>102.2651800043578</v>
      </c>
      <c r="AF65" s="76">
        <v>41640</v>
      </c>
      <c r="AH65" s="72">
        <v>4</v>
      </c>
      <c r="AI65" s="156">
        <v>0</v>
      </c>
      <c r="AJ65" s="156">
        <f>Calc!D66</f>
        <v>0.11082197108833117</v>
      </c>
      <c r="AK65" s="156">
        <f>Calc!E66</f>
        <v>8.6590971966271852E-4</v>
      </c>
      <c r="AL65" s="156">
        <f>Calc!F66</f>
        <v>-9.9951638836719648E-7</v>
      </c>
      <c r="AM65" s="156">
        <f>Calc!G66</f>
        <v>-4.8513537692628299E-8</v>
      </c>
      <c r="AN65" s="156">
        <f>Calc!H66</f>
        <v>-8.8922836265604932E-7</v>
      </c>
      <c r="AO65" s="156">
        <f>Calc!I66</f>
        <v>4.7492973698400923E-10</v>
      </c>
      <c r="AP65" s="156">
        <f>Calc!J66</f>
        <v>-1.8371227086477436E-9</v>
      </c>
      <c r="AQ65" s="156">
        <f>Calc!K66</f>
        <v>-1.0080176610118391E-10</v>
      </c>
      <c r="AR65" s="156">
        <f>Calc!L66</f>
        <v>-4.4995970615899925E-10</v>
      </c>
      <c r="AS65" s="156">
        <f>Calc!M66</f>
        <v>2.0304376995230002E-12</v>
      </c>
      <c r="AT65" s="156">
        <f>Calc!N66</f>
        <v>-1.5884420058549999E-13</v>
      </c>
      <c r="AU65" s="156">
        <f>Calc!O66</f>
        <v>2.0231904886939999E-12</v>
      </c>
      <c r="AV65" s="156">
        <f>Calc!P66</f>
        <v>1.098721589865E-13</v>
      </c>
      <c r="AW65" s="156">
        <f>Calc!Q66</f>
        <v>2.982602003055E-13</v>
      </c>
      <c r="AX65" s="156"/>
      <c r="AY65" s="156"/>
      <c r="AZ65" s="156"/>
      <c r="BA65" s="156"/>
      <c r="BB65" s="156"/>
      <c r="BC65" s="156"/>
      <c r="BD65" s="156">
        <v>0</v>
      </c>
      <c r="BE65" s="156">
        <f>Calc!R66</f>
        <v>5.7889018635444737E-4</v>
      </c>
      <c r="BF65" s="156">
        <f>Calc!S66</f>
        <v>0.11029427523549379</v>
      </c>
      <c r="BG65" s="156">
        <f>Calc!T66</f>
        <v>-4.4559793724372997E-7</v>
      </c>
      <c r="BH65" s="156">
        <f>Calc!U66</f>
        <v>-1.0108360670248665E-6</v>
      </c>
      <c r="BI65" s="156">
        <f>Calc!V66</f>
        <v>-5.6252291289272975E-7</v>
      </c>
      <c r="BJ65" s="156">
        <f>Calc!W66</f>
        <v>-7.6528099508903964E-10</v>
      </c>
      <c r="BK65" s="156">
        <f>Calc!X66</f>
        <v>9.7979892766888763E-10</v>
      </c>
      <c r="BL65" s="156">
        <f>Calc!Y66</f>
        <v>-1.4226171137667945E-9</v>
      </c>
      <c r="BM65" s="156">
        <f>Calc!Z66</f>
        <v>3.5129325863142149E-10</v>
      </c>
      <c r="BN65" s="156">
        <f>Calc!AA66</f>
        <v>-1.513661809864E-13</v>
      </c>
      <c r="BO65" s="156">
        <f>Calc!AB66</f>
        <v>1.3872336559590001E-12</v>
      </c>
      <c r="BP65" s="156">
        <f>Calc!AC66</f>
        <v>-1.1689499903480001E-13</v>
      </c>
      <c r="BQ65" s="156">
        <f>Calc!AD66</f>
        <v>1.1119123526749999E-12</v>
      </c>
      <c r="BR65" s="156">
        <f>Calc!AE66</f>
        <v>9.7966720885940004E-14</v>
      </c>
      <c r="BS65" s="156"/>
      <c r="BT65" s="156"/>
      <c r="BU65" s="156"/>
      <c r="BV65" s="156"/>
      <c r="BW65" s="156"/>
      <c r="BX65" s="156"/>
      <c r="BY65" s="151">
        <v>0</v>
      </c>
      <c r="BZ65" s="155">
        <f>Calc!D137</f>
        <v>9.0233124665760975</v>
      </c>
      <c r="CA65" s="155">
        <f>Calc!E137</f>
        <v>-7.0849800810476871E-2</v>
      </c>
      <c r="CB65" s="155">
        <f>Calc!F137</f>
        <v>6.8707452981024274E-4</v>
      </c>
      <c r="CC65" s="155">
        <f>Calc!G137</f>
        <v>1.2372404025030177E-5</v>
      </c>
      <c r="CD65" s="155">
        <f>Calc!H137</f>
        <v>6.6265147143036393E-4</v>
      </c>
      <c r="CE65" s="155">
        <f>Calc!I137</f>
        <v>-4.1714929601977302E-6</v>
      </c>
      <c r="CF65" s="155">
        <f>Calc!J137</f>
        <v>1.1956705196411044E-5</v>
      </c>
      <c r="CG65" s="155">
        <f>Calc!K137</f>
        <v>9.1807163822336817E-7</v>
      </c>
      <c r="CH65" s="155">
        <f>Calc!L137</f>
        <v>2.9843718006076279E-6</v>
      </c>
      <c r="CI65" s="155">
        <f>Calc!M137</f>
        <v>-1.271062427133E-7</v>
      </c>
      <c r="CJ65" s="155">
        <f>Calc!N137</f>
        <v>9.8393356490550007E-9</v>
      </c>
      <c r="CK65" s="155">
        <f>Calc!O137</f>
        <v>-1.1892483043159999E-7</v>
      </c>
      <c r="CL65" s="155">
        <f>Calc!P137</f>
        <v>-6.3993655110230004E-9</v>
      </c>
      <c r="CM65" s="155">
        <f>Calc!Q137</f>
        <v>-1.7938120769440001E-8</v>
      </c>
      <c r="CN65" s="155"/>
      <c r="CO65" s="155"/>
      <c r="CP65" s="155"/>
      <c r="CQ65" s="155"/>
      <c r="CR65" s="155"/>
      <c r="CS65" s="155"/>
      <c r="CT65" s="155">
        <v>0</v>
      </c>
      <c r="CU65" s="155">
        <f>Calc!R137</f>
        <v>-4.7426282853585605E-2</v>
      </c>
      <c r="CV65" s="155">
        <f>Calc!S137</f>
        <v>9.0672103739485603</v>
      </c>
      <c r="CW65" s="155">
        <f>Calc!T137</f>
        <v>3.1479447376991514E-4</v>
      </c>
      <c r="CX65" s="155">
        <f>Calc!U137</f>
        <v>7.6243011167224895E-4</v>
      </c>
      <c r="CY65" s="155">
        <f>Calc!V137</f>
        <v>4.024507075316362E-4</v>
      </c>
      <c r="CZ65" s="155">
        <f>Calc!W137</f>
        <v>4.9968576365185439E-6</v>
      </c>
      <c r="DA65" s="155">
        <f>Calc!X137</f>
        <v>-6.2210047904496229E-6</v>
      </c>
      <c r="DB65" s="155">
        <f>Calc!Y137</f>
        <v>9.2822845035074823E-6</v>
      </c>
      <c r="DC65" s="155">
        <f>Calc!Z137</f>
        <v>-2.2568107230360601E-6</v>
      </c>
      <c r="DD65" s="155">
        <f>Calc!AA137</f>
        <v>9.2371589635679992E-9</v>
      </c>
      <c r="DE65" s="155">
        <f>Calc!AB137</f>
        <v>-8.1132513563149997E-8</v>
      </c>
      <c r="DF65" s="155">
        <f>Calc!AC137</f>
        <v>6.9799133071360002E-9</v>
      </c>
      <c r="DG65" s="155">
        <f>Calc!AD137</f>
        <v>-6.5847741212590005E-8</v>
      </c>
      <c r="DH65" s="155">
        <f>Calc!AE137</f>
        <v>-5.9945921585839997E-9</v>
      </c>
    </row>
    <row r="66" spans="1:112" s="71" customFormat="1" x14ac:dyDescent="0.2">
      <c r="A66" s="69" t="s">
        <v>54</v>
      </c>
      <c r="B66" s="70" t="s">
        <v>405</v>
      </c>
      <c r="C66" s="9" t="str">
        <f>DDC!B67</f>
        <v>MIRIMAGE_MASK1065</v>
      </c>
      <c r="D66" s="70" t="s">
        <v>398</v>
      </c>
      <c r="E66" s="71" t="s">
        <v>135</v>
      </c>
      <c r="F66" s="72">
        <v>1032</v>
      </c>
      <c r="G66" s="72">
        <v>1024</v>
      </c>
      <c r="H66" s="120">
        <v>375</v>
      </c>
      <c r="I66" s="120">
        <v>100</v>
      </c>
      <c r="J66" s="73">
        <v>1032</v>
      </c>
      <c r="K66" s="73">
        <v>1024</v>
      </c>
      <c r="L66" s="124">
        <f t="shared" si="21"/>
        <v>375</v>
      </c>
      <c r="M66" s="124">
        <f t="shared" si="19"/>
        <v>100</v>
      </c>
      <c r="N66" s="137">
        <f t="shared" si="11"/>
        <v>0.11100599594539461</v>
      </c>
      <c r="O66" s="137">
        <f t="shared" si="12"/>
        <v>0.11091559319587374</v>
      </c>
      <c r="P66" s="171">
        <f>Calc!B$74 +S66*Calc!B138*COS(RADIANS(R66))+Calc!C138*SIN(RADIANS(R66))</f>
        <v>-421.41389013807139</v>
      </c>
      <c r="Q66" s="171">
        <f>Calc!C$74 -S66*Calc!B138*SIN(RADIANS(R66))+Calc!C138*COS(RADIANS(R66))</f>
        <v>-422.45981863221795</v>
      </c>
      <c r="R66" s="74">
        <f t="shared" si="20"/>
        <v>4.4497049999999998</v>
      </c>
      <c r="S66" s="72">
        <v>-1</v>
      </c>
      <c r="T66" s="72">
        <v>0</v>
      </c>
      <c r="U66" s="72">
        <v>1</v>
      </c>
      <c r="V66" s="74">
        <f t="shared" si="1"/>
        <v>-85.554056000000003</v>
      </c>
      <c r="W66" s="57">
        <f t="shared" si="7"/>
        <v>4.4497049999999998</v>
      </c>
      <c r="X66" s="4">
        <f>Calc!L207</f>
        <v>-40.994477445786835</v>
      </c>
      <c r="Y66" s="4">
        <f>Calc!M207</f>
        <v>72.958281216159065</v>
      </c>
      <c r="Z66" s="4">
        <f>Calc!N207</f>
        <v>72.948187146250106</v>
      </c>
      <c r="AA66" s="4">
        <f>Calc!O207</f>
        <v>-40.971496263047641</v>
      </c>
      <c r="AB66" s="4">
        <f>Calc!P207</f>
        <v>-11.117224465253132</v>
      </c>
      <c r="AC66" s="4">
        <f>Calc!Q207</f>
        <v>-10.576457901323792</v>
      </c>
      <c r="AD66" s="4">
        <f>Calc!R207</f>
        <v>102.10434843087835</v>
      </c>
      <c r="AE66" s="4">
        <f>Calc!S207</f>
        <v>102.60441447734853</v>
      </c>
      <c r="AF66" s="76">
        <v>41640</v>
      </c>
      <c r="AH66" s="72">
        <v>4</v>
      </c>
      <c r="AI66" s="156">
        <v>0</v>
      </c>
      <c r="AJ66" s="156">
        <f>Calc!D67</f>
        <v>0.11100497378277815</v>
      </c>
      <c r="AK66" s="156">
        <f>Calc!E67</f>
        <v>3.6511684504130052E-4</v>
      </c>
      <c r="AL66" s="156">
        <f>Calc!F67</f>
        <v>1.8901300532637309E-6</v>
      </c>
      <c r="AM66" s="156">
        <f>Calc!G67</f>
        <v>1.8250197937005833E-6</v>
      </c>
      <c r="AN66" s="156">
        <f>Calc!H67</f>
        <v>-2.24096556583639E-7</v>
      </c>
      <c r="AO66" s="156">
        <f>Calc!I67</f>
        <v>-3.9839114511684995E-9</v>
      </c>
      <c r="AP66" s="156">
        <f>Calc!J67</f>
        <v>-1.5755063102834251E-9</v>
      </c>
      <c r="AQ66" s="156">
        <f>Calc!K67</f>
        <v>-2.3222649226871957E-9</v>
      </c>
      <c r="AR66" s="156">
        <f>Calc!L67</f>
        <v>-5.1027952144258774E-10</v>
      </c>
      <c r="AS66" s="156">
        <f>Calc!M67</f>
        <v>2.0304376995230002E-12</v>
      </c>
      <c r="AT66" s="156">
        <f>Calc!N67</f>
        <v>-1.5884420058549999E-13</v>
      </c>
      <c r="AU66" s="156">
        <f>Calc!O67</f>
        <v>2.0231904886939999E-12</v>
      </c>
      <c r="AV66" s="156">
        <f>Calc!P67</f>
        <v>1.098721589865E-13</v>
      </c>
      <c r="AW66" s="156">
        <f>Calc!Q67</f>
        <v>2.982602003055E-13</v>
      </c>
      <c r="AX66" s="156"/>
      <c r="AY66" s="156"/>
      <c r="AZ66" s="156"/>
      <c r="BA66" s="156"/>
      <c r="BB66" s="156"/>
      <c r="BC66" s="156"/>
      <c r="BD66" s="156">
        <v>0</v>
      </c>
      <c r="BE66" s="156">
        <f>Calc!R67</f>
        <v>4.7637308246636641E-4</v>
      </c>
      <c r="BF66" s="156">
        <f>Calc!S67</f>
        <v>0.11091499224037307</v>
      </c>
      <c r="BG66" s="156">
        <f>Calc!T67</f>
        <v>5.4108835177502645E-7</v>
      </c>
      <c r="BH66" s="156">
        <f>Calc!U67</f>
        <v>-8.3231445618620927E-7</v>
      </c>
      <c r="BI66" s="156">
        <f>Calc!V67</f>
        <v>1.8326161296115254E-7</v>
      </c>
      <c r="BJ66" s="156">
        <f>Calc!W67</f>
        <v>-4.3288086164290515E-10</v>
      </c>
      <c r="BK66" s="156">
        <f>Calc!X67</f>
        <v>-1.3049749036955855E-9</v>
      </c>
      <c r="BL66" s="156">
        <f>Calc!Y67</f>
        <v>-1.294266404826584E-9</v>
      </c>
      <c r="BM66" s="156">
        <f>Calc!Z67</f>
        <v>-2.5914662298715352E-10</v>
      </c>
      <c r="BN66" s="156">
        <f>Calc!AA67</f>
        <v>-1.513661809864E-13</v>
      </c>
      <c r="BO66" s="156">
        <f>Calc!AB67</f>
        <v>1.3872336559590001E-12</v>
      </c>
      <c r="BP66" s="156">
        <f>Calc!AC67</f>
        <v>-1.1689499903480001E-13</v>
      </c>
      <c r="BQ66" s="156">
        <f>Calc!AD67</f>
        <v>1.1119123526749999E-12</v>
      </c>
      <c r="BR66" s="156">
        <f>Calc!AE67</f>
        <v>9.7966720885940004E-14</v>
      </c>
      <c r="BS66" s="156"/>
      <c r="BT66" s="156"/>
      <c r="BU66" s="156"/>
      <c r="BV66" s="156"/>
      <c r="BW66" s="156"/>
      <c r="BX66" s="156"/>
      <c r="BY66" s="151">
        <v>0</v>
      </c>
      <c r="BZ66" s="155">
        <f>Calc!D138</f>
        <v>9.0088830334198438</v>
      </c>
      <c r="CA66" s="155">
        <f>Calc!E138</f>
        <v>-2.9407763643030382E-2</v>
      </c>
      <c r="CB66" s="155">
        <f>Calc!F138</f>
        <v>-1.3937274789883449E-3</v>
      </c>
      <c r="CC66" s="155">
        <f>Calc!G138</f>
        <v>-1.3477283959979886E-3</v>
      </c>
      <c r="CD66" s="155">
        <f>Calc!H138</f>
        <v>1.6011709694673689E-4</v>
      </c>
      <c r="CE66" s="155">
        <f>Calc!I138</f>
        <v>2.6857727934835613E-5</v>
      </c>
      <c r="CF66" s="155">
        <f>Calc!J138</f>
        <v>1.0235711641033172E-5</v>
      </c>
      <c r="CG66" s="155">
        <f>Calc!K138</f>
        <v>1.544213161094617E-5</v>
      </c>
      <c r="CH66" s="155">
        <f>Calc!L138</f>
        <v>3.3993085712050286E-6</v>
      </c>
      <c r="CI66" s="155">
        <f>Calc!M138</f>
        <v>-1.271062427133E-7</v>
      </c>
      <c r="CJ66" s="155">
        <f>Calc!N138</f>
        <v>9.8393356490550007E-9</v>
      </c>
      <c r="CK66" s="155">
        <f>Calc!O138</f>
        <v>-1.1892483043159999E-7</v>
      </c>
      <c r="CL66" s="155">
        <f>Calc!P138</f>
        <v>-6.3993655110230004E-9</v>
      </c>
      <c r="CM66" s="155">
        <f>Calc!Q138</f>
        <v>-1.7938120769440001E-8</v>
      </c>
      <c r="CN66" s="155"/>
      <c r="CO66" s="155"/>
      <c r="CP66" s="155"/>
      <c r="CQ66" s="155"/>
      <c r="CR66" s="155"/>
      <c r="CS66" s="155"/>
      <c r="CT66" s="155">
        <v>0</v>
      </c>
      <c r="CU66" s="155">
        <f>Calc!R138</f>
        <v>-3.8616757942174118E-2</v>
      </c>
      <c r="CV66" s="155">
        <f>Calc!S138</f>
        <v>9.016041070650985</v>
      </c>
      <c r="CW66" s="155">
        <f>Calc!T138</f>
        <v>-3.9663175115684039E-4</v>
      </c>
      <c r="CX66" s="155">
        <f>Calc!U138</f>
        <v>6.093353793317467E-4</v>
      </c>
      <c r="CY66" s="155">
        <f>Calc!V138</f>
        <v>-1.3990304886119358E-4</v>
      </c>
      <c r="CZ66" s="155">
        <f>Calc!W138</f>
        <v>2.76915950095978E-6</v>
      </c>
      <c r="DA66" s="155">
        <f>Calc!X138</f>
        <v>8.6304308898685824E-6</v>
      </c>
      <c r="DB66" s="155">
        <f>Calc!Y138</f>
        <v>8.4972368759895519E-6</v>
      </c>
      <c r="DC66" s="155">
        <f>Calc!Z138</f>
        <v>1.770449325201825E-6</v>
      </c>
      <c r="DD66" s="155">
        <f>Calc!AA138</f>
        <v>9.2371589635679992E-9</v>
      </c>
      <c r="DE66" s="155">
        <f>Calc!AB138</f>
        <v>-8.1132513563149997E-8</v>
      </c>
      <c r="DF66" s="155">
        <f>Calc!AC138</f>
        <v>6.9799133071360002E-9</v>
      </c>
      <c r="DG66" s="155">
        <f>Calc!AD138</f>
        <v>-6.5847741212590005E-8</v>
      </c>
      <c r="DH66" s="155">
        <f>Calc!AE138</f>
        <v>-5.9945921585839997E-9</v>
      </c>
    </row>
    <row r="67" spans="1:112" s="71" customFormat="1" x14ac:dyDescent="0.2">
      <c r="A67" s="69" t="s">
        <v>54</v>
      </c>
      <c r="B67" s="70" t="s">
        <v>406</v>
      </c>
      <c r="C67" s="9" t="str">
        <f>DDC!B68</f>
        <v>MIRIMAGE_MASKLYOT</v>
      </c>
      <c r="D67" s="70" t="s">
        <v>398</v>
      </c>
      <c r="E67" s="71" t="s">
        <v>135</v>
      </c>
      <c r="F67" s="72">
        <v>1032</v>
      </c>
      <c r="G67" s="72">
        <v>1024</v>
      </c>
      <c r="H67" s="120">
        <v>374</v>
      </c>
      <c r="I67" s="120">
        <v>924</v>
      </c>
      <c r="J67" s="73">
        <v>1032</v>
      </c>
      <c r="K67" s="73">
        <v>1024</v>
      </c>
      <c r="L67" s="124">
        <f t="shared" si="21"/>
        <v>374</v>
      </c>
      <c r="M67" s="124">
        <f t="shared" si="19"/>
        <v>924</v>
      </c>
      <c r="N67" s="137">
        <f t="shared" si="11"/>
        <v>0.11099052893687111</v>
      </c>
      <c r="O67" s="137">
        <f t="shared" si="12"/>
        <v>0.11090971518167371</v>
      </c>
      <c r="P67" s="171">
        <f>Calc!B$74 +S67*Calc!B139*COS(RADIANS(R67))+Calc!C139*SIN(RADIANS(R67))</f>
        <v>-414.21129237503641</v>
      </c>
      <c r="Q67" s="171">
        <f>Calc!C$74 -S67*Calc!B139*SIN(RADIANS(R67))+Calc!C139*COS(RADIANS(R67))</f>
        <v>-331.32490134260865</v>
      </c>
      <c r="R67" s="74">
        <f t="shared" si="20"/>
        <v>4.4497049999999998</v>
      </c>
      <c r="S67" s="72">
        <v>-1</v>
      </c>
      <c r="T67" s="72">
        <v>0</v>
      </c>
      <c r="U67" s="72">
        <v>1</v>
      </c>
      <c r="V67" s="74">
        <f t="shared" si="1"/>
        <v>-85.554056000000003</v>
      </c>
      <c r="W67" s="57">
        <f t="shared" si="7"/>
        <v>4.4497049999999998</v>
      </c>
      <c r="X67" s="4">
        <f>Calc!L208</f>
        <v>-40.884197213863281</v>
      </c>
      <c r="Y67" s="4">
        <f>Calc!M208</f>
        <v>73.068561448082576</v>
      </c>
      <c r="Z67" s="4">
        <f>Calc!N208</f>
        <v>73.058467378173617</v>
      </c>
      <c r="AA67" s="4">
        <f>Calc!O208</f>
        <v>-40.861216031124108</v>
      </c>
      <c r="AB67" s="4">
        <f>Calc!P208</f>
        <v>-102.53625094328147</v>
      </c>
      <c r="AC67" s="4">
        <f>Calc!Q208</f>
        <v>-101.99548437935213</v>
      </c>
      <c r="AD67" s="4">
        <f>Calc!R208</f>
        <v>10.685321952849964</v>
      </c>
      <c r="AE67" s="4">
        <f>Calc!S208</f>
        <v>11.185387999320188</v>
      </c>
      <c r="AF67" s="76">
        <v>41640</v>
      </c>
      <c r="AH67" s="72">
        <v>4</v>
      </c>
      <c r="AI67" s="156">
        <v>0</v>
      </c>
      <c r="AJ67" s="156">
        <f>Calc!D68</f>
        <v>0.1109895552314768</v>
      </c>
      <c r="AK67" s="156">
        <f>Calc!E68</f>
        <v>-3.7433893272363779E-4</v>
      </c>
      <c r="AL67" s="156">
        <f>Calc!F68</f>
        <v>1.9779672186852355E-6</v>
      </c>
      <c r="AM67" s="156">
        <f>Calc!G68</f>
        <v>-1.7817890215906322E-6</v>
      </c>
      <c r="AN67" s="156">
        <f>Calc!H68</f>
        <v>-2.6838574287779173E-7</v>
      </c>
      <c r="AO67" s="156">
        <f>Calc!I68</f>
        <v>-4.122920823249043E-9</v>
      </c>
      <c r="AP67" s="156">
        <f>Calc!J68</f>
        <v>1.7591881476860433E-9</v>
      </c>
      <c r="AQ67" s="156">
        <f>Calc!K68</f>
        <v>-2.0547073266499559E-9</v>
      </c>
      <c r="AR67" s="156">
        <f>Calc!L68</f>
        <v>4.7267622660535377E-10</v>
      </c>
      <c r="AS67" s="156">
        <f>Calc!M68</f>
        <v>2.0304376995230002E-12</v>
      </c>
      <c r="AT67" s="156">
        <f>Calc!N68</f>
        <v>-1.5884420058549999E-13</v>
      </c>
      <c r="AU67" s="156">
        <f>Calc!O68</f>
        <v>2.0231904886939999E-12</v>
      </c>
      <c r="AV67" s="156">
        <f>Calc!P68</f>
        <v>1.098721589865E-13</v>
      </c>
      <c r="AW67" s="156">
        <f>Calc!Q68</f>
        <v>2.982602003055E-13</v>
      </c>
      <c r="AX67" s="156"/>
      <c r="AY67" s="156"/>
      <c r="AZ67" s="156"/>
      <c r="BA67" s="156"/>
      <c r="BB67" s="156"/>
      <c r="BC67" s="156"/>
      <c r="BD67" s="156">
        <v>0</v>
      </c>
      <c r="BE67" s="156">
        <f>Calc!R68</f>
        <v>-4.649120404810926E-4</v>
      </c>
      <c r="BF67" s="156">
        <f>Calc!S68</f>
        <v>0.11090908345146232</v>
      </c>
      <c r="BG67" s="156">
        <f>Calc!T68</f>
        <v>-6.1571137494447621E-7</v>
      </c>
      <c r="BH67" s="156">
        <f>Calc!U68</f>
        <v>-6.9738068920565963E-7</v>
      </c>
      <c r="BI67" s="156">
        <f>Calc!V68</f>
        <v>-5.9701023207563945E-8</v>
      </c>
      <c r="BJ67" s="156">
        <f>Calc!W68</f>
        <v>7.1080513559125659E-10</v>
      </c>
      <c r="BK67" s="156">
        <f>Calc!X68</f>
        <v>-1.5017795630728129E-9</v>
      </c>
      <c r="BL67" s="156">
        <f>Calc!Y68</f>
        <v>1.4546147209840855E-9</v>
      </c>
      <c r="BM67" s="156">
        <f>Calc!Z68</f>
        <v>6.2639776700229769E-11</v>
      </c>
      <c r="BN67" s="156">
        <f>Calc!AA68</f>
        <v>-1.513661809864E-13</v>
      </c>
      <c r="BO67" s="156">
        <f>Calc!AB68</f>
        <v>1.3872336559590001E-12</v>
      </c>
      <c r="BP67" s="156">
        <f>Calc!AC68</f>
        <v>-1.1689499903480001E-13</v>
      </c>
      <c r="BQ67" s="156">
        <f>Calc!AD68</f>
        <v>1.1119123526749999E-12</v>
      </c>
      <c r="BR67" s="156">
        <f>Calc!AE68</f>
        <v>9.7966720885940004E-14</v>
      </c>
      <c r="BS67" s="156"/>
      <c r="BT67" s="156"/>
      <c r="BU67" s="156"/>
      <c r="BV67" s="156"/>
      <c r="BW67" s="156"/>
      <c r="BX67" s="156"/>
      <c r="BY67" s="151">
        <v>0</v>
      </c>
      <c r="BZ67" s="155">
        <f>Calc!D139</f>
        <v>9.0101636233406719</v>
      </c>
      <c r="CA67" s="155">
        <f>Calc!E139</f>
        <v>3.0130116840050639E-2</v>
      </c>
      <c r="CB67" s="155">
        <f>Calc!F139</f>
        <v>-1.4610881266939703E-3</v>
      </c>
      <c r="CC67" s="155">
        <f>Calc!G139</f>
        <v>1.3177726010017261E-3</v>
      </c>
      <c r="CD67" s="155">
        <f>Calc!H139</f>
        <v>1.913902429732056E-4</v>
      </c>
      <c r="CE67" s="155">
        <f>Calc!I139</f>
        <v>2.7813299644764184E-5</v>
      </c>
      <c r="CF67" s="155">
        <f>Calc!J139</f>
        <v>-1.1511528055861823E-5</v>
      </c>
      <c r="CG67" s="155">
        <f>Calc!K139</f>
        <v>1.3713290431424719E-5</v>
      </c>
      <c r="CH67" s="155">
        <f>Calc!L139</f>
        <v>-3.1595278556322753E-6</v>
      </c>
      <c r="CI67" s="155">
        <f>Calc!M139</f>
        <v>-1.271062427133E-7</v>
      </c>
      <c r="CJ67" s="155">
        <f>Calc!N139</f>
        <v>9.8393356490550007E-9</v>
      </c>
      <c r="CK67" s="155">
        <f>Calc!O139</f>
        <v>-1.1892483043159999E-7</v>
      </c>
      <c r="CL67" s="155">
        <f>Calc!P139</f>
        <v>-6.3993655110230004E-9</v>
      </c>
      <c r="CM67" s="155">
        <f>Calc!Q139</f>
        <v>-1.7938120769440001E-8</v>
      </c>
      <c r="CN67" s="155"/>
      <c r="CO67" s="155"/>
      <c r="CP67" s="155"/>
      <c r="CQ67" s="155"/>
      <c r="CR67" s="155"/>
      <c r="CS67" s="155"/>
      <c r="CT67" s="155">
        <v>0</v>
      </c>
      <c r="CU67" s="155">
        <f>Calc!R139</f>
        <v>3.7694073285063828E-2</v>
      </c>
      <c r="CV67" s="155">
        <f>Calc!S139</f>
        <v>9.0164742242385891</v>
      </c>
      <c r="CW67" s="155">
        <f>Calc!T139</f>
        <v>4.5222642155182255E-4</v>
      </c>
      <c r="CX67" s="155">
        <f>Calc!U139</f>
        <v>5.0981033205853711E-4</v>
      </c>
      <c r="CY67" s="155">
        <f>Calc!V139</f>
        <v>4.6113185497494288E-5</v>
      </c>
      <c r="CZ67" s="155">
        <f>Calc!W139</f>
        <v>-4.6519706088300904E-6</v>
      </c>
      <c r="DA67" s="155">
        <f>Calc!X139</f>
        <v>9.9334665859842464E-6</v>
      </c>
      <c r="DB67" s="155">
        <f>Calc!Y139</f>
        <v>-9.5635118092234523E-6</v>
      </c>
      <c r="DC67" s="155">
        <f>Calc!Z139</f>
        <v>-4.1436808770789716E-7</v>
      </c>
      <c r="DD67" s="155">
        <f>Calc!AA139</f>
        <v>9.2371589635679992E-9</v>
      </c>
      <c r="DE67" s="155">
        <f>Calc!AB139</f>
        <v>-8.1132513563149997E-8</v>
      </c>
      <c r="DF67" s="155">
        <f>Calc!AC139</f>
        <v>6.9799133071360002E-9</v>
      </c>
      <c r="DG67" s="155">
        <f>Calc!AD139</f>
        <v>-6.5847741212590005E-8</v>
      </c>
      <c r="DH67" s="155">
        <f>Calc!AE139</f>
        <v>-5.9945921585839997E-9</v>
      </c>
    </row>
    <row r="68" spans="1:112" s="105" customFormat="1" ht="17" thickBot="1" x14ac:dyDescent="0.25">
      <c r="A68" s="96" t="s">
        <v>54</v>
      </c>
      <c r="B68" s="97" t="s">
        <v>407</v>
      </c>
      <c r="C68" s="98" t="str">
        <f>DDC!B69</f>
        <v>MIRIMAGE_ILLCNTR</v>
      </c>
      <c r="D68" s="97" t="s">
        <v>398</v>
      </c>
      <c r="E68" s="99" t="s">
        <v>135</v>
      </c>
      <c r="F68" s="100">
        <v>1032</v>
      </c>
      <c r="G68" s="100">
        <v>1024</v>
      </c>
      <c r="H68" s="123">
        <v>765</v>
      </c>
      <c r="I68" s="123">
        <v>761</v>
      </c>
      <c r="J68" s="101">
        <v>1032</v>
      </c>
      <c r="K68" s="101">
        <v>1024</v>
      </c>
      <c r="L68" s="130">
        <f t="shared" si="21"/>
        <v>765</v>
      </c>
      <c r="M68" s="130">
        <f t="shared" si="19"/>
        <v>761</v>
      </c>
      <c r="N68" s="139">
        <f t="shared" si="11"/>
        <v>0.1111967123299841</v>
      </c>
      <c r="O68" s="139">
        <f t="shared" si="12"/>
        <v>0.11036882005086107</v>
      </c>
      <c r="P68" s="172">
        <f>Calc!B$74 +S68*Calc!B140*COS(RADIANS(R68))+Calc!C140*SIN(RADIANS(R68))</f>
        <v>-459.10496785610439</v>
      </c>
      <c r="Q68" s="172">
        <f>Calc!C$74 -S68*Calc!B140*SIN(RADIANS(R68))+Calc!C140*COS(RADIANS(R68))</f>
        <v>-346.12229586836406</v>
      </c>
      <c r="R68" s="102">
        <f t="shared" si="20"/>
        <v>4.4497049999999998</v>
      </c>
      <c r="S68" s="100">
        <v>-1</v>
      </c>
      <c r="T68" s="100">
        <v>0</v>
      </c>
      <c r="U68" s="100">
        <v>1</v>
      </c>
      <c r="V68" s="102">
        <f t="shared" si="1"/>
        <v>-85.554056000000003</v>
      </c>
      <c r="W68" s="162">
        <f t="shared" si="7"/>
        <v>4.4497049999999998</v>
      </c>
      <c r="X68" s="103">
        <f>Calc!L209</f>
        <v>-84.494514729947298</v>
      </c>
      <c r="Y68" s="103">
        <f>Calc!M209</f>
        <v>29.458243931998584</v>
      </c>
      <c r="Z68" s="103">
        <f>Calc!N209</f>
        <v>29.448149862089643</v>
      </c>
      <c r="AA68" s="103">
        <f>Calc!O209</f>
        <v>-84.471533547208111</v>
      </c>
      <c r="AB68" s="103">
        <f>Calc!P209</f>
        <v>-84.30042935234016</v>
      </c>
      <c r="AC68" s="103">
        <f>Calc!Q209</f>
        <v>-83.759662788410807</v>
      </c>
      <c r="AD68" s="103">
        <f>Calc!R209</f>
        <v>28.921143543791263</v>
      </c>
      <c r="AE68" s="103">
        <f>Calc!S209</f>
        <v>29.421209590261491</v>
      </c>
      <c r="AF68" s="104">
        <v>41640</v>
      </c>
      <c r="AH68" s="100">
        <v>4</v>
      </c>
      <c r="AI68" s="158">
        <v>0</v>
      </c>
      <c r="AJ68" s="158">
        <f>Calc!D69</f>
        <v>0.11119590475606621</v>
      </c>
      <c r="AK68" s="158">
        <f>Calc!E69</f>
        <v>-5.2706921400312915E-4</v>
      </c>
      <c r="AL68" s="158">
        <f>Calc!F69</f>
        <v>-1.1983494990122042E-6</v>
      </c>
      <c r="AM68" s="158">
        <f>Calc!G69</f>
        <v>-3.161404997887982E-7</v>
      </c>
      <c r="AN68" s="158">
        <f>Calc!H69</f>
        <v>-9.6706819266047378E-7</v>
      </c>
      <c r="AO68" s="158">
        <f>Calc!I69</f>
        <v>-9.2142465649963447E-10</v>
      </c>
      <c r="AP68" s="158">
        <f>Calc!J69</f>
        <v>9.1330380108500775E-10</v>
      </c>
      <c r="AQ68" s="158">
        <f>Calc!K69</f>
        <v>-5.2629985023564637E-10</v>
      </c>
      <c r="AR68" s="158">
        <f>Calc!L69</f>
        <v>3.2117059016988923E-10</v>
      </c>
      <c r="AS68" s="158">
        <f>Calc!M69</f>
        <v>2.0304376995230002E-12</v>
      </c>
      <c r="AT68" s="158">
        <f>Calc!N69</f>
        <v>-1.5884420058549999E-13</v>
      </c>
      <c r="AU68" s="158">
        <f>Calc!O69</f>
        <v>2.0231904886939999E-12</v>
      </c>
      <c r="AV68" s="158">
        <f>Calc!P69</f>
        <v>1.098721589865E-13</v>
      </c>
      <c r="AW68" s="158">
        <f>Calc!Q69</f>
        <v>2.982602003055E-13</v>
      </c>
      <c r="AX68" s="158"/>
      <c r="AY68" s="158"/>
      <c r="AZ68" s="158"/>
      <c r="BA68" s="158"/>
      <c r="BB68" s="158"/>
      <c r="BC68" s="158"/>
      <c r="BD68" s="158">
        <v>0</v>
      </c>
      <c r="BE68" s="158">
        <f>Calc!R69</f>
        <v>-4.2379060524333842E-4</v>
      </c>
      <c r="BF68" s="158">
        <f>Calc!S69</f>
        <v>0.11036756152721235</v>
      </c>
      <c r="BG68" s="158">
        <f>Calc!T69</f>
        <v>5.5663568177584814E-8</v>
      </c>
      <c r="BH68" s="158">
        <f>Calc!U69</f>
        <v>-1.591304227110802E-6</v>
      </c>
      <c r="BI68" s="158">
        <f>Calc!V69</f>
        <v>2.6357219446756578E-7</v>
      </c>
      <c r="BJ68" s="158">
        <f>Calc!W69</f>
        <v>2.4794934260720992E-10</v>
      </c>
      <c r="BK68" s="158">
        <f>Calc!X69</f>
        <v>1.6355328505243903E-10</v>
      </c>
      <c r="BL68" s="158">
        <f>Calc!Y69</f>
        <v>8.1947769128079684E-10</v>
      </c>
      <c r="BM68" s="158">
        <f>Calc!Z69</f>
        <v>4.3352320457852183E-10</v>
      </c>
      <c r="BN68" s="158">
        <f>Calc!AA69</f>
        <v>-1.513661809864E-13</v>
      </c>
      <c r="BO68" s="158">
        <f>Calc!AB69</f>
        <v>1.3872336559590001E-12</v>
      </c>
      <c r="BP68" s="158">
        <f>Calc!AC69</f>
        <v>-1.1689499903480001E-13</v>
      </c>
      <c r="BQ68" s="158">
        <f>Calc!AD69</f>
        <v>1.1119123526749999E-12</v>
      </c>
      <c r="BR68" s="158">
        <f>Calc!AE69</f>
        <v>9.7966720885940004E-14</v>
      </c>
      <c r="BS68" s="158"/>
      <c r="BT68" s="158"/>
      <c r="BU68" s="158"/>
      <c r="BV68" s="158"/>
      <c r="BW68" s="158"/>
      <c r="BX68" s="158"/>
      <c r="BY68" s="194">
        <v>0</v>
      </c>
      <c r="BZ68" s="194">
        <f>Calc!D140</f>
        <v>8.993653291348199</v>
      </c>
      <c r="CA68" s="194">
        <f>Calc!E140</f>
        <v>4.2983258944698462E-2</v>
      </c>
      <c r="CB68" s="194">
        <f>Calc!F140</f>
        <v>8.7422235110487133E-4</v>
      </c>
      <c r="CC68" s="194">
        <f>Calc!G140</f>
        <v>2.4164783947832637E-4</v>
      </c>
      <c r="CD68" s="194">
        <f>Calc!H140</f>
        <v>7.1557885331914269E-4</v>
      </c>
      <c r="CE68" s="194">
        <f>Calc!I140</f>
        <v>5.4612968632808243E-6</v>
      </c>
      <c r="CF68" s="194">
        <f>Calc!J140</f>
        <v>-5.8868544194867774E-6</v>
      </c>
      <c r="CG68" s="194">
        <f>Calc!K140</f>
        <v>3.6906842633503865E-6</v>
      </c>
      <c r="CH68" s="194">
        <f>Calc!L140</f>
        <v>-2.1301407373563989E-6</v>
      </c>
      <c r="CI68" s="194">
        <f>Calc!M140</f>
        <v>-1.271062427133E-7</v>
      </c>
      <c r="CJ68" s="194">
        <f>Calc!N140</f>
        <v>9.8393356490550007E-9</v>
      </c>
      <c r="CK68" s="194">
        <f>Calc!O140</f>
        <v>-1.1892483043159999E-7</v>
      </c>
      <c r="CL68" s="194">
        <f>Calc!P140</f>
        <v>-6.3993655110230004E-9</v>
      </c>
      <c r="CM68" s="194">
        <f>Calc!Q140</f>
        <v>-1.7938120769440001E-8</v>
      </c>
      <c r="CN68" s="194"/>
      <c r="CO68" s="194"/>
      <c r="CP68" s="194"/>
      <c r="CQ68" s="194"/>
      <c r="CR68" s="194"/>
      <c r="CS68" s="194"/>
      <c r="CT68" s="194">
        <v>0</v>
      </c>
      <c r="CU68" s="194">
        <f>Calc!R140</f>
        <v>3.4426496793050612E-2</v>
      </c>
      <c r="CV68" s="194">
        <f>Calc!S140</f>
        <v>9.0607824276595785</v>
      </c>
      <c r="CW68" s="194">
        <f>Calc!T140</f>
        <v>-3.6245670004664369E-5</v>
      </c>
      <c r="CX68" s="194">
        <f>Calc!U140</f>
        <v>1.174206879032687E-3</v>
      </c>
      <c r="CY68" s="194">
        <f>Calc!V140</f>
        <v>-1.8987140023821766E-4</v>
      </c>
      <c r="CZ68" s="194">
        <f>Calc!W140</f>
        <v>-1.5611108248768947E-6</v>
      </c>
      <c r="DA68" s="194">
        <f>Calc!X140</f>
        <v>-9.3574635369497635E-7</v>
      </c>
      <c r="DB68" s="194">
        <f>Calc!Y140</f>
        <v>-5.352356355347779E-6</v>
      </c>
      <c r="DC68" s="194">
        <f>Calc!Z140</f>
        <v>-2.8487437372483027E-6</v>
      </c>
      <c r="DD68" s="194">
        <f>Calc!AA140</f>
        <v>9.2371589635679992E-9</v>
      </c>
      <c r="DE68" s="194">
        <f>Calc!AB140</f>
        <v>-8.1132513563149997E-8</v>
      </c>
      <c r="DF68" s="194">
        <f>Calc!AC140</f>
        <v>6.9799133071360002E-9</v>
      </c>
      <c r="DG68" s="194">
        <f>Calc!AD140</f>
        <v>-6.5847741212590005E-8</v>
      </c>
      <c r="DH68" s="194">
        <f>Calc!AE140</f>
        <v>-5.9945921585839997E-9</v>
      </c>
    </row>
    <row r="69" spans="1:112" s="108" customFormat="1" ht="18" thickTop="1" thickBot="1" x14ac:dyDescent="0.25">
      <c r="A69" s="106" t="s">
        <v>54</v>
      </c>
      <c r="B69" s="107" t="s">
        <v>136</v>
      </c>
      <c r="C69" s="106" t="str">
        <f>DDC!B70</f>
        <v>MIRIMAGE_MASK1140</v>
      </c>
      <c r="D69" s="107" t="s">
        <v>401</v>
      </c>
      <c r="E69" s="108" t="s">
        <v>135</v>
      </c>
      <c r="F69" s="109"/>
      <c r="G69" s="109"/>
      <c r="H69" s="118"/>
      <c r="I69" s="118"/>
      <c r="J69" s="110"/>
      <c r="K69" s="110"/>
      <c r="L69" s="127"/>
      <c r="M69" s="127"/>
      <c r="N69" s="135"/>
      <c r="O69" s="135"/>
      <c r="P69" s="111">
        <f>Calc!T210</f>
        <v>-414.33</v>
      </c>
      <c r="Q69" s="111">
        <f>Calc!U210</f>
        <v>-400.69</v>
      </c>
      <c r="R69" s="111">
        <f>Calc!W210</f>
        <v>4.3583239999999996</v>
      </c>
      <c r="S69" s="109">
        <v>-1</v>
      </c>
      <c r="T69" s="109"/>
      <c r="U69" s="109"/>
      <c r="V69" s="111"/>
      <c r="W69" s="111"/>
      <c r="X69" s="112">
        <f>$S69*(Calc!X210-Calc!$T210)*COS(RADIANS($R69))+(Calc!AC210-Calc!$U210)*SIN(RADIANS($R69))</f>
        <v>-2.3674306004160939</v>
      </c>
      <c r="Y69" s="112">
        <f>$S69*(Calc!Y210-Calc!$T210)*COS(RADIANS($R69))+(Calc!AD210-Calc!$U210)*SIN(RADIANS($R69))</f>
        <v>2.3777692555537402</v>
      </c>
      <c r="Z69" s="112">
        <f>$S69*(Calc!Z210-Calc!$T210)*COS(RADIANS($R69))+(Calc!AE210-Calc!$U210)*SIN(RADIANS($R69))</f>
        <v>2.3774016833422147</v>
      </c>
      <c r="AA69" s="112">
        <f>$S69*(Calc!AA210-Calc!$T210)*COS(RADIANS($R69))+(Calc!AF210-Calc!$U210)*SIN(RADIANS($R69))</f>
        <v>-2.3677981726276194</v>
      </c>
      <c r="AB69" s="112">
        <f>-$S69*(Calc!X210-Calc!$T210)*SIN(RADIANS($R69))+(Calc!AC210-Calc!$U210)*COS(RADIANS($R69))</f>
        <v>-0.27087331395574166</v>
      </c>
      <c r="AC69" s="112">
        <f>-$S69*(Calc!Y210-Calc!$T210)*SIN(RADIANS($R69))+(Calc!AD210-Calc!$U210)*COS(RADIANS($R69))</f>
        <v>-0.25142268661283701</v>
      </c>
      <c r="AD69" s="112">
        <f>-$S69*(Calc!Z210-Calc!$T210)*SIN(RADIANS($R69))+(Calc!AE210-Calc!$U210)*COS(RADIANS($R69))</f>
        <v>0.27011337627318432</v>
      </c>
      <c r="AE69" s="112">
        <f>-$S69*(Calc!AA210-Calc!$T210)*SIN(RADIANS($R69))+(Calc!AF210-Calc!$U210)*COS(RADIANS($R69))</f>
        <v>0.25066274893027973</v>
      </c>
      <c r="AF69" s="113">
        <v>41640</v>
      </c>
      <c r="AH69" s="109"/>
      <c r="AI69" s="154"/>
      <c r="AJ69" s="154"/>
      <c r="AK69" s="154"/>
      <c r="AL69" s="154"/>
      <c r="AM69" s="154"/>
      <c r="AN69" s="154"/>
      <c r="AO69" s="154"/>
      <c r="AP69" s="154"/>
      <c r="AQ69" s="154"/>
      <c r="AR69" s="154"/>
      <c r="AS69" s="154"/>
      <c r="AT69" s="154"/>
      <c r="AU69" s="154"/>
      <c r="AV69" s="154"/>
      <c r="AW69" s="154"/>
      <c r="AX69" s="154"/>
      <c r="AY69" s="154"/>
      <c r="AZ69" s="154"/>
      <c r="BA69" s="154"/>
      <c r="BB69" s="154"/>
      <c r="BC69" s="154"/>
      <c r="BD69" s="154"/>
      <c r="BE69" s="154"/>
      <c r="BF69" s="154"/>
      <c r="BG69" s="154"/>
      <c r="BH69" s="154"/>
      <c r="BI69" s="154"/>
      <c r="BJ69" s="154"/>
      <c r="BK69" s="154"/>
      <c r="BL69" s="154"/>
      <c r="BM69" s="154"/>
      <c r="BN69" s="154"/>
      <c r="BO69" s="154"/>
      <c r="BP69" s="154"/>
      <c r="BQ69" s="154"/>
      <c r="BR69" s="154"/>
      <c r="BS69" s="154"/>
      <c r="BT69" s="154"/>
      <c r="BU69" s="154"/>
      <c r="BV69" s="154"/>
      <c r="BW69" s="154"/>
      <c r="BX69" s="154"/>
      <c r="BY69" s="154"/>
      <c r="BZ69" s="154"/>
      <c r="CA69" s="154"/>
      <c r="CB69" s="154"/>
      <c r="CC69" s="154"/>
      <c r="CD69" s="154"/>
      <c r="CE69" s="154"/>
      <c r="CF69" s="154"/>
      <c r="CG69" s="154"/>
      <c r="CH69" s="154"/>
      <c r="CI69" s="154"/>
      <c r="CJ69" s="154"/>
      <c r="CK69" s="154"/>
      <c r="CL69" s="154"/>
      <c r="CM69" s="154"/>
      <c r="CN69" s="154"/>
      <c r="CO69" s="154"/>
      <c r="CP69" s="154"/>
      <c r="CQ69" s="154"/>
      <c r="CR69" s="154"/>
      <c r="CS69" s="154"/>
      <c r="CT69" s="154"/>
      <c r="CU69" s="154"/>
      <c r="CV69" s="154"/>
      <c r="CW69" s="154"/>
      <c r="CX69" s="154"/>
      <c r="CY69" s="154"/>
      <c r="CZ69" s="154"/>
      <c r="DA69" s="154"/>
      <c r="DB69" s="154"/>
      <c r="DC69" s="154"/>
      <c r="DD69" s="154"/>
      <c r="DE69" s="154"/>
      <c r="DF69" s="154"/>
      <c r="DG69" s="154"/>
      <c r="DH69" s="154"/>
    </row>
    <row r="70" spans="1:112" s="81" customFormat="1" x14ac:dyDescent="0.2">
      <c r="A70" s="69" t="s">
        <v>54</v>
      </c>
      <c r="B70" s="81" t="s">
        <v>164</v>
      </c>
      <c r="C70" s="9" t="str">
        <f>DDC!B71</f>
        <v>MIRIFU_CNTR</v>
      </c>
      <c r="D70" s="39" t="s">
        <v>402</v>
      </c>
      <c r="E70" s="71" t="s">
        <v>135</v>
      </c>
      <c r="F70" s="82"/>
      <c r="G70" s="82"/>
      <c r="H70" s="124"/>
      <c r="I70" s="124"/>
      <c r="J70" s="82"/>
      <c r="K70" s="82"/>
      <c r="L70" s="124"/>
      <c r="M70" s="124"/>
      <c r="N70" s="137">
        <f>P70-P4</f>
        <v>-50.291106624313329</v>
      </c>
      <c r="O70" s="137">
        <f>Q70-Q4</f>
        <v>55.326169178586724</v>
      </c>
      <c r="P70" s="74">
        <f>IFU!B2</f>
        <v>-503.65447</v>
      </c>
      <c r="Q70" s="74">
        <f>IFU!C2</f>
        <v>-318.74245999999999</v>
      </c>
      <c r="R70" s="74">
        <f>IFU!D2</f>
        <v>0</v>
      </c>
      <c r="S70" s="72">
        <v>-1</v>
      </c>
      <c r="T70" s="72"/>
      <c r="U70" s="72"/>
      <c r="V70" s="74"/>
      <c r="W70" s="74"/>
      <c r="X70" s="75">
        <f>IFU!$B2-IFU!E2</f>
        <v>1.3806700000000092</v>
      </c>
      <c r="Y70" s="75">
        <f>IFU!$B2-IFU!F2</f>
        <v>-1.9163500000000226</v>
      </c>
      <c r="Z70" s="75">
        <f>IFU!$B2-IFU!G2</f>
        <v>-1.4103700000000003</v>
      </c>
      <c r="AA70" s="75">
        <f>IFU!$B2-IFU!H2</f>
        <v>1.9140699999999811</v>
      </c>
      <c r="AB70" s="75">
        <f>IFU!I2-IFU!$C2</f>
        <v>2.0781799999999748</v>
      </c>
      <c r="AC70" s="75">
        <f>IFU!J2-IFU!$C2</f>
        <v>1.6126800000000117</v>
      </c>
      <c r="AD70" s="75">
        <f>IFU!K2-IFU!$C2</f>
        <v>-2.1063900000000331</v>
      </c>
      <c r="AE70" s="75">
        <f>IFU!L2-IFU!$C2</f>
        <v>-1.5892200000000116</v>
      </c>
      <c r="AF70" s="76">
        <v>41640</v>
      </c>
      <c r="AH70" s="72"/>
      <c r="AI70" s="156"/>
      <c r="AJ70" s="156"/>
      <c r="AK70" s="156"/>
      <c r="AL70" s="156"/>
      <c r="AM70" s="156"/>
      <c r="AN70" s="156"/>
      <c r="AO70" s="156"/>
      <c r="AP70" s="156"/>
      <c r="AQ70" s="156"/>
      <c r="AR70" s="156"/>
      <c r="AS70" s="156"/>
      <c r="AT70" s="156"/>
      <c r="AU70" s="156"/>
      <c r="AV70" s="156"/>
      <c r="AW70" s="156"/>
      <c r="AX70" s="156"/>
      <c r="AY70" s="156"/>
      <c r="AZ70" s="156"/>
      <c r="BA70" s="156"/>
      <c r="BB70" s="156"/>
      <c r="BC70" s="156"/>
      <c r="BD70" s="156"/>
      <c r="BE70" s="156"/>
      <c r="BF70" s="156"/>
      <c r="BG70" s="156"/>
      <c r="BH70" s="156"/>
      <c r="BI70" s="156"/>
      <c r="BJ70" s="156"/>
      <c r="BK70" s="156"/>
      <c r="BL70" s="156"/>
      <c r="BM70" s="156"/>
      <c r="BN70" s="156"/>
      <c r="BO70" s="156"/>
      <c r="BP70" s="156"/>
      <c r="BQ70" s="156"/>
      <c r="BR70" s="156"/>
      <c r="BS70" s="156"/>
      <c r="BT70" s="156"/>
      <c r="BU70" s="156"/>
      <c r="BV70" s="156"/>
      <c r="BW70" s="156"/>
      <c r="BX70" s="156"/>
      <c r="BY70" s="156"/>
      <c r="BZ70" s="156"/>
      <c r="CA70" s="156"/>
      <c r="CB70" s="156"/>
      <c r="CC70" s="156"/>
      <c r="CD70" s="156"/>
      <c r="CE70" s="156"/>
      <c r="CF70" s="156"/>
      <c r="CG70" s="156"/>
      <c r="CH70" s="156"/>
      <c r="CI70" s="156"/>
      <c r="CJ70" s="156"/>
      <c r="CK70" s="156"/>
      <c r="CL70" s="156"/>
      <c r="CM70" s="156"/>
      <c r="CN70" s="156"/>
      <c r="CO70" s="156"/>
      <c r="CP70" s="156"/>
      <c r="CQ70" s="156"/>
      <c r="CR70" s="156"/>
      <c r="CS70" s="156"/>
      <c r="CT70" s="156"/>
      <c r="CU70" s="156"/>
      <c r="CV70" s="156"/>
      <c r="CW70" s="156"/>
      <c r="CX70" s="156"/>
      <c r="CY70" s="156"/>
      <c r="CZ70" s="156"/>
      <c r="DA70" s="156"/>
      <c r="DB70" s="156"/>
      <c r="DC70" s="156"/>
      <c r="DD70" s="156"/>
      <c r="DE70" s="156"/>
      <c r="DF70" s="156"/>
      <c r="DG70" s="156"/>
      <c r="DH70" s="156"/>
    </row>
    <row r="71" spans="1:112" s="81" customFormat="1" x14ac:dyDescent="0.2">
      <c r="A71" s="69" t="s">
        <v>54</v>
      </c>
      <c r="B71" s="81" t="s">
        <v>165</v>
      </c>
      <c r="C71" s="9" t="str">
        <f>DDC!B72</f>
        <v>MIRIFU_CNTR</v>
      </c>
      <c r="D71" s="39" t="s">
        <v>401</v>
      </c>
      <c r="E71" s="71" t="s">
        <v>135</v>
      </c>
      <c r="F71" s="82"/>
      <c r="G71" s="82"/>
      <c r="H71" s="124"/>
      <c r="I71" s="124"/>
      <c r="J71" s="82"/>
      <c r="K71" s="82"/>
      <c r="L71" s="124"/>
      <c r="M71" s="124"/>
      <c r="N71" s="137"/>
      <c r="O71" s="137"/>
      <c r="P71" s="74">
        <f>IFU!B3</f>
        <v>-503.40697</v>
      </c>
      <c r="Q71" s="74">
        <f>IFU!C3</f>
        <v>-316.98383999999999</v>
      </c>
      <c r="R71" s="74">
        <f>IFU!D3</f>
        <v>0</v>
      </c>
      <c r="S71" s="72">
        <v>-1</v>
      </c>
      <c r="T71" s="72"/>
      <c r="U71" s="72"/>
      <c r="V71" s="74"/>
      <c r="W71" s="74"/>
      <c r="X71" s="75">
        <f>IFU!$B3-IFU!E3</f>
        <v>1.6281700000000114</v>
      </c>
      <c r="Y71" s="75">
        <f>IFU!$B3-IFU!F3</f>
        <v>-1.7158200000000079</v>
      </c>
      <c r="Z71" s="75">
        <f>IFU!$B3-IFU!G3</f>
        <v>-1.6917500000000132</v>
      </c>
      <c r="AA71" s="75">
        <f>IFU!$B3-IFU!H3</f>
        <v>1.653570000000002</v>
      </c>
      <c r="AB71" s="75">
        <f>IFU!I3-IFU!$C3</f>
        <v>0.3195599999999672</v>
      </c>
      <c r="AC71" s="75">
        <f>IFU!J3-IFU!$C3</f>
        <v>-0.15257000000002563</v>
      </c>
      <c r="AD71" s="75">
        <f>IFU!K3-IFU!$C3</f>
        <v>-0.32971000000003414</v>
      </c>
      <c r="AE71" s="75">
        <f>IFU!L3-IFU!$C3</f>
        <v>0.14492000000001326</v>
      </c>
      <c r="AF71" s="76">
        <v>41640</v>
      </c>
      <c r="AH71" s="72"/>
      <c r="AI71" s="156"/>
      <c r="AJ71" s="156"/>
      <c r="AK71" s="156"/>
      <c r="AL71" s="156"/>
      <c r="AM71" s="156"/>
      <c r="AN71" s="156"/>
      <c r="AO71" s="156"/>
      <c r="AP71" s="156"/>
      <c r="AQ71" s="156"/>
      <c r="AR71" s="156"/>
      <c r="AS71" s="156"/>
      <c r="AT71" s="156"/>
      <c r="AU71" s="156"/>
      <c r="AV71" s="156"/>
      <c r="AW71" s="156"/>
      <c r="AX71" s="156"/>
      <c r="AY71" s="156"/>
      <c r="AZ71" s="156"/>
      <c r="BA71" s="156"/>
      <c r="BB71" s="156"/>
      <c r="BC71" s="156"/>
      <c r="BD71" s="156"/>
      <c r="BE71" s="156"/>
      <c r="BF71" s="156"/>
      <c r="BG71" s="156"/>
      <c r="BH71" s="156"/>
      <c r="BI71" s="156"/>
      <c r="BJ71" s="156"/>
      <c r="BK71" s="156"/>
      <c r="BL71" s="156"/>
      <c r="BM71" s="156"/>
      <c r="BN71" s="156"/>
      <c r="BO71" s="156"/>
      <c r="BP71" s="156"/>
      <c r="BQ71" s="156"/>
      <c r="BR71" s="156"/>
      <c r="BS71" s="156"/>
      <c r="BT71" s="156"/>
      <c r="BU71" s="156"/>
      <c r="BV71" s="156"/>
      <c r="BW71" s="156"/>
      <c r="BX71" s="156"/>
      <c r="BY71" s="156"/>
      <c r="BZ71" s="156"/>
      <c r="CA71" s="156"/>
      <c r="CB71" s="156"/>
      <c r="CC71" s="156"/>
      <c r="CD71" s="156"/>
      <c r="CE71" s="156"/>
      <c r="CF71" s="156"/>
      <c r="CG71" s="156"/>
      <c r="CH71" s="156"/>
      <c r="CI71" s="156"/>
      <c r="CJ71" s="156"/>
      <c r="CK71" s="156"/>
      <c r="CL71" s="156"/>
      <c r="CM71" s="156"/>
      <c r="CN71" s="156"/>
      <c r="CO71" s="156"/>
      <c r="CP71" s="156"/>
      <c r="CQ71" s="156"/>
      <c r="CR71" s="156"/>
      <c r="CS71" s="156"/>
      <c r="CT71" s="156"/>
      <c r="CU71" s="156"/>
      <c r="CV71" s="156"/>
      <c r="CW71" s="156"/>
      <c r="CX71" s="156"/>
      <c r="CY71" s="156"/>
      <c r="CZ71" s="156"/>
      <c r="DA71" s="156"/>
      <c r="DB71" s="156"/>
      <c r="DC71" s="156"/>
      <c r="DD71" s="156"/>
      <c r="DE71" s="156"/>
      <c r="DF71" s="156"/>
      <c r="DG71" s="156"/>
      <c r="DH71" s="156"/>
    </row>
    <row r="72" spans="1:112" s="81" customFormat="1" x14ac:dyDescent="0.2">
      <c r="A72" s="69" t="s">
        <v>54</v>
      </c>
      <c r="B72" s="81" t="s">
        <v>166</v>
      </c>
      <c r="C72" s="9" t="str">
        <f>DDC!B73</f>
        <v>MIRIFU_CNTR</v>
      </c>
      <c r="D72" s="39" t="s">
        <v>401</v>
      </c>
      <c r="E72" s="71" t="s">
        <v>135</v>
      </c>
      <c r="F72" s="82"/>
      <c r="G72" s="82"/>
      <c r="H72" s="124"/>
      <c r="I72" s="124"/>
      <c r="J72" s="82"/>
      <c r="K72" s="82"/>
      <c r="L72" s="124"/>
      <c r="M72" s="124"/>
      <c r="N72" s="137"/>
      <c r="O72" s="137"/>
      <c r="P72" s="74">
        <f>IFU!B4</f>
        <v>-503.43171999999998</v>
      </c>
      <c r="Q72" s="74">
        <f>IFU!C4</f>
        <v>-317.15969999999999</v>
      </c>
      <c r="R72" s="74">
        <f>IFU!D4</f>
        <v>0</v>
      </c>
      <c r="S72" s="72">
        <v>-1</v>
      </c>
      <c r="T72" s="72"/>
      <c r="U72" s="72"/>
      <c r="V72" s="74"/>
      <c r="W72" s="74"/>
      <c r="X72" s="75">
        <f>IFU!$B4-IFU!E4</f>
        <v>1.7178700000000049</v>
      </c>
      <c r="Y72" s="75">
        <f>IFU!$B4-IFU!F4</f>
        <v>-1.7248700000000099</v>
      </c>
      <c r="Z72" s="75">
        <f>IFU!$B4-IFU!G4</f>
        <v>-1.7007899999999836</v>
      </c>
      <c r="AA72" s="75">
        <f>IFU!$B4-IFU!H4</f>
        <v>1.7433000000000334</v>
      </c>
      <c r="AB72" s="75">
        <f>IFU!I4-IFU!$C4</f>
        <v>0.33341000000001486</v>
      </c>
      <c r="AC72" s="75">
        <f>IFU!J4-IFU!$C4</f>
        <v>-0.15503999999998541</v>
      </c>
      <c r="AD72" s="75">
        <f>IFU!K4-IFU!$C4</f>
        <v>-0.33217999999999392</v>
      </c>
      <c r="AE72" s="75">
        <f>IFU!L4-IFU!$C4</f>
        <v>0.15883999999999787</v>
      </c>
      <c r="AF72" s="76">
        <v>41640</v>
      </c>
      <c r="AH72" s="72"/>
      <c r="AI72" s="156"/>
      <c r="AJ72" s="156"/>
      <c r="AK72" s="156"/>
      <c r="AL72" s="156"/>
      <c r="AM72" s="156"/>
      <c r="AN72" s="156"/>
      <c r="AO72" s="156"/>
      <c r="AP72" s="156"/>
      <c r="AQ72" s="156"/>
      <c r="AR72" s="156"/>
      <c r="AS72" s="156"/>
      <c r="AT72" s="156"/>
      <c r="AU72" s="156"/>
      <c r="AV72" s="156"/>
      <c r="AW72" s="156"/>
      <c r="AX72" s="156"/>
      <c r="AY72" s="156"/>
      <c r="AZ72" s="156"/>
      <c r="BA72" s="156"/>
      <c r="BB72" s="156"/>
      <c r="BC72" s="156"/>
      <c r="BD72" s="156"/>
      <c r="BE72" s="156"/>
      <c r="BF72" s="156"/>
      <c r="BG72" s="156"/>
      <c r="BH72" s="156"/>
      <c r="BI72" s="156"/>
      <c r="BJ72" s="156"/>
      <c r="BK72" s="156"/>
      <c r="BL72" s="156"/>
      <c r="BM72" s="156"/>
      <c r="BN72" s="156"/>
      <c r="BO72" s="156"/>
      <c r="BP72" s="156"/>
      <c r="BQ72" s="156"/>
      <c r="BR72" s="156"/>
      <c r="BS72" s="156"/>
      <c r="BT72" s="156"/>
      <c r="BU72" s="156"/>
      <c r="BV72" s="156"/>
      <c r="BW72" s="156"/>
      <c r="BX72" s="156"/>
      <c r="BY72" s="156"/>
      <c r="BZ72" s="156"/>
      <c r="CA72" s="156"/>
      <c r="CB72" s="156"/>
      <c r="CC72" s="156"/>
      <c r="CD72" s="156"/>
      <c r="CE72" s="156"/>
      <c r="CF72" s="156"/>
      <c r="CG72" s="156"/>
      <c r="CH72" s="156"/>
      <c r="CI72" s="156"/>
      <c r="CJ72" s="156"/>
      <c r="CK72" s="156"/>
      <c r="CL72" s="156"/>
      <c r="CM72" s="156"/>
      <c r="CN72" s="156"/>
      <c r="CO72" s="156"/>
      <c r="CP72" s="156"/>
      <c r="CQ72" s="156"/>
      <c r="CR72" s="156"/>
      <c r="CS72" s="156"/>
      <c r="CT72" s="156"/>
      <c r="CU72" s="156"/>
      <c r="CV72" s="156"/>
      <c r="CW72" s="156"/>
      <c r="CX72" s="156"/>
      <c r="CY72" s="156"/>
      <c r="CZ72" s="156"/>
      <c r="DA72" s="156"/>
      <c r="DB72" s="156"/>
      <c r="DC72" s="156"/>
      <c r="DD72" s="156"/>
      <c r="DE72" s="156"/>
      <c r="DF72" s="156"/>
      <c r="DG72" s="156"/>
      <c r="DH72" s="156"/>
    </row>
    <row r="73" spans="1:112" s="81" customFormat="1" x14ac:dyDescent="0.2">
      <c r="A73" s="69" t="s">
        <v>54</v>
      </c>
      <c r="B73" s="81" t="s">
        <v>167</v>
      </c>
      <c r="C73" s="9" t="str">
        <f>DDC!B74</f>
        <v>MIRIFU_CNTR</v>
      </c>
      <c r="D73" s="39" t="s">
        <v>401</v>
      </c>
      <c r="E73" s="71" t="s">
        <v>135</v>
      </c>
      <c r="F73" s="82"/>
      <c r="G73" s="82"/>
      <c r="H73" s="124"/>
      <c r="I73" s="124"/>
      <c r="J73" s="82"/>
      <c r="K73" s="82"/>
      <c r="L73" s="124"/>
      <c r="M73" s="124"/>
      <c r="N73" s="137"/>
      <c r="O73" s="137"/>
      <c r="P73" s="74">
        <f>IFU!B5</f>
        <v>-503.45647000000002</v>
      </c>
      <c r="Q73" s="74">
        <f>IFU!C5</f>
        <v>-317.33557000000002</v>
      </c>
      <c r="R73" s="74">
        <f>IFU!D5</f>
        <v>0</v>
      </c>
      <c r="S73" s="72">
        <v>-1</v>
      </c>
      <c r="T73" s="72"/>
      <c r="U73" s="72"/>
      <c r="V73" s="74"/>
      <c r="W73" s="74"/>
      <c r="X73" s="75">
        <f>IFU!$B5-IFU!E5</f>
        <v>1.7608599999999797</v>
      </c>
      <c r="Y73" s="75">
        <f>IFU!$B5-IFU!F5</f>
        <v>-1.6774200000000405</v>
      </c>
      <c r="Z73" s="75">
        <f>IFU!$B5-IFU!G5</f>
        <v>-1.6533300000000395</v>
      </c>
      <c r="AA73" s="75">
        <f>IFU!$B5-IFU!H5</f>
        <v>1.7863199999999892</v>
      </c>
      <c r="AB73" s="75">
        <f>IFU!I5-IFU!$C5</f>
        <v>0.34074000000003934</v>
      </c>
      <c r="AC73" s="75">
        <f>IFU!J5-IFU!$C5</f>
        <v>-0.14943999999997004</v>
      </c>
      <c r="AD73" s="75">
        <f>IFU!K5-IFU!$C5</f>
        <v>-0.32654999999999745</v>
      </c>
      <c r="AE73" s="75">
        <f>IFU!L5-IFU!$C5</f>
        <v>0.16620000000000346</v>
      </c>
      <c r="AF73" s="76">
        <v>41640</v>
      </c>
      <c r="AH73" s="72"/>
      <c r="AI73" s="156"/>
      <c r="AJ73" s="156"/>
      <c r="AK73" s="156"/>
      <c r="AL73" s="156"/>
      <c r="AM73" s="156"/>
      <c r="AN73" s="156"/>
      <c r="AO73" s="156"/>
      <c r="AP73" s="156"/>
      <c r="AQ73" s="156"/>
      <c r="AR73" s="156"/>
      <c r="AS73" s="156"/>
      <c r="AT73" s="156"/>
      <c r="AU73" s="156"/>
      <c r="AV73" s="156"/>
      <c r="AW73" s="156"/>
      <c r="AX73" s="156"/>
      <c r="AY73" s="156"/>
      <c r="AZ73" s="156"/>
      <c r="BA73" s="156"/>
      <c r="BB73" s="156"/>
      <c r="BC73" s="156"/>
      <c r="BD73" s="156"/>
      <c r="BE73" s="156"/>
      <c r="BF73" s="156"/>
      <c r="BG73" s="156"/>
      <c r="BH73" s="156"/>
      <c r="BI73" s="156"/>
      <c r="BJ73" s="156"/>
      <c r="BK73" s="156"/>
      <c r="BL73" s="156"/>
      <c r="BM73" s="156"/>
      <c r="BN73" s="156"/>
      <c r="BO73" s="156"/>
      <c r="BP73" s="156"/>
      <c r="BQ73" s="156"/>
      <c r="BR73" s="156"/>
      <c r="BS73" s="156"/>
      <c r="BT73" s="156"/>
      <c r="BU73" s="156"/>
      <c r="BV73" s="156"/>
      <c r="BW73" s="156"/>
      <c r="BX73" s="156"/>
      <c r="BY73" s="156"/>
      <c r="BZ73" s="156"/>
      <c r="CA73" s="156"/>
      <c r="CB73" s="156"/>
      <c r="CC73" s="156"/>
      <c r="CD73" s="156"/>
      <c r="CE73" s="156"/>
      <c r="CF73" s="156"/>
      <c r="CG73" s="156"/>
      <c r="CH73" s="156"/>
      <c r="CI73" s="156"/>
      <c r="CJ73" s="156"/>
      <c r="CK73" s="156"/>
      <c r="CL73" s="156"/>
      <c r="CM73" s="156"/>
      <c r="CN73" s="156"/>
      <c r="CO73" s="156"/>
      <c r="CP73" s="156"/>
      <c r="CQ73" s="156"/>
      <c r="CR73" s="156"/>
      <c r="CS73" s="156"/>
      <c r="CT73" s="156"/>
      <c r="CU73" s="156"/>
      <c r="CV73" s="156"/>
      <c r="CW73" s="156"/>
      <c r="CX73" s="156"/>
      <c r="CY73" s="156"/>
      <c r="CZ73" s="156"/>
      <c r="DA73" s="156"/>
      <c r="DB73" s="156"/>
      <c r="DC73" s="156"/>
      <c r="DD73" s="156"/>
      <c r="DE73" s="156"/>
      <c r="DF73" s="156"/>
      <c r="DG73" s="156"/>
      <c r="DH73" s="156"/>
    </row>
    <row r="74" spans="1:112" s="81" customFormat="1" x14ac:dyDescent="0.2">
      <c r="A74" s="69" t="s">
        <v>54</v>
      </c>
      <c r="B74" s="81" t="s">
        <v>168</v>
      </c>
      <c r="C74" s="9" t="str">
        <f>DDC!B75</f>
        <v>MIRIFU_CNTR</v>
      </c>
      <c r="D74" s="39" t="s">
        <v>401</v>
      </c>
      <c r="E74" s="71" t="s">
        <v>135</v>
      </c>
      <c r="F74" s="82"/>
      <c r="G74" s="82"/>
      <c r="H74" s="124"/>
      <c r="I74" s="124"/>
      <c r="J74" s="82"/>
      <c r="K74" s="82"/>
      <c r="L74" s="124"/>
      <c r="M74" s="124"/>
      <c r="N74" s="137"/>
      <c r="O74" s="137"/>
      <c r="P74" s="74">
        <f>IFU!B6</f>
        <v>-503.48122000000001</v>
      </c>
      <c r="Q74" s="74">
        <f>IFU!C6</f>
        <v>-317.51143000000002</v>
      </c>
      <c r="R74" s="74">
        <f>IFU!D6</f>
        <v>0</v>
      </c>
      <c r="S74" s="72">
        <v>-1</v>
      </c>
      <c r="T74" s="72"/>
      <c r="U74" s="72"/>
      <c r="V74" s="74"/>
      <c r="W74" s="74"/>
      <c r="X74" s="75">
        <f>IFU!$B6-IFU!E6</f>
        <v>1.715849999999989</v>
      </c>
      <c r="Y74" s="75">
        <f>IFU!$B6-IFU!F6</f>
        <v>-1.6719499999999812</v>
      </c>
      <c r="Z74" s="75">
        <f>IFU!$B6-IFU!G6</f>
        <v>-1.6478599999999801</v>
      </c>
      <c r="AA74" s="75">
        <f>IFU!$B6-IFU!H6</f>
        <v>1.7412899999999922</v>
      </c>
      <c r="AB74" s="75">
        <f>IFU!I6-IFU!$C6</f>
        <v>0.3355200000000309</v>
      </c>
      <c r="AC74" s="75">
        <f>IFU!J6-IFU!$C6</f>
        <v>-0.14981000000000222</v>
      </c>
      <c r="AD74" s="75">
        <f>IFU!K6-IFU!$C6</f>
        <v>-0.32690999999999804</v>
      </c>
      <c r="AE74" s="75">
        <f>IFU!L6-IFU!$C6</f>
        <v>0.16094000000003916</v>
      </c>
      <c r="AF74" s="76">
        <v>41640</v>
      </c>
      <c r="AH74" s="72"/>
      <c r="AI74" s="156"/>
      <c r="AJ74" s="156"/>
      <c r="AK74" s="156"/>
      <c r="AL74" s="156"/>
      <c r="AM74" s="156"/>
      <c r="AN74" s="156"/>
      <c r="AO74" s="156"/>
      <c r="AP74" s="156"/>
      <c r="AQ74" s="156"/>
      <c r="AR74" s="156"/>
      <c r="AS74" s="156"/>
      <c r="AT74" s="156"/>
      <c r="AU74" s="156"/>
      <c r="AV74" s="156"/>
      <c r="AW74" s="156"/>
      <c r="AX74" s="156"/>
      <c r="AY74" s="156"/>
      <c r="AZ74" s="156"/>
      <c r="BA74" s="156"/>
      <c r="BB74" s="156"/>
      <c r="BC74" s="156"/>
      <c r="BD74" s="156"/>
      <c r="BE74" s="156"/>
      <c r="BF74" s="156"/>
      <c r="BG74" s="156"/>
      <c r="BH74" s="156"/>
      <c r="BI74" s="156"/>
      <c r="BJ74" s="156"/>
      <c r="BK74" s="156"/>
      <c r="BL74" s="156"/>
      <c r="BM74" s="156"/>
      <c r="BN74" s="156"/>
      <c r="BO74" s="156"/>
      <c r="BP74" s="156"/>
      <c r="BQ74" s="156"/>
      <c r="BR74" s="156"/>
      <c r="BS74" s="156"/>
      <c r="BT74" s="156"/>
      <c r="BU74" s="156"/>
      <c r="BV74" s="156"/>
      <c r="BW74" s="156"/>
      <c r="BX74" s="156"/>
      <c r="BY74" s="156"/>
      <c r="BZ74" s="156"/>
      <c r="CA74" s="156"/>
      <c r="CB74" s="156"/>
      <c r="CC74" s="156"/>
      <c r="CD74" s="156"/>
      <c r="CE74" s="156"/>
      <c r="CF74" s="156"/>
      <c r="CG74" s="156"/>
      <c r="CH74" s="156"/>
      <c r="CI74" s="156"/>
      <c r="CJ74" s="156"/>
      <c r="CK74" s="156"/>
      <c r="CL74" s="156"/>
      <c r="CM74" s="156"/>
      <c r="CN74" s="156"/>
      <c r="CO74" s="156"/>
      <c r="CP74" s="156"/>
      <c r="CQ74" s="156"/>
      <c r="CR74" s="156"/>
      <c r="CS74" s="156"/>
      <c r="CT74" s="156"/>
      <c r="CU74" s="156"/>
      <c r="CV74" s="156"/>
      <c r="CW74" s="156"/>
      <c r="CX74" s="156"/>
      <c r="CY74" s="156"/>
      <c r="CZ74" s="156"/>
      <c r="DA74" s="156"/>
      <c r="DB74" s="156"/>
      <c r="DC74" s="156"/>
      <c r="DD74" s="156"/>
      <c r="DE74" s="156"/>
      <c r="DF74" s="156"/>
      <c r="DG74" s="156"/>
      <c r="DH74" s="156"/>
    </row>
    <row r="75" spans="1:112" s="81" customFormat="1" x14ac:dyDescent="0.2">
      <c r="A75" s="69" t="s">
        <v>54</v>
      </c>
      <c r="B75" s="81" t="s">
        <v>169</v>
      </c>
      <c r="C75" s="9" t="str">
        <f>DDC!B76</f>
        <v>MIRIFU_CNTR</v>
      </c>
      <c r="D75" s="39" t="s">
        <v>401</v>
      </c>
      <c r="E75" s="71" t="s">
        <v>135</v>
      </c>
      <c r="F75" s="82"/>
      <c r="G75" s="82"/>
      <c r="H75" s="124"/>
      <c r="I75" s="124"/>
      <c r="J75" s="82"/>
      <c r="K75" s="82"/>
      <c r="L75" s="124"/>
      <c r="M75" s="124"/>
      <c r="N75" s="137"/>
      <c r="O75" s="137"/>
      <c r="P75" s="74">
        <f>IFU!B7</f>
        <v>-503.50596999999999</v>
      </c>
      <c r="Q75" s="74">
        <f>IFU!C7</f>
        <v>-317.68729000000002</v>
      </c>
      <c r="R75" s="74">
        <f>IFU!D7</f>
        <v>0</v>
      </c>
      <c r="S75" s="72">
        <v>-1</v>
      </c>
      <c r="T75" s="72"/>
      <c r="U75" s="72"/>
      <c r="V75" s="74"/>
      <c r="W75" s="74"/>
      <c r="X75" s="75">
        <f>IFU!$B7-IFU!E7</f>
        <v>1.7066900000000373</v>
      </c>
      <c r="Y75" s="75">
        <f>IFU!$B7-IFU!F7</f>
        <v>-1.6714699999999993</v>
      </c>
      <c r="Z75" s="75">
        <f>IFU!$B7-IFU!G7</f>
        <v>-1.6473799999999983</v>
      </c>
      <c r="AA75" s="75">
        <f>IFU!$B7-IFU!H7</f>
        <v>1.732120000000009</v>
      </c>
      <c r="AB75" s="75">
        <f>IFU!I7-IFU!$C7</f>
        <v>0.33539000000001806</v>
      </c>
      <c r="AC75" s="75">
        <f>IFU!J7-IFU!$C7</f>
        <v>-0.15089000000000397</v>
      </c>
      <c r="AD75" s="75">
        <f>IFU!K7-IFU!$C7</f>
        <v>-0.32798999999999978</v>
      </c>
      <c r="AE75" s="75">
        <f>IFU!L7-IFU!$C7</f>
        <v>0.16079999999999472</v>
      </c>
      <c r="AF75" s="76">
        <v>41640</v>
      </c>
      <c r="AH75" s="72"/>
      <c r="AI75" s="156"/>
      <c r="AJ75" s="156"/>
      <c r="AK75" s="156"/>
      <c r="AL75" s="156"/>
      <c r="AM75" s="156"/>
      <c r="AN75" s="156"/>
      <c r="AO75" s="156"/>
      <c r="AP75" s="156"/>
      <c r="AQ75" s="156"/>
      <c r="AR75" s="156"/>
      <c r="AS75" s="156"/>
      <c r="AT75" s="156"/>
      <c r="AU75" s="156"/>
      <c r="AV75" s="156"/>
      <c r="AW75" s="156"/>
      <c r="AX75" s="156"/>
      <c r="AY75" s="156"/>
      <c r="AZ75" s="156"/>
      <c r="BA75" s="156"/>
      <c r="BB75" s="156"/>
      <c r="BC75" s="156"/>
      <c r="BD75" s="156"/>
      <c r="BE75" s="156"/>
      <c r="BF75" s="156"/>
      <c r="BG75" s="156"/>
      <c r="BH75" s="156"/>
      <c r="BI75" s="156"/>
      <c r="BJ75" s="156"/>
      <c r="BK75" s="156"/>
      <c r="BL75" s="156"/>
      <c r="BM75" s="156"/>
      <c r="BN75" s="156"/>
      <c r="BO75" s="156"/>
      <c r="BP75" s="156"/>
      <c r="BQ75" s="156"/>
      <c r="BR75" s="156"/>
      <c r="BS75" s="156"/>
      <c r="BT75" s="156"/>
      <c r="BU75" s="156"/>
      <c r="BV75" s="156"/>
      <c r="BW75" s="156"/>
      <c r="BX75" s="156"/>
      <c r="BY75" s="156"/>
      <c r="BZ75" s="156"/>
      <c r="CA75" s="156"/>
      <c r="CB75" s="156"/>
      <c r="CC75" s="156"/>
      <c r="CD75" s="156"/>
      <c r="CE75" s="156"/>
      <c r="CF75" s="156"/>
      <c r="CG75" s="156"/>
      <c r="CH75" s="156"/>
      <c r="CI75" s="156"/>
      <c r="CJ75" s="156"/>
      <c r="CK75" s="156"/>
      <c r="CL75" s="156"/>
      <c r="CM75" s="156"/>
      <c r="CN75" s="156"/>
      <c r="CO75" s="156"/>
      <c r="CP75" s="156"/>
      <c r="CQ75" s="156"/>
      <c r="CR75" s="156"/>
      <c r="CS75" s="156"/>
      <c r="CT75" s="156"/>
      <c r="CU75" s="156"/>
      <c r="CV75" s="156"/>
      <c r="CW75" s="156"/>
      <c r="CX75" s="156"/>
      <c r="CY75" s="156"/>
      <c r="CZ75" s="156"/>
      <c r="DA75" s="156"/>
      <c r="DB75" s="156"/>
      <c r="DC75" s="156"/>
      <c r="DD75" s="156"/>
      <c r="DE75" s="156"/>
      <c r="DF75" s="156"/>
      <c r="DG75" s="156"/>
      <c r="DH75" s="156"/>
    </row>
    <row r="76" spans="1:112" s="81" customFormat="1" x14ac:dyDescent="0.2">
      <c r="A76" s="69" t="s">
        <v>54</v>
      </c>
      <c r="B76" s="81" t="s">
        <v>170</v>
      </c>
      <c r="C76" s="9" t="str">
        <f>DDC!B77</f>
        <v>MIRIFU_CNTR</v>
      </c>
      <c r="D76" s="39" t="s">
        <v>401</v>
      </c>
      <c r="E76" s="71" t="s">
        <v>135</v>
      </c>
      <c r="F76" s="82"/>
      <c r="G76" s="82"/>
      <c r="H76" s="124"/>
      <c r="I76" s="124"/>
      <c r="J76" s="82"/>
      <c r="K76" s="82"/>
      <c r="L76" s="124"/>
      <c r="M76" s="124"/>
      <c r="N76" s="137"/>
      <c r="O76" s="137"/>
      <c r="P76" s="74">
        <f>IFU!B8</f>
        <v>-503.53071999999997</v>
      </c>
      <c r="Q76" s="74">
        <f>IFU!C8</f>
        <v>-317.86315000000002</v>
      </c>
      <c r="R76" s="74">
        <f>IFU!D8</f>
        <v>0</v>
      </c>
      <c r="S76" s="72">
        <v>-1</v>
      </c>
      <c r="T76" s="72"/>
      <c r="U76" s="72"/>
      <c r="V76" s="74"/>
      <c r="W76" s="74"/>
      <c r="X76" s="75">
        <f>IFU!$B8-IFU!E8</f>
        <v>1.7311600000000453</v>
      </c>
      <c r="Y76" s="75">
        <f>IFU!$B8-IFU!F8</f>
        <v>-1.6794999999999618</v>
      </c>
      <c r="Z76" s="75">
        <f>IFU!$B8-IFU!G8</f>
        <v>-1.6554099999999607</v>
      </c>
      <c r="AA76" s="75">
        <f>IFU!$B8-IFU!H8</f>
        <v>1.7566000000000486</v>
      </c>
      <c r="AB76" s="75">
        <f>IFU!I8-IFU!$C8</f>
        <v>0.34011000000003833</v>
      </c>
      <c r="AC76" s="75">
        <f>IFU!J8-IFU!$C8</f>
        <v>-0.15318999999999505</v>
      </c>
      <c r="AD76" s="75">
        <f>IFU!K8-IFU!$C8</f>
        <v>-0.33029999999996562</v>
      </c>
      <c r="AE76" s="75">
        <f>IFU!L8-IFU!$C8</f>
        <v>0.16554000000002134</v>
      </c>
      <c r="AF76" s="76">
        <v>41640</v>
      </c>
      <c r="AH76" s="72"/>
      <c r="AI76" s="156"/>
      <c r="AJ76" s="156"/>
      <c r="AK76" s="156"/>
      <c r="AL76" s="156"/>
      <c r="AM76" s="156"/>
      <c r="AN76" s="156"/>
      <c r="AO76" s="156"/>
      <c r="AP76" s="156"/>
      <c r="AQ76" s="156"/>
      <c r="AR76" s="156"/>
      <c r="AS76" s="156"/>
      <c r="AT76" s="156"/>
      <c r="AU76" s="156"/>
      <c r="AV76" s="156"/>
      <c r="AW76" s="156"/>
      <c r="AX76" s="156"/>
      <c r="AY76" s="156"/>
      <c r="AZ76" s="156"/>
      <c r="BA76" s="156"/>
      <c r="BB76" s="156"/>
      <c r="BC76" s="156"/>
      <c r="BD76" s="156"/>
      <c r="BE76" s="156"/>
      <c r="BF76" s="156"/>
      <c r="BG76" s="156"/>
      <c r="BH76" s="156"/>
      <c r="BI76" s="156"/>
      <c r="BJ76" s="156"/>
      <c r="BK76" s="156"/>
      <c r="BL76" s="156"/>
      <c r="BM76" s="156"/>
      <c r="BN76" s="156"/>
      <c r="BO76" s="156"/>
      <c r="BP76" s="156"/>
      <c r="BQ76" s="156"/>
      <c r="BR76" s="156"/>
      <c r="BS76" s="156"/>
      <c r="BT76" s="156"/>
      <c r="BU76" s="156"/>
      <c r="BV76" s="156"/>
      <c r="BW76" s="156"/>
      <c r="BX76" s="156"/>
      <c r="BY76" s="156"/>
      <c r="BZ76" s="156"/>
      <c r="CA76" s="156"/>
      <c r="CB76" s="156"/>
      <c r="CC76" s="156"/>
      <c r="CD76" s="156"/>
      <c r="CE76" s="156"/>
      <c r="CF76" s="156"/>
      <c r="CG76" s="156"/>
      <c r="CH76" s="156"/>
      <c r="CI76" s="156"/>
      <c r="CJ76" s="156"/>
      <c r="CK76" s="156"/>
      <c r="CL76" s="156"/>
      <c r="CM76" s="156"/>
      <c r="CN76" s="156"/>
      <c r="CO76" s="156"/>
      <c r="CP76" s="156"/>
      <c r="CQ76" s="156"/>
      <c r="CR76" s="156"/>
      <c r="CS76" s="156"/>
      <c r="CT76" s="156"/>
      <c r="CU76" s="156"/>
      <c r="CV76" s="156"/>
      <c r="CW76" s="156"/>
      <c r="CX76" s="156"/>
      <c r="CY76" s="156"/>
      <c r="CZ76" s="156"/>
      <c r="DA76" s="156"/>
      <c r="DB76" s="156"/>
      <c r="DC76" s="156"/>
      <c r="DD76" s="156"/>
      <c r="DE76" s="156"/>
      <c r="DF76" s="156"/>
      <c r="DG76" s="156"/>
      <c r="DH76" s="156"/>
    </row>
    <row r="77" spans="1:112" s="81" customFormat="1" x14ac:dyDescent="0.2">
      <c r="A77" s="69" t="s">
        <v>54</v>
      </c>
      <c r="B77" s="81" t="s">
        <v>171</v>
      </c>
      <c r="C77" s="9" t="str">
        <f>DDC!B78</f>
        <v>MIRIFU_CNTR</v>
      </c>
      <c r="D77" s="39" t="s">
        <v>401</v>
      </c>
      <c r="E77" s="71" t="s">
        <v>135</v>
      </c>
      <c r="F77" s="82"/>
      <c r="G77" s="82"/>
      <c r="H77" s="124"/>
      <c r="I77" s="124"/>
      <c r="J77" s="82"/>
      <c r="K77" s="82"/>
      <c r="L77" s="124"/>
      <c r="M77" s="124"/>
      <c r="N77" s="137"/>
      <c r="O77" s="137"/>
      <c r="P77" s="74">
        <f>IFU!B9</f>
        <v>-503.55547000000001</v>
      </c>
      <c r="Q77" s="74">
        <f>IFU!C9</f>
        <v>-318.03901000000002</v>
      </c>
      <c r="R77" s="74">
        <f>IFU!D9</f>
        <v>0</v>
      </c>
      <c r="S77" s="72">
        <v>-1</v>
      </c>
      <c r="T77" s="72"/>
      <c r="U77" s="72"/>
      <c r="V77" s="74"/>
      <c r="W77" s="74"/>
      <c r="X77" s="75">
        <f>IFU!$B9-IFU!E9</f>
        <v>1.6999599999999759</v>
      </c>
      <c r="Y77" s="75">
        <f>IFU!$B9-IFU!F9</f>
        <v>-1.6811900000000151</v>
      </c>
      <c r="Z77" s="75">
        <f>IFU!$B9-IFU!G9</f>
        <v>-1.657100000000014</v>
      </c>
      <c r="AA77" s="75">
        <f>IFU!$B9-IFU!H9</f>
        <v>1.7253900000000044</v>
      </c>
      <c r="AB77" s="75">
        <f>IFU!I9-IFU!$C9</f>
        <v>0.33677000000000135</v>
      </c>
      <c r="AC77" s="75">
        <f>IFU!J9-IFU!$C9</f>
        <v>-0.15458999999998468</v>
      </c>
      <c r="AD77" s="75">
        <f>IFU!K9-IFU!$C9</f>
        <v>-0.3316899999999805</v>
      </c>
      <c r="AE77" s="75">
        <f>IFU!L9-IFU!$C9</f>
        <v>0.16218000000003485</v>
      </c>
      <c r="AF77" s="76">
        <v>41640</v>
      </c>
      <c r="AH77" s="72"/>
      <c r="AI77" s="156"/>
      <c r="AJ77" s="156"/>
      <c r="AK77" s="156"/>
      <c r="AL77" s="156"/>
      <c r="AM77" s="156"/>
      <c r="AN77" s="156"/>
      <c r="AO77" s="156"/>
      <c r="AP77" s="156"/>
      <c r="AQ77" s="156"/>
      <c r="AR77" s="156"/>
      <c r="AS77" s="156"/>
      <c r="AT77" s="156"/>
      <c r="AU77" s="156"/>
      <c r="AV77" s="156"/>
      <c r="AW77" s="156"/>
      <c r="AX77" s="156"/>
      <c r="AY77" s="156"/>
      <c r="AZ77" s="156"/>
      <c r="BA77" s="156"/>
      <c r="BB77" s="156"/>
      <c r="BC77" s="156"/>
      <c r="BD77" s="156"/>
      <c r="BE77" s="156"/>
      <c r="BF77" s="156"/>
      <c r="BG77" s="156"/>
      <c r="BH77" s="156"/>
      <c r="BI77" s="156"/>
      <c r="BJ77" s="156"/>
      <c r="BK77" s="156"/>
      <c r="BL77" s="156"/>
      <c r="BM77" s="156"/>
      <c r="BN77" s="156"/>
      <c r="BO77" s="156"/>
      <c r="BP77" s="156"/>
      <c r="BQ77" s="156"/>
      <c r="BR77" s="156"/>
      <c r="BS77" s="156"/>
      <c r="BT77" s="156"/>
      <c r="BU77" s="156"/>
      <c r="BV77" s="156"/>
      <c r="BW77" s="156"/>
      <c r="BX77" s="156"/>
      <c r="BY77" s="156"/>
      <c r="BZ77" s="156"/>
      <c r="CA77" s="156"/>
      <c r="CB77" s="156"/>
      <c r="CC77" s="156"/>
      <c r="CD77" s="156"/>
      <c r="CE77" s="156"/>
      <c r="CF77" s="156"/>
      <c r="CG77" s="156"/>
      <c r="CH77" s="156"/>
      <c r="CI77" s="156"/>
      <c r="CJ77" s="156"/>
      <c r="CK77" s="156"/>
      <c r="CL77" s="156"/>
      <c r="CM77" s="156"/>
      <c r="CN77" s="156"/>
      <c r="CO77" s="156"/>
      <c r="CP77" s="156"/>
      <c r="CQ77" s="156"/>
      <c r="CR77" s="156"/>
      <c r="CS77" s="156"/>
      <c r="CT77" s="156"/>
      <c r="CU77" s="156"/>
      <c r="CV77" s="156"/>
      <c r="CW77" s="156"/>
      <c r="CX77" s="156"/>
      <c r="CY77" s="156"/>
      <c r="CZ77" s="156"/>
      <c r="DA77" s="156"/>
      <c r="DB77" s="156"/>
      <c r="DC77" s="156"/>
      <c r="DD77" s="156"/>
      <c r="DE77" s="156"/>
      <c r="DF77" s="156"/>
      <c r="DG77" s="156"/>
      <c r="DH77" s="156"/>
    </row>
    <row r="78" spans="1:112" s="81" customFormat="1" x14ac:dyDescent="0.2">
      <c r="A78" s="69" t="s">
        <v>54</v>
      </c>
      <c r="B78" s="81" t="s">
        <v>172</v>
      </c>
      <c r="C78" s="9" t="str">
        <f>DDC!B79</f>
        <v>MIRIFU_CNTR</v>
      </c>
      <c r="D78" s="39" t="s">
        <v>401</v>
      </c>
      <c r="E78" s="71" t="s">
        <v>135</v>
      </c>
      <c r="F78" s="82"/>
      <c r="G78" s="82"/>
      <c r="H78" s="124"/>
      <c r="I78" s="124"/>
      <c r="J78" s="82"/>
      <c r="K78" s="82"/>
      <c r="L78" s="124"/>
      <c r="M78" s="124"/>
      <c r="N78" s="137"/>
      <c r="O78" s="137"/>
      <c r="P78" s="74">
        <f>IFU!B10</f>
        <v>-503.58022</v>
      </c>
      <c r="Q78" s="74">
        <f>IFU!C10</f>
        <v>-318.21487999999999</v>
      </c>
      <c r="R78" s="74">
        <f>IFU!D10</f>
        <v>0</v>
      </c>
      <c r="S78" s="72">
        <v>-1</v>
      </c>
      <c r="T78" s="72"/>
      <c r="U78" s="72"/>
      <c r="V78" s="74"/>
      <c r="W78" s="74"/>
      <c r="X78" s="75">
        <f>IFU!$B10-IFU!E10</f>
        <v>1.7051999999999907</v>
      </c>
      <c r="Y78" s="75">
        <f>IFU!$B10-IFU!F10</f>
        <v>-1.7233800000000201</v>
      </c>
      <c r="Z78" s="75">
        <f>IFU!$B10-IFU!G10</f>
        <v>-1.6993100000000254</v>
      </c>
      <c r="AA78" s="75">
        <f>IFU!$B10-IFU!H10</f>
        <v>1.7306300000000192</v>
      </c>
      <c r="AB78" s="75">
        <f>IFU!I10-IFU!$C10</f>
        <v>0.33870999999999185</v>
      </c>
      <c r="AC78" s="75">
        <f>IFU!J10-IFU!$C10</f>
        <v>-0.16187999999999647</v>
      </c>
      <c r="AD78" s="75">
        <f>IFU!K10-IFU!$C10</f>
        <v>-0.33902000000000498</v>
      </c>
      <c r="AE78" s="75">
        <f>IFU!L10-IFU!$C10</f>
        <v>0.16413000000000011</v>
      </c>
      <c r="AF78" s="76">
        <v>41640</v>
      </c>
      <c r="AH78" s="72"/>
      <c r="AI78" s="156"/>
      <c r="AJ78" s="156"/>
      <c r="AK78" s="156"/>
      <c r="AL78" s="156"/>
      <c r="AM78" s="156"/>
      <c r="AN78" s="156"/>
      <c r="AO78" s="156"/>
      <c r="AP78" s="156"/>
      <c r="AQ78" s="156"/>
      <c r="AR78" s="156"/>
      <c r="AS78" s="156"/>
      <c r="AT78" s="156"/>
      <c r="AU78" s="156"/>
      <c r="AV78" s="156"/>
      <c r="AW78" s="156"/>
      <c r="AX78" s="156"/>
      <c r="AY78" s="156"/>
      <c r="AZ78" s="156"/>
      <c r="BA78" s="156"/>
      <c r="BB78" s="156"/>
      <c r="BC78" s="156"/>
      <c r="BD78" s="156"/>
      <c r="BE78" s="156"/>
      <c r="BF78" s="156"/>
      <c r="BG78" s="156"/>
      <c r="BH78" s="156"/>
      <c r="BI78" s="156"/>
      <c r="BJ78" s="156"/>
      <c r="BK78" s="156"/>
      <c r="BL78" s="156"/>
      <c r="BM78" s="156"/>
      <c r="BN78" s="156"/>
      <c r="BO78" s="156"/>
      <c r="BP78" s="156"/>
      <c r="BQ78" s="156"/>
      <c r="BR78" s="156"/>
      <c r="BS78" s="156"/>
      <c r="BT78" s="156"/>
      <c r="BU78" s="156"/>
      <c r="BV78" s="156"/>
      <c r="BW78" s="156"/>
      <c r="BX78" s="156"/>
      <c r="BY78" s="156"/>
      <c r="BZ78" s="156"/>
      <c r="CA78" s="156"/>
      <c r="CB78" s="156"/>
      <c r="CC78" s="156"/>
      <c r="CD78" s="156"/>
      <c r="CE78" s="156"/>
      <c r="CF78" s="156"/>
      <c r="CG78" s="156"/>
      <c r="CH78" s="156"/>
      <c r="CI78" s="156"/>
      <c r="CJ78" s="156"/>
      <c r="CK78" s="156"/>
      <c r="CL78" s="156"/>
      <c r="CM78" s="156"/>
      <c r="CN78" s="156"/>
      <c r="CO78" s="156"/>
      <c r="CP78" s="156"/>
      <c r="CQ78" s="156"/>
      <c r="CR78" s="156"/>
      <c r="CS78" s="156"/>
      <c r="CT78" s="156"/>
      <c r="CU78" s="156"/>
      <c r="CV78" s="156"/>
      <c r="CW78" s="156"/>
      <c r="CX78" s="156"/>
      <c r="CY78" s="156"/>
      <c r="CZ78" s="156"/>
      <c r="DA78" s="156"/>
      <c r="DB78" s="156"/>
      <c r="DC78" s="156"/>
      <c r="DD78" s="156"/>
      <c r="DE78" s="156"/>
      <c r="DF78" s="156"/>
      <c r="DG78" s="156"/>
      <c r="DH78" s="156"/>
    </row>
    <row r="79" spans="1:112" s="81" customFormat="1" x14ac:dyDescent="0.2">
      <c r="A79" s="69" t="s">
        <v>54</v>
      </c>
      <c r="B79" s="81" t="s">
        <v>173</v>
      </c>
      <c r="C79" s="9" t="str">
        <f>DDC!B80</f>
        <v>MIRIFU_CNTR</v>
      </c>
      <c r="D79" s="39" t="s">
        <v>401</v>
      </c>
      <c r="E79" s="71" t="s">
        <v>135</v>
      </c>
      <c r="F79" s="82"/>
      <c r="G79" s="82"/>
      <c r="H79" s="124"/>
      <c r="I79" s="124"/>
      <c r="J79" s="82"/>
      <c r="K79" s="82"/>
      <c r="L79" s="124"/>
      <c r="M79" s="124"/>
      <c r="N79" s="137"/>
      <c r="O79" s="137"/>
      <c r="P79" s="74">
        <f>IFU!B11</f>
        <v>-503.60496999999998</v>
      </c>
      <c r="Q79" s="74">
        <f>IFU!C11</f>
        <v>-318.39073999999999</v>
      </c>
      <c r="R79" s="74">
        <f>IFU!D11</f>
        <v>0</v>
      </c>
      <c r="S79" s="72">
        <v>-1</v>
      </c>
      <c r="T79" s="72"/>
      <c r="U79" s="72"/>
      <c r="V79" s="74"/>
      <c r="W79" s="74"/>
      <c r="X79" s="75">
        <f>IFU!$B11-IFU!E11</f>
        <v>1.7001600000000394</v>
      </c>
      <c r="Y79" s="75">
        <f>IFU!$B11-IFU!F11</f>
        <v>-1.7164999999999964</v>
      </c>
      <c r="Z79" s="75">
        <f>IFU!$B11-IFU!G11</f>
        <v>-1.6924199999999701</v>
      </c>
      <c r="AA79" s="75">
        <f>IFU!$B11-IFU!H11</f>
        <v>1.7255900000000111</v>
      </c>
      <c r="AB79" s="75">
        <f>IFU!I11-IFU!$C11</f>
        <v>0.33915000000001783</v>
      </c>
      <c r="AC79" s="75">
        <f>IFU!J11-IFU!$C11</f>
        <v>-0.16205000000002201</v>
      </c>
      <c r="AD79" s="75">
        <f>IFU!K11-IFU!$C11</f>
        <v>-0.33917999999999893</v>
      </c>
      <c r="AE79" s="75">
        <f>IFU!L11-IFU!$C11</f>
        <v>0.16455999999999449</v>
      </c>
      <c r="AF79" s="76">
        <v>41640</v>
      </c>
      <c r="AH79" s="72"/>
      <c r="AI79" s="156"/>
      <c r="AJ79" s="156"/>
      <c r="AK79" s="156"/>
      <c r="AL79" s="156"/>
      <c r="AM79" s="156"/>
      <c r="AN79" s="156"/>
      <c r="AO79" s="156"/>
      <c r="AP79" s="156"/>
      <c r="AQ79" s="156"/>
      <c r="AR79" s="156"/>
      <c r="AS79" s="156"/>
      <c r="AT79" s="156"/>
      <c r="AU79" s="156"/>
      <c r="AV79" s="156"/>
      <c r="AW79" s="156"/>
      <c r="AX79" s="156"/>
      <c r="AY79" s="156"/>
      <c r="AZ79" s="156"/>
      <c r="BA79" s="156"/>
      <c r="BB79" s="156"/>
      <c r="BC79" s="156"/>
      <c r="BD79" s="156"/>
      <c r="BE79" s="156"/>
      <c r="BF79" s="156"/>
      <c r="BG79" s="156"/>
      <c r="BH79" s="156"/>
      <c r="BI79" s="156"/>
      <c r="BJ79" s="156"/>
      <c r="BK79" s="156"/>
      <c r="BL79" s="156"/>
      <c r="BM79" s="156"/>
      <c r="BN79" s="156"/>
      <c r="BO79" s="156"/>
      <c r="BP79" s="156"/>
      <c r="BQ79" s="156"/>
      <c r="BR79" s="156"/>
      <c r="BS79" s="156"/>
      <c r="BT79" s="156"/>
      <c r="BU79" s="156"/>
      <c r="BV79" s="156"/>
      <c r="BW79" s="156"/>
      <c r="BX79" s="156"/>
      <c r="BY79" s="156"/>
      <c r="BZ79" s="156"/>
      <c r="CA79" s="156"/>
      <c r="CB79" s="156"/>
      <c r="CC79" s="156"/>
      <c r="CD79" s="156"/>
      <c r="CE79" s="156"/>
      <c r="CF79" s="156"/>
      <c r="CG79" s="156"/>
      <c r="CH79" s="156"/>
      <c r="CI79" s="156"/>
      <c r="CJ79" s="156"/>
      <c r="CK79" s="156"/>
      <c r="CL79" s="156"/>
      <c r="CM79" s="156"/>
      <c r="CN79" s="156"/>
      <c r="CO79" s="156"/>
      <c r="CP79" s="156"/>
      <c r="CQ79" s="156"/>
      <c r="CR79" s="156"/>
      <c r="CS79" s="156"/>
      <c r="CT79" s="156"/>
      <c r="CU79" s="156"/>
      <c r="CV79" s="156"/>
      <c r="CW79" s="156"/>
      <c r="CX79" s="156"/>
      <c r="CY79" s="156"/>
      <c r="CZ79" s="156"/>
      <c r="DA79" s="156"/>
      <c r="DB79" s="156"/>
      <c r="DC79" s="156"/>
      <c r="DD79" s="156"/>
      <c r="DE79" s="156"/>
      <c r="DF79" s="156"/>
      <c r="DG79" s="156"/>
      <c r="DH79" s="156"/>
    </row>
    <row r="80" spans="1:112" s="81" customFormat="1" x14ac:dyDescent="0.2">
      <c r="A80" s="69" t="s">
        <v>54</v>
      </c>
      <c r="B80" s="81" t="s">
        <v>174</v>
      </c>
      <c r="C80" s="9" t="str">
        <f>DDC!B81</f>
        <v>MIRIFU_CNTR</v>
      </c>
      <c r="D80" s="39" t="s">
        <v>401</v>
      </c>
      <c r="E80" s="71" t="s">
        <v>135</v>
      </c>
      <c r="F80" s="82"/>
      <c r="G80" s="82"/>
      <c r="H80" s="124"/>
      <c r="I80" s="124"/>
      <c r="J80" s="82"/>
      <c r="K80" s="82"/>
      <c r="L80" s="124"/>
      <c r="M80" s="124"/>
      <c r="N80" s="137"/>
      <c r="O80" s="137"/>
      <c r="P80" s="74">
        <f>IFU!B12</f>
        <v>-503.62972000000002</v>
      </c>
      <c r="Q80" s="74">
        <f>IFU!C12</f>
        <v>-318.56659999999999</v>
      </c>
      <c r="R80" s="74">
        <f>IFU!D12</f>
        <v>0</v>
      </c>
      <c r="S80" s="72">
        <v>-1</v>
      </c>
      <c r="T80" s="72"/>
      <c r="U80" s="72"/>
      <c r="V80" s="74"/>
      <c r="W80" s="74"/>
      <c r="X80" s="75">
        <f>IFU!$B12-IFU!E12</f>
        <v>1.7018699999999853</v>
      </c>
      <c r="Y80" s="75">
        <f>IFU!$B12-IFU!F12</f>
        <v>-1.7359700000000089</v>
      </c>
      <c r="Z80" s="75">
        <f>IFU!$B12-IFU!G12</f>
        <v>-1.7118900000000394</v>
      </c>
      <c r="AA80" s="75">
        <f>IFU!$B12-IFU!H12</f>
        <v>1.7272899999999822</v>
      </c>
      <c r="AB80" s="75">
        <f>IFU!I12-IFU!$C12</f>
        <v>0.34057000000001381</v>
      </c>
      <c r="AC80" s="75">
        <f>IFU!J12-IFU!$C12</f>
        <v>-0.16608999999999696</v>
      </c>
      <c r="AD80" s="75">
        <f>IFU!K12-IFU!$C12</f>
        <v>-0.34323000000000548</v>
      </c>
      <c r="AE80" s="75">
        <f>IFU!L12-IFU!$C12</f>
        <v>0.16599000000002206</v>
      </c>
      <c r="AF80" s="76">
        <v>41640</v>
      </c>
      <c r="AH80" s="72"/>
      <c r="AI80" s="156"/>
      <c r="AJ80" s="156"/>
      <c r="AK80" s="156"/>
      <c r="AL80" s="156"/>
      <c r="AM80" s="156"/>
      <c r="AN80" s="156"/>
      <c r="AO80" s="156"/>
      <c r="AP80" s="156"/>
      <c r="AQ80" s="156"/>
      <c r="AR80" s="156"/>
      <c r="AS80" s="156"/>
      <c r="AT80" s="156"/>
      <c r="AU80" s="156"/>
      <c r="AV80" s="156"/>
      <c r="AW80" s="156"/>
      <c r="AX80" s="156"/>
      <c r="AY80" s="156"/>
      <c r="AZ80" s="156"/>
      <c r="BA80" s="156"/>
      <c r="BB80" s="156"/>
      <c r="BC80" s="156"/>
      <c r="BD80" s="156"/>
      <c r="BE80" s="156"/>
      <c r="BF80" s="156"/>
      <c r="BG80" s="156"/>
      <c r="BH80" s="156"/>
      <c r="BI80" s="156"/>
      <c r="BJ80" s="156"/>
      <c r="BK80" s="156"/>
      <c r="BL80" s="156"/>
      <c r="BM80" s="156"/>
      <c r="BN80" s="156"/>
      <c r="BO80" s="156"/>
      <c r="BP80" s="156"/>
      <c r="BQ80" s="156"/>
      <c r="BR80" s="156"/>
      <c r="BS80" s="156"/>
      <c r="BT80" s="156"/>
      <c r="BU80" s="156"/>
      <c r="BV80" s="156"/>
      <c r="BW80" s="156"/>
      <c r="BX80" s="156"/>
      <c r="BY80" s="156"/>
      <c r="BZ80" s="156"/>
      <c r="CA80" s="156"/>
      <c r="CB80" s="156"/>
      <c r="CC80" s="156"/>
      <c r="CD80" s="156"/>
      <c r="CE80" s="156"/>
      <c r="CF80" s="156"/>
      <c r="CG80" s="156"/>
      <c r="CH80" s="156"/>
      <c r="CI80" s="156"/>
      <c r="CJ80" s="156"/>
      <c r="CK80" s="156"/>
      <c r="CL80" s="156"/>
      <c r="CM80" s="156"/>
      <c r="CN80" s="156"/>
      <c r="CO80" s="156"/>
      <c r="CP80" s="156"/>
      <c r="CQ80" s="156"/>
      <c r="CR80" s="156"/>
      <c r="CS80" s="156"/>
      <c r="CT80" s="156"/>
      <c r="CU80" s="156"/>
      <c r="CV80" s="156"/>
      <c r="CW80" s="156"/>
      <c r="CX80" s="156"/>
      <c r="CY80" s="156"/>
      <c r="CZ80" s="156"/>
      <c r="DA80" s="156"/>
      <c r="DB80" s="156"/>
      <c r="DC80" s="156"/>
      <c r="DD80" s="156"/>
      <c r="DE80" s="156"/>
      <c r="DF80" s="156"/>
      <c r="DG80" s="156"/>
      <c r="DH80" s="156"/>
    </row>
    <row r="81" spans="1:112" s="81" customFormat="1" x14ac:dyDescent="0.2">
      <c r="A81" s="69" t="s">
        <v>54</v>
      </c>
      <c r="B81" s="81" t="s">
        <v>175</v>
      </c>
      <c r="C81" s="9" t="str">
        <f>DDC!B82</f>
        <v>MIRIFU_CNTR</v>
      </c>
      <c r="D81" s="39" t="s">
        <v>401</v>
      </c>
      <c r="E81" s="71" t="s">
        <v>135</v>
      </c>
      <c r="F81" s="82"/>
      <c r="G81" s="82"/>
      <c r="H81" s="124"/>
      <c r="I81" s="124"/>
      <c r="J81" s="82"/>
      <c r="K81" s="82"/>
      <c r="L81" s="124"/>
      <c r="M81" s="124"/>
      <c r="N81" s="137"/>
      <c r="O81" s="137"/>
      <c r="P81" s="74">
        <f>IFU!B13</f>
        <v>-503.65447</v>
      </c>
      <c r="Q81" s="74">
        <f>IFU!C13</f>
        <v>-318.74245999999999</v>
      </c>
      <c r="R81" s="74">
        <f>IFU!D13</f>
        <v>0</v>
      </c>
      <c r="S81" s="72">
        <v>-1</v>
      </c>
      <c r="T81" s="72"/>
      <c r="U81" s="72"/>
      <c r="V81" s="74"/>
      <c r="W81" s="74"/>
      <c r="X81" s="75">
        <f>IFU!$B13-IFU!E13</f>
        <v>1.6964600000000019</v>
      </c>
      <c r="Y81" s="75">
        <f>IFU!$B13-IFU!F13</f>
        <v>-1.7289600000000291</v>
      </c>
      <c r="Z81" s="75">
        <f>IFU!$B13-IFU!G13</f>
        <v>-1.7048899999999776</v>
      </c>
      <c r="AA81" s="75">
        <f>IFU!$B13-IFU!H13</f>
        <v>1.7218799999999987</v>
      </c>
      <c r="AB81" s="75">
        <f>IFU!I13-IFU!$C13</f>
        <v>0.34095000000002074</v>
      </c>
      <c r="AC81" s="75">
        <f>IFU!J13-IFU!$C13</f>
        <v>-0.16624000000001615</v>
      </c>
      <c r="AD81" s="75">
        <f>IFU!K13-IFU!$C13</f>
        <v>-0.34338000000002467</v>
      </c>
      <c r="AE81" s="75">
        <f>IFU!L13-IFU!$C13</f>
        <v>0.1663599999999974</v>
      </c>
      <c r="AF81" s="76">
        <v>41640</v>
      </c>
      <c r="AH81" s="72"/>
      <c r="AI81" s="156"/>
      <c r="AJ81" s="156"/>
      <c r="AK81" s="156"/>
      <c r="AL81" s="156"/>
      <c r="AM81" s="156"/>
      <c r="AN81" s="156"/>
      <c r="AO81" s="156"/>
      <c r="AP81" s="156"/>
      <c r="AQ81" s="156"/>
      <c r="AR81" s="156"/>
      <c r="AS81" s="156"/>
      <c r="AT81" s="156"/>
      <c r="AU81" s="156"/>
      <c r="AV81" s="156"/>
      <c r="AW81" s="156"/>
      <c r="AX81" s="156"/>
      <c r="AY81" s="156"/>
      <c r="AZ81" s="156"/>
      <c r="BA81" s="156"/>
      <c r="BB81" s="156"/>
      <c r="BC81" s="156"/>
      <c r="BD81" s="156"/>
      <c r="BE81" s="156"/>
      <c r="BF81" s="156"/>
      <c r="BG81" s="156"/>
      <c r="BH81" s="156"/>
      <c r="BI81" s="156"/>
      <c r="BJ81" s="156"/>
      <c r="BK81" s="156"/>
      <c r="BL81" s="156"/>
      <c r="BM81" s="156"/>
      <c r="BN81" s="156"/>
      <c r="BO81" s="156"/>
      <c r="BP81" s="156"/>
      <c r="BQ81" s="156"/>
      <c r="BR81" s="156"/>
      <c r="BS81" s="156"/>
      <c r="BT81" s="156"/>
      <c r="BU81" s="156"/>
      <c r="BV81" s="156"/>
      <c r="BW81" s="156"/>
      <c r="BX81" s="156"/>
      <c r="BY81" s="156"/>
      <c r="BZ81" s="156"/>
      <c r="CA81" s="156"/>
      <c r="CB81" s="156"/>
      <c r="CC81" s="156"/>
      <c r="CD81" s="156"/>
      <c r="CE81" s="156"/>
      <c r="CF81" s="156"/>
      <c r="CG81" s="156"/>
      <c r="CH81" s="156"/>
      <c r="CI81" s="156"/>
      <c r="CJ81" s="156"/>
      <c r="CK81" s="156"/>
      <c r="CL81" s="156"/>
      <c r="CM81" s="156"/>
      <c r="CN81" s="156"/>
      <c r="CO81" s="156"/>
      <c r="CP81" s="156"/>
      <c r="CQ81" s="156"/>
      <c r="CR81" s="156"/>
      <c r="CS81" s="156"/>
      <c r="CT81" s="156"/>
      <c r="CU81" s="156"/>
      <c r="CV81" s="156"/>
      <c r="CW81" s="156"/>
      <c r="CX81" s="156"/>
      <c r="CY81" s="156"/>
      <c r="CZ81" s="156"/>
      <c r="DA81" s="156"/>
      <c r="DB81" s="156"/>
      <c r="DC81" s="156"/>
      <c r="DD81" s="156"/>
      <c r="DE81" s="156"/>
      <c r="DF81" s="156"/>
      <c r="DG81" s="156"/>
      <c r="DH81" s="156"/>
    </row>
    <row r="82" spans="1:112" s="81" customFormat="1" x14ac:dyDescent="0.2">
      <c r="A82" s="69" t="s">
        <v>54</v>
      </c>
      <c r="B82" s="81" t="s">
        <v>176</v>
      </c>
      <c r="C82" s="9" t="str">
        <f>DDC!B83</f>
        <v>MIRIFU_CNTR</v>
      </c>
      <c r="D82" s="39" t="s">
        <v>401</v>
      </c>
      <c r="E82" s="71" t="s">
        <v>135</v>
      </c>
      <c r="F82" s="82"/>
      <c r="G82" s="82"/>
      <c r="H82" s="124"/>
      <c r="I82" s="124"/>
      <c r="J82" s="82"/>
      <c r="K82" s="82"/>
      <c r="L82" s="124"/>
      <c r="M82" s="124"/>
      <c r="N82" s="137"/>
      <c r="O82" s="137"/>
      <c r="P82" s="74">
        <f>IFU!B14</f>
        <v>-503.67921999999999</v>
      </c>
      <c r="Q82" s="74">
        <f>IFU!C14</f>
        <v>-318.91831999999999</v>
      </c>
      <c r="R82" s="74">
        <f>IFU!D14</f>
        <v>0</v>
      </c>
      <c r="S82" s="72">
        <v>-1</v>
      </c>
      <c r="T82" s="72"/>
      <c r="U82" s="72"/>
      <c r="V82" s="74"/>
      <c r="W82" s="74"/>
      <c r="X82" s="75">
        <f>IFU!$B14-IFU!E14</f>
        <v>1.7512399999999957</v>
      </c>
      <c r="Y82" s="75">
        <f>IFU!$B14-IFU!F14</f>
        <v>-1.6917799999999943</v>
      </c>
      <c r="Z82" s="75">
        <f>IFU!$B14-IFU!G14</f>
        <v>-1.6676899999999932</v>
      </c>
      <c r="AA82" s="75">
        <f>IFU!$B14-IFU!H14</f>
        <v>1.7766900000000305</v>
      </c>
      <c r="AB82" s="75">
        <f>IFU!I14-IFU!$C14</f>
        <v>0.35025999999999158</v>
      </c>
      <c r="AC82" s="75">
        <f>IFU!J14-IFU!$C14</f>
        <v>-0.16187999999999647</v>
      </c>
      <c r="AD82" s="75">
        <f>IFU!K14-IFU!$C14</f>
        <v>-0.33899999999999864</v>
      </c>
      <c r="AE82" s="75">
        <f>IFU!L14-IFU!$C14</f>
        <v>0.17570999999998094</v>
      </c>
      <c r="AF82" s="76">
        <v>41640</v>
      </c>
      <c r="AH82" s="72"/>
      <c r="AI82" s="156"/>
      <c r="AJ82" s="156"/>
      <c r="AK82" s="156"/>
      <c r="AL82" s="156"/>
      <c r="AM82" s="156"/>
      <c r="AN82" s="156"/>
      <c r="AO82" s="156"/>
      <c r="AP82" s="156"/>
      <c r="AQ82" s="156"/>
      <c r="AR82" s="156"/>
      <c r="AS82" s="156"/>
      <c r="AT82" s="156"/>
      <c r="AU82" s="156"/>
      <c r="AV82" s="156"/>
      <c r="AW82" s="156"/>
      <c r="AX82" s="156"/>
      <c r="AY82" s="156"/>
      <c r="AZ82" s="156"/>
      <c r="BA82" s="156"/>
      <c r="BB82" s="156"/>
      <c r="BC82" s="156"/>
      <c r="BD82" s="156"/>
      <c r="BE82" s="156"/>
      <c r="BF82" s="156"/>
      <c r="BG82" s="156"/>
      <c r="BH82" s="156"/>
      <c r="BI82" s="156"/>
      <c r="BJ82" s="156"/>
      <c r="BK82" s="156"/>
      <c r="BL82" s="156"/>
      <c r="BM82" s="156"/>
      <c r="BN82" s="156"/>
      <c r="BO82" s="156"/>
      <c r="BP82" s="156"/>
      <c r="BQ82" s="156"/>
      <c r="BR82" s="156"/>
      <c r="BS82" s="156"/>
      <c r="BT82" s="156"/>
      <c r="BU82" s="156"/>
      <c r="BV82" s="156"/>
      <c r="BW82" s="156"/>
      <c r="BX82" s="156"/>
      <c r="BY82" s="156"/>
      <c r="BZ82" s="156"/>
      <c r="CA82" s="156"/>
      <c r="CB82" s="156"/>
      <c r="CC82" s="156"/>
      <c r="CD82" s="156"/>
      <c r="CE82" s="156"/>
      <c r="CF82" s="156"/>
      <c r="CG82" s="156"/>
      <c r="CH82" s="156"/>
      <c r="CI82" s="156"/>
      <c r="CJ82" s="156"/>
      <c r="CK82" s="156"/>
      <c r="CL82" s="156"/>
      <c r="CM82" s="156"/>
      <c r="CN82" s="156"/>
      <c r="CO82" s="156"/>
      <c r="CP82" s="156"/>
      <c r="CQ82" s="156"/>
      <c r="CR82" s="156"/>
      <c r="CS82" s="156"/>
      <c r="CT82" s="156"/>
      <c r="CU82" s="156"/>
      <c r="CV82" s="156"/>
      <c r="CW82" s="156"/>
      <c r="CX82" s="156"/>
      <c r="CY82" s="156"/>
      <c r="CZ82" s="156"/>
      <c r="DA82" s="156"/>
      <c r="DB82" s="156"/>
      <c r="DC82" s="156"/>
      <c r="DD82" s="156"/>
      <c r="DE82" s="156"/>
      <c r="DF82" s="156"/>
      <c r="DG82" s="156"/>
      <c r="DH82" s="156"/>
    </row>
    <row r="83" spans="1:112" x14ac:dyDescent="0.2">
      <c r="A83" s="9" t="s">
        <v>54</v>
      </c>
      <c r="B83" t="s">
        <v>177</v>
      </c>
      <c r="C83" s="9" t="str">
        <f>DDC!B84</f>
        <v>MIRIFU_CNTR</v>
      </c>
      <c r="D83" s="39" t="s">
        <v>401</v>
      </c>
      <c r="E83" s="15" t="s">
        <v>135</v>
      </c>
      <c r="F83" s="44"/>
      <c r="G83" s="44"/>
      <c r="J83" s="44"/>
      <c r="K83" s="44"/>
      <c r="P83" s="74">
        <f>IFU!B15</f>
        <v>-503.70397000000003</v>
      </c>
      <c r="Q83" s="74">
        <f>IFU!C15</f>
        <v>-319.09417999999999</v>
      </c>
      <c r="R83" s="74">
        <f>IFU!D15</f>
        <v>0</v>
      </c>
      <c r="S83" s="42">
        <v>-1</v>
      </c>
      <c r="X83" s="75">
        <f>IFU!$B15-IFU!E15</f>
        <v>1.7376299999999674</v>
      </c>
      <c r="Y83" s="75">
        <f>IFU!$B15-IFU!F15</f>
        <v>-1.7217899999999986</v>
      </c>
      <c r="Z83" s="75">
        <f>IFU!$B15-IFU!G15</f>
        <v>-1.6977200000000039</v>
      </c>
      <c r="AA83" s="75">
        <f>IFU!$B15-IFU!H15</f>
        <v>1.7630699999999706</v>
      </c>
      <c r="AB83" s="75">
        <f>IFU!I15-IFU!$C15</f>
        <v>0.34944000000001552</v>
      </c>
      <c r="AC83" s="75">
        <f>IFU!J15-IFU!$C15</f>
        <v>-0.16752000000002454</v>
      </c>
      <c r="AD83" s="75">
        <f>IFU!K15-IFU!$C15</f>
        <v>-0.34466000000003305</v>
      </c>
      <c r="AE83" s="75">
        <f>IFU!L15-IFU!$C15</f>
        <v>0.17486999999999853</v>
      </c>
      <c r="AF83" s="40">
        <v>41640</v>
      </c>
    </row>
    <row r="84" spans="1:112" x14ac:dyDescent="0.2">
      <c r="A84" s="9" t="s">
        <v>54</v>
      </c>
      <c r="B84" t="s">
        <v>178</v>
      </c>
      <c r="C84" s="9" t="str">
        <f>DDC!B85</f>
        <v>MIRIFU_CNTR</v>
      </c>
      <c r="D84" s="39" t="s">
        <v>401</v>
      </c>
      <c r="E84" s="15" t="s">
        <v>135</v>
      </c>
      <c r="F84" s="44"/>
      <c r="G84" s="44"/>
      <c r="J84" s="44"/>
      <c r="K84" s="44"/>
      <c r="P84" s="74">
        <f>IFU!B16</f>
        <v>-503.72872000000001</v>
      </c>
      <c r="Q84" s="74">
        <f>IFU!C16</f>
        <v>-319.27005000000003</v>
      </c>
      <c r="R84" s="74">
        <f>IFU!D16</f>
        <v>0</v>
      </c>
      <c r="S84" s="42">
        <v>-1</v>
      </c>
      <c r="X84" s="75">
        <f>IFU!$B16-IFU!E16</f>
        <v>1.719539999999995</v>
      </c>
      <c r="Y84" s="75">
        <f>IFU!$B16-IFU!F16</f>
        <v>-1.7030599999999936</v>
      </c>
      <c r="Z84" s="75">
        <f>IFU!$B16-IFU!G16</f>
        <v>-1.6789800000000241</v>
      </c>
      <c r="AA84" s="75">
        <f>IFU!$B16-IFU!H16</f>
        <v>1.7449799999999982</v>
      </c>
      <c r="AB84" s="75">
        <f>IFU!I16-IFU!$C16</f>
        <v>0.34792000000004464</v>
      </c>
      <c r="AC84" s="75">
        <f>IFU!J16-IFU!$C16</f>
        <v>-0.16586999999998397</v>
      </c>
      <c r="AD84" s="75">
        <f>IFU!K16-IFU!$C16</f>
        <v>-0.34298999999998614</v>
      </c>
      <c r="AE84" s="75">
        <f>IFU!L16-IFU!$C16</f>
        <v>0.17335000000002765</v>
      </c>
      <c r="AF84" s="40">
        <v>41640</v>
      </c>
    </row>
    <row r="85" spans="1:112" x14ac:dyDescent="0.2">
      <c r="A85" s="9" t="s">
        <v>54</v>
      </c>
      <c r="B85" t="s">
        <v>179</v>
      </c>
      <c r="C85" s="9" t="str">
        <f>DDC!B86</f>
        <v>MIRIFU_CNTR</v>
      </c>
      <c r="D85" s="39" t="s">
        <v>401</v>
      </c>
      <c r="E85" s="15" t="s">
        <v>135</v>
      </c>
      <c r="F85" s="44"/>
      <c r="G85" s="44"/>
      <c r="J85" s="44"/>
      <c r="K85" s="44"/>
      <c r="P85" s="74">
        <f>IFU!B17</f>
        <v>-503.75346999999999</v>
      </c>
      <c r="Q85" s="74">
        <f>IFU!C17</f>
        <v>-319.44591000000003</v>
      </c>
      <c r="R85" s="74">
        <f>IFU!D17</f>
        <v>0</v>
      </c>
      <c r="S85" s="42">
        <v>-1</v>
      </c>
      <c r="X85" s="75">
        <f>IFU!$B17-IFU!E17</f>
        <v>1.679649999999981</v>
      </c>
      <c r="Y85" s="75">
        <f>IFU!$B17-IFU!F17</f>
        <v>-1.7330900000000042</v>
      </c>
      <c r="Z85" s="75">
        <f>IFU!$B17-IFU!G17</f>
        <v>-1.7090200000000095</v>
      </c>
      <c r="AA85" s="75">
        <f>IFU!$B17-IFU!H17</f>
        <v>1.7050600000000031</v>
      </c>
      <c r="AB85" s="75">
        <f>IFU!I17-IFU!$C17</f>
        <v>0.34309000000001788</v>
      </c>
      <c r="AC85" s="75">
        <f>IFU!J17-IFU!$C17</f>
        <v>-0.17155999999999949</v>
      </c>
      <c r="AD85" s="75">
        <f>IFU!K17-IFU!$C17</f>
        <v>-0.34869999999995116</v>
      </c>
      <c r="AE85" s="75">
        <f>IFU!L17-IFU!$C17</f>
        <v>0.16848000000004504</v>
      </c>
      <c r="AF85" s="40">
        <v>41640</v>
      </c>
    </row>
    <row r="86" spans="1:112" x14ac:dyDescent="0.2">
      <c r="A86" s="9" t="s">
        <v>54</v>
      </c>
      <c r="B86" t="s">
        <v>180</v>
      </c>
      <c r="C86" s="9" t="str">
        <f>DDC!B87</f>
        <v>MIRIFU_CNTR</v>
      </c>
      <c r="D86" s="39" t="s">
        <v>401</v>
      </c>
      <c r="E86" s="15" t="s">
        <v>135</v>
      </c>
      <c r="F86" s="44"/>
      <c r="G86" s="44"/>
      <c r="J86" s="44"/>
      <c r="K86" s="44"/>
      <c r="P86" s="74">
        <f>IFU!B18</f>
        <v>-503.77821999999998</v>
      </c>
      <c r="Q86" s="74">
        <f>IFU!C18</f>
        <v>-319.62178</v>
      </c>
      <c r="R86" s="74">
        <f>IFU!D18</f>
        <v>0</v>
      </c>
      <c r="S86" s="42">
        <v>-1</v>
      </c>
      <c r="X86" s="75">
        <f>IFU!$B18-IFU!E18</f>
        <v>1.7125599999999963</v>
      </c>
      <c r="Y86" s="75">
        <f>IFU!$B18-IFU!F18</f>
        <v>-1.6888299999999958</v>
      </c>
      <c r="Z86" s="75">
        <f>IFU!$B18-IFU!G18</f>
        <v>-1.6647399999999948</v>
      </c>
      <c r="AA86" s="75">
        <f>IFU!$B18-IFU!H18</f>
        <v>1.7379900000000248</v>
      </c>
      <c r="AB86" s="75">
        <f>IFU!I18-IFU!$C18</f>
        <v>0.34922999999997728</v>
      </c>
      <c r="AC86" s="75">
        <f>IFU!J18-IFU!$C18</f>
        <v>-0.16602000000000317</v>
      </c>
      <c r="AD86" s="75">
        <f>IFU!K18-IFU!$C18</f>
        <v>-0.34311999999999898</v>
      </c>
      <c r="AE86" s="75">
        <f>IFU!L18-IFU!$C18</f>
        <v>0.17464999999998554</v>
      </c>
      <c r="AF86" s="40">
        <v>41640</v>
      </c>
    </row>
    <row r="87" spans="1:112" x14ac:dyDescent="0.2">
      <c r="A87" s="9" t="s">
        <v>54</v>
      </c>
      <c r="B87" t="s">
        <v>181</v>
      </c>
      <c r="C87" s="9" t="str">
        <f>DDC!B88</f>
        <v>MIRIFU_CNTR</v>
      </c>
      <c r="D87" s="39" t="s">
        <v>401</v>
      </c>
      <c r="E87" s="15" t="s">
        <v>135</v>
      </c>
      <c r="F87" s="44"/>
      <c r="G87" s="44"/>
      <c r="J87" s="44"/>
      <c r="K87" s="44"/>
      <c r="P87" s="74">
        <f>IFU!B19</f>
        <v>-503.80297000000002</v>
      </c>
      <c r="Q87" s="74">
        <f>IFU!C19</f>
        <v>-319.79764</v>
      </c>
      <c r="R87" s="74">
        <f>IFU!D19</f>
        <v>0</v>
      </c>
      <c r="S87" s="42">
        <v>-1</v>
      </c>
      <c r="X87" s="75">
        <f>IFU!$B19-IFU!E19</f>
        <v>1.7072999999999752</v>
      </c>
      <c r="Y87" s="75">
        <f>IFU!$B19-IFU!F19</f>
        <v>-1.7171299999999974</v>
      </c>
      <c r="Z87" s="75">
        <f>IFU!$B19-IFU!G19</f>
        <v>-1.6930500000000279</v>
      </c>
      <c r="AA87" s="75">
        <f>IFU!$B19-IFU!H19</f>
        <v>1.7327199999999721</v>
      </c>
      <c r="AB87" s="75">
        <f>IFU!I19-IFU!$C19</f>
        <v>0.34960999999998421</v>
      </c>
      <c r="AC87" s="75">
        <f>IFU!J19-IFU!$C19</f>
        <v>-0.17146999999999935</v>
      </c>
      <c r="AD87" s="75">
        <f>IFU!K19-IFU!$C19</f>
        <v>-0.34859999999997626</v>
      </c>
      <c r="AE87" s="75">
        <f>IFU!L19-IFU!$C19</f>
        <v>0.17502000000001772</v>
      </c>
      <c r="AF87" s="40">
        <v>41640</v>
      </c>
    </row>
    <row r="88" spans="1:112" x14ac:dyDescent="0.2">
      <c r="A88" s="9" t="s">
        <v>54</v>
      </c>
      <c r="B88" t="s">
        <v>182</v>
      </c>
      <c r="C88" s="9" t="str">
        <f>DDC!B89</f>
        <v>MIRIFU_CNTR</v>
      </c>
      <c r="D88" s="39" t="s">
        <v>401</v>
      </c>
      <c r="E88" s="15" t="s">
        <v>135</v>
      </c>
      <c r="F88" s="44"/>
      <c r="G88" s="44"/>
      <c r="J88" s="44"/>
      <c r="K88" s="44"/>
      <c r="P88" s="74">
        <f>IFU!B20</f>
        <v>-503.82772</v>
      </c>
      <c r="Q88" s="74">
        <f>IFU!C20</f>
        <v>-319.9735</v>
      </c>
      <c r="R88" s="74">
        <f>IFU!D20</f>
        <v>0</v>
      </c>
      <c r="S88" s="42">
        <v>-1</v>
      </c>
      <c r="X88" s="75">
        <f>IFU!$B20-IFU!E20</f>
        <v>1.690589999999986</v>
      </c>
      <c r="Y88" s="75">
        <f>IFU!$B20-IFU!F20</f>
        <v>-1.7124900000000025</v>
      </c>
      <c r="Z88" s="75">
        <f>IFU!$B20-IFU!G20</f>
        <v>-1.6884099999999762</v>
      </c>
      <c r="AA88" s="75">
        <f>IFU!$B20-IFU!H20</f>
        <v>1.7160099999999829</v>
      </c>
      <c r="AB88" s="75">
        <f>IFU!I20-IFU!$C20</f>
        <v>0.34823000000000093</v>
      </c>
      <c r="AC88" s="75">
        <f>IFU!J20-IFU!$C20</f>
        <v>-0.17192999999997483</v>
      </c>
      <c r="AD88" s="75">
        <f>IFU!K20-IFU!$C20</f>
        <v>-0.34904999999997699</v>
      </c>
      <c r="AE88" s="75">
        <f>IFU!L20-IFU!$C20</f>
        <v>0.17363000000000284</v>
      </c>
      <c r="AF88" s="40">
        <v>41640</v>
      </c>
    </row>
    <row r="89" spans="1:112" x14ac:dyDescent="0.2">
      <c r="A89" s="9" t="s">
        <v>54</v>
      </c>
      <c r="B89" t="s">
        <v>183</v>
      </c>
      <c r="C89" s="9" t="str">
        <f>DDC!B90</f>
        <v>MIRIFU_CNTR</v>
      </c>
      <c r="D89" s="39" t="s">
        <v>401</v>
      </c>
      <c r="E89" s="15" t="s">
        <v>135</v>
      </c>
      <c r="F89" s="44"/>
      <c r="G89" s="44"/>
      <c r="J89" s="44"/>
      <c r="K89" s="44"/>
      <c r="P89" s="74">
        <f>IFU!B21</f>
        <v>-503.85246999999998</v>
      </c>
      <c r="Q89" s="74">
        <f>IFU!C21</f>
        <v>-320.14936</v>
      </c>
      <c r="R89" s="74">
        <f>IFU!D21</f>
        <v>0</v>
      </c>
      <c r="S89" s="42">
        <v>-1</v>
      </c>
      <c r="X89" s="75">
        <f>IFU!$B21-IFU!E21</f>
        <v>1.6947600000000307</v>
      </c>
      <c r="Y89" s="75">
        <f>IFU!$B21-IFU!F21</f>
        <v>-1.745839999999987</v>
      </c>
      <c r="Z89" s="75">
        <f>IFU!$B21-IFU!G21</f>
        <v>-1.7217699999999923</v>
      </c>
      <c r="AA89" s="75">
        <f>IFU!$B21-IFU!H21</f>
        <v>1.7201800000000276</v>
      </c>
      <c r="AB89" s="75">
        <f>IFU!I21-IFU!$C21</f>
        <v>0.35002000000002909</v>
      </c>
      <c r="AC89" s="75">
        <f>IFU!J21-IFU!$C21</f>
        <v>-0.17820000000000391</v>
      </c>
      <c r="AD89" s="75">
        <f>IFU!K21-IFU!$C21</f>
        <v>-0.35534999999998718</v>
      </c>
      <c r="AE89" s="75">
        <f>IFU!L21-IFU!$C21</f>
        <v>0.17543000000000575</v>
      </c>
      <c r="AF89" s="40">
        <v>41640</v>
      </c>
    </row>
    <row r="90" spans="1:112" x14ac:dyDescent="0.2">
      <c r="A90" s="9" t="s">
        <v>54</v>
      </c>
      <c r="B90" t="s">
        <v>184</v>
      </c>
      <c r="C90" s="9" t="str">
        <f>DDC!B91</f>
        <v>MIRIFU_CNTR</v>
      </c>
      <c r="D90" s="39" t="s">
        <v>401</v>
      </c>
      <c r="E90" s="15" t="s">
        <v>135</v>
      </c>
      <c r="F90" s="44"/>
      <c r="G90" s="44"/>
      <c r="J90" s="44"/>
      <c r="K90" s="44"/>
      <c r="P90" s="74">
        <f>IFU!B22</f>
        <v>-503.87722000000002</v>
      </c>
      <c r="Q90" s="74">
        <f>IFU!C22</f>
        <v>-320.32522</v>
      </c>
      <c r="R90" s="74">
        <f>IFU!D22</f>
        <v>0</v>
      </c>
      <c r="S90" s="42">
        <v>-1</v>
      </c>
      <c r="X90" s="75">
        <f>IFU!$B22-IFU!E22</f>
        <v>1.7033899999999562</v>
      </c>
      <c r="Y90" s="75">
        <f>IFU!$B22-IFU!F22</f>
        <v>-1.7355200000000082</v>
      </c>
      <c r="Z90" s="75">
        <f>IFU!$B22-IFU!G22</f>
        <v>-1.7114400000000387</v>
      </c>
      <c r="AA90" s="75">
        <f>IFU!$B22-IFU!H22</f>
        <v>1.7288099999999531</v>
      </c>
      <c r="AB90" s="75">
        <f>IFU!I22-IFU!$C22</f>
        <v>0.35250999999999522</v>
      </c>
      <c r="AC90" s="75">
        <f>IFU!J22-IFU!$C22</f>
        <v>-0.17779000000001588</v>
      </c>
      <c r="AD90" s="75">
        <f>IFU!K22-IFU!$C22</f>
        <v>-0.35493000000002439</v>
      </c>
      <c r="AE90" s="75">
        <f>IFU!L22-IFU!$C22</f>
        <v>0.17792000000002872</v>
      </c>
      <c r="AF90" s="40">
        <v>41640</v>
      </c>
    </row>
    <row r="91" spans="1:112" x14ac:dyDescent="0.2">
      <c r="A91" s="9" t="s">
        <v>54</v>
      </c>
      <c r="B91" t="s">
        <v>185</v>
      </c>
      <c r="C91" s="9" t="str">
        <f>DDC!B92</f>
        <v>MIRIFU_CNTR</v>
      </c>
      <c r="D91" s="39" t="s">
        <v>401</v>
      </c>
      <c r="E91" s="15" t="s">
        <v>135</v>
      </c>
      <c r="F91" s="44"/>
      <c r="G91" s="44"/>
      <c r="J91" s="44"/>
      <c r="K91" s="44"/>
      <c r="P91" s="74">
        <f>IFU!B23</f>
        <v>-503.90197999999998</v>
      </c>
      <c r="Q91" s="74">
        <f>IFU!C23</f>
        <v>-320.50108999999998</v>
      </c>
      <c r="R91" s="74">
        <f>IFU!D23</f>
        <v>0</v>
      </c>
      <c r="S91" s="42">
        <v>-1</v>
      </c>
      <c r="X91" s="75">
        <f>IFU!$B23-IFU!E23</f>
        <v>1.6770800000000463</v>
      </c>
      <c r="Y91" s="75">
        <f>IFU!$B23-IFU!F23</f>
        <v>-1.746819999999957</v>
      </c>
      <c r="Z91" s="75">
        <f>IFU!$B23-IFU!G23</f>
        <v>-1.7227499999999623</v>
      </c>
      <c r="AA91" s="75">
        <f>IFU!$B23-IFU!H23</f>
        <v>1.7024900000000116</v>
      </c>
      <c r="AB91" s="75">
        <f>IFU!I23-IFU!$C23</f>
        <v>0.34960999999998421</v>
      </c>
      <c r="AC91" s="75">
        <f>IFU!J23-IFU!$C23</f>
        <v>-0.18071000000003323</v>
      </c>
      <c r="AD91" s="75">
        <f>IFU!K23-IFU!$C23</f>
        <v>-0.3578600000000165</v>
      </c>
      <c r="AE91" s="75">
        <f>IFU!L23-IFU!$C23</f>
        <v>0.17499999999995453</v>
      </c>
      <c r="AF91" s="40">
        <v>41640</v>
      </c>
    </row>
    <row r="92" spans="1:112" x14ac:dyDescent="0.2">
      <c r="A92" s="9" t="s">
        <v>54</v>
      </c>
      <c r="B92" t="s">
        <v>186</v>
      </c>
      <c r="C92" s="9" t="str">
        <f>DDC!B93</f>
        <v>MIRIFU_CNTR</v>
      </c>
      <c r="D92" s="39" t="s">
        <v>402</v>
      </c>
      <c r="E92" s="15" t="s">
        <v>135</v>
      </c>
      <c r="F92" s="44"/>
      <c r="G92" s="44"/>
      <c r="J92" s="44"/>
      <c r="K92" s="44"/>
      <c r="P92" s="74">
        <f>IFU!B24</f>
        <v>-503.65579000000002</v>
      </c>
      <c r="Q92" s="74">
        <f>IFU!C24</f>
        <v>-318.90478000000002</v>
      </c>
      <c r="R92" s="74">
        <f>IFU!D24</f>
        <v>0</v>
      </c>
      <c r="S92" s="42">
        <v>-1</v>
      </c>
      <c r="X92" s="75">
        <f>IFU!$B24-IFU!E24</f>
        <v>1.4093799999999987</v>
      </c>
      <c r="Y92" s="75">
        <f>IFU!$B24-IFU!F24</f>
        <v>-1.9298500000000445</v>
      </c>
      <c r="Z92" s="75">
        <f>IFU!$B24-IFU!G24</f>
        <v>-1.407130000000052</v>
      </c>
      <c r="AA92" s="75">
        <f>IFU!$B24-IFU!H24</f>
        <v>1.9595099999999661</v>
      </c>
      <c r="AB92" s="75">
        <f>IFU!I24-IFU!$C24</f>
        <v>2.0755800000000022</v>
      </c>
      <c r="AC92" s="75">
        <f>IFU!J24-IFU!$C24</f>
        <v>1.6050000000000182</v>
      </c>
      <c r="AD92" s="75">
        <f>IFU!K24-IFU!$C24</f>
        <v>-2.0931400000000053</v>
      </c>
      <c r="AE92" s="75">
        <f>IFU!L24-IFU!$C24</f>
        <v>-1.5827699999999822</v>
      </c>
      <c r="AF92" s="40">
        <v>41640</v>
      </c>
    </row>
    <row r="93" spans="1:112" x14ac:dyDescent="0.2">
      <c r="A93" s="9" t="s">
        <v>54</v>
      </c>
      <c r="B93" t="s">
        <v>187</v>
      </c>
      <c r="C93" s="9" t="str">
        <f>DDC!B94</f>
        <v>MIRIFU_CNTR</v>
      </c>
      <c r="D93" s="39" t="s">
        <v>401</v>
      </c>
      <c r="E93" s="15" t="s">
        <v>135</v>
      </c>
      <c r="F93" s="44"/>
      <c r="G93" s="44"/>
      <c r="J93" s="44"/>
      <c r="K93" s="44"/>
      <c r="P93" s="74">
        <f>IFU!B25</f>
        <v>-503.40037999999998</v>
      </c>
      <c r="Q93" s="74">
        <f>IFU!C25</f>
        <v>-317.15319</v>
      </c>
      <c r="R93" s="74">
        <f>IFU!D25</f>
        <v>0</v>
      </c>
      <c r="S93" s="42">
        <v>-1</v>
      </c>
      <c r="X93" s="75">
        <f>IFU!$B25-IFU!E25</f>
        <v>1.6712500000000432</v>
      </c>
      <c r="Y93" s="75">
        <f>IFU!$B25-IFU!F25</f>
        <v>-1.6820199999999659</v>
      </c>
      <c r="Z93" s="75">
        <f>IFU!$B25-IFU!G25</f>
        <v>-1.6571399999999699</v>
      </c>
      <c r="AA93" s="75">
        <f>IFU!$B25-IFU!H25</f>
        <v>1.6974500000000035</v>
      </c>
      <c r="AB93" s="75">
        <f>IFU!I25-IFU!$C25</f>
        <v>0.32490999999998849</v>
      </c>
      <c r="AC93" s="75">
        <f>IFU!J25-IFU!$C25</f>
        <v>-0.14766000000003032</v>
      </c>
      <c r="AD93" s="75">
        <f>IFU!K25-IFU!$C25</f>
        <v>-0.32377000000002454</v>
      </c>
      <c r="AE93" s="75">
        <f>IFU!L25-IFU!$C25</f>
        <v>0.15069999999997208</v>
      </c>
      <c r="AF93" s="40">
        <v>41640</v>
      </c>
    </row>
    <row r="94" spans="1:112" x14ac:dyDescent="0.2">
      <c r="A94" s="9" t="s">
        <v>54</v>
      </c>
      <c r="B94" t="s">
        <v>188</v>
      </c>
      <c r="C94" s="9" t="str">
        <f>DDC!B95</f>
        <v>MIRIFU_CNTR</v>
      </c>
      <c r="D94" s="39" t="s">
        <v>401</v>
      </c>
      <c r="E94" s="15" t="s">
        <v>135</v>
      </c>
      <c r="F94" s="44"/>
      <c r="G94" s="44"/>
      <c r="J94" s="44"/>
      <c r="K94" s="44"/>
      <c r="P94" s="74">
        <f>IFU!B26</f>
        <v>-503.42592000000002</v>
      </c>
      <c r="Q94" s="74">
        <f>IFU!C26</f>
        <v>-317.32835</v>
      </c>
      <c r="R94" s="74">
        <f>IFU!D26</f>
        <v>0</v>
      </c>
      <c r="S94" s="42">
        <v>-1</v>
      </c>
      <c r="X94" s="75">
        <f>IFU!$B26-IFU!E26</f>
        <v>1.6705900000000042</v>
      </c>
      <c r="Y94" s="75">
        <f>IFU!$B26-IFU!F26</f>
        <v>-1.6963000000000079</v>
      </c>
      <c r="Z94" s="75">
        <f>IFU!$B26-IFU!G26</f>
        <v>-1.6714200000000119</v>
      </c>
      <c r="AA94" s="75">
        <f>IFU!$B26-IFU!H26</f>
        <v>1.6967899999999645</v>
      </c>
      <c r="AB94" s="75">
        <f>IFU!I26-IFU!$C26</f>
        <v>0.3256799999999771</v>
      </c>
      <c r="AC94" s="75">
        <f>IFU!J26-IFU!$C26</f>
        <v>-0.15053999999997814</v>
      </c>
      <c r="AD94" s="75">
        <f>IFU!K26-IFU!$C26</f>
        <v>-0.32664999999997235</v>
      </c>
      <c r="AE94" s="75">
        <f>IFU!L26-IFU!$C26</f>
        <v>0.15147000000001754</v>
      </c>
      <c r="AF94" s="40">
        <v>41640</v>
      </c>
    </row>
    <row r="95" spans="1:112" x14ac:dyDescent="0.2">
      <c r="A95" s="9" t="s">
        <v>54</v>
      </c>
      <c r="B95" t="s">
        <v>189</v>
      </c>
      <c r="C95" s="9" t="str">
        <f>DDC!B96</f>
        <v>MIRIFU_CNTR</v>
      </c>
      <c r="D95" s="39" t="s">
        <v>401</v>
      </c>
      <c r="E95" s="15" t="s">
        <v>135</v>
      </c>
      <c r="F95" s="44"/>
      <c r="G95" s="44"/>
      <c r="J95" s="44"/>
      <c r="K95" s="44"/>
      <c r="P95" s="74">
        <f>IFU!B27</f>
        <v>-503.45146</v>
      </c>
      <c r="Q95" s="74">
        <f>IFU!C27</f>
        <v>-317.50351000000001</v>
      </c>
      <c r="R95" s="74">
        <f>IFU!D27</f>
        <v>0</v>
      </c>
      <c r="S95" s="42">
        <v>-1</v>
      </c>
      <c r="X95" s="75">
        <f>IFU!$B27-IFU!E27</f>
        <v>1.6661000000000286</v>
      </c>
      <c r="Y95" s="75">
        <f>IFU!$B27-IFU!F27</f>
        <v>-1.6930399999999963</v>
      </c>
      <c r="Z95" s="75">
        <f>IFU!$B27-IFU!G27</f>
        <v>-1.6681500000000256</v>
      </c>
      <c r="AA95" s="75">
        <f>IFU!$B27-IFU!H27</f>
        <v>1.6922999999999888</v>
      </c>
      <c r="AB95" s="75">
        <f>IFU!I27-IFU!$C27</f>
        <v>0.32589999999999009</v>
      </c>
      <c r="AC95" s="75">
        <f>IFU!J27-IFU!$C27</f>
        <v>-0.15093000000001666</v>
      </c>
      <c r="AD95" s="75">
        <f>IFU!K27-IFU!$C27</f>
        <v>-0.32704000000001088</v>
      </c>
      <c r="AE95" s="75">
        <f>IFU!L27-IFU!$C27</f>
        <v>0.15170000000000528</v>
      </c>
      <c r="AF95" s="40">
        <v>41640</v>
      </c>
    </row>
    <row r="96" spans="1:112" x14ac:dyDescent="0.2">
      <c r="A96" s="9" t="s">
        <v>54</v>
      </c>
      <c r="B96" t="s">
        <v>190</v>
      </c>
      <c r="C96" s="9" t="str">
        <f>DDC!B97</f>
        <v>MIRIFU_CNTR</v>
      </c>
      <c r="D96" s="39" t="s">
        <v>401</v>
      </c>
      <c r="E96" s="15" t="s">
        <v>135</v>
      </c>
      <c r="F96" s="44"/>
      <c r="G96" s="44"/>
      <c r="J96" s="44"/>
      <c r="K96" s="44"/>
      <c r="P96" s="74">
        <f>IFU!B28</f>
        <v>-503.47699999999998</v>
      </c>
      <c r="Q96" s="74">
        <f>IFU!C28</f>
        <v>-317.67865999999998</v>
      </c>
      <c r="R96" s="74">
        <f>IFU!D28</f>
        <v>0</v>
      </c>
      <c r="S96" s="42">
        <v>-1</v>
      </c>
      <c r="X96" s="75">
        <f>IFU!$B28-IFU!E28</f>
        <v>1.7279800000000023</v>
      </c>
      <c r="Y96" s="75">
        <f>IFU!$B28-IFU!F28</f>
        <v>-1.6979099999999789</v>
      </c>
      <c r="Z96" s="75">
        <f>IFU!$B28-IFU!G28</f>
        <v>-1.6730299999999829</v>
      </c>
      <c r="AA96" s="75">
        <f>IFU!$B28-IFU!H28</f>
        <v>1.7542000000000257</v>
      </c>
      <c r="AB96" s="75">
        <f>IFU!I28-IFU!$C28</f>
        <v>0.33555999999998676</v>
      </c>
      <c r="AC96" s="75">
        <f>IFU!J28-IFU!$C28</f>
        <v>-0.15249000000000024</v>
      </c>
      <c r="AD96" s="75">
        <f>IFU!K28-IFU!$C28</f>
        <v>-0.32861000000002605</v>
      </c>
      <c r="AE96" s="75">
        <f>IFU!L28-IFU!$C28</f>
        <v>0.1613999999999578</v>
      </c>
      <c r="AF96" s="40">
        <v>41640</v>
      </c>
    </row>
    <row r="97" spans="1:32" x14ac:dyDescent="0.2">
      <c r="A97" s="9" t="s">
        <v>54</v>
      </c>
      <c r="B97" t="s">
        <v>191</v>
      </c>
      <c r="C97" s="9" t="str">
        <f>DDC!B98</f>
        <v>MIRIFU_CNTR</v>
      </c>
      <c r="D97" s="39" t="s">
        <v>401</v>
      </c>
      <c r="E97" s="15" t="s">
        <v>135</v>
      </c>
      <c r="F97" s="44"/>
      <c r="G97" s="44"/>
      <c r="J97" s="44"/>
      <c r="K97" s="44"/>
      <c r="P97" s="74">
        <f>IFU!B29</f>
        <v>-503.50254000000001</v>
      </c>
      <c r="Q97" s="74">
        <f>IFU!C29</f>
        <v>-317.85381999999998</v>
      </c>
      <c r="R97" s="74">
        <f>IFU!D29</f>
        <v>0</v>
      </c>
      <c r="S97" s="42">
        <v>-1</v>
      </c>
      <c r="X97" s="75">
        <f>IFU!$B29-IFU!E29</f>
        <v>1.7337499999999864</v>
      </c>
      <c r="Y97" s="75">
        <f>IFU!$B29-IFU!F29</f>
        <v>-1.6770400000000336</v>
      </c>
      <c r="Z97" s="75">
        <f>IFU!$B29-IFU!G29</f>
        <v>-1.6521400000000313</v>
      </c>
      <c r="AA97" s="75">
        <f>IFU!$B29-IFU!H29</f>
        <v>1.7599700000000098</v>
      </c>
      <c r="AB97" s="75">
        <f>IFU!I29-IFU!$C29</f>
        <v>0.33727999999996428</v>
      </c>
      <c r="AC97" s="75">
        <f>IFU!J29-IFU!$C29</f>
        <v>-0.15037000000000944</v>
      </c>
      <c r="AD97" s="75">
        <f>IFU!K29-IFU!$C29</f>
        <v>-0.3264700000000289</v>
      </c>
      <c r="AE97" s="75">
        <f>IFU!L29-IFU!$C29</f>
        <v>0.16310999999996056</v>
      </c>
      <c r="AF97" s="40">
        <v>41640</v>
      </c>
    </row>
    <row r="98" spans="1:32" x14ac:dyDescent="0.2">
      <c r="A98" s="9" t="s">
        <v>54</v>
      </c>
      <c r="B98" t="s">
        <v>192</v>
      </c>
      <c r="C98" s="9" t="str">
        <f>DDC!B99</f>
        <v>MIRIFU_CNTR</v>
      </c>
      <c r="D98" s="39" t="s">
        <v>401</v>
      </c>
      <c r="E98" s="15" t="s">
        <v>135</v>
      </c>
      <c r="F98" s="44"/>
      <c r="G98" s="44"/>
      <c r="J98" s="44"/>
      <c r="K98" s="44"/>
      <c r="P98" s="74">
        <f>IFU!B30</f>
        <v>-503.52807999999999</v>
      </c>
      <c r="Q98" s="74">
        <f>IFU!C30</f>
        <v>-318.02899000000002</v>
      </c>
      <c r="R98" s="74">
        <f>IFU!D30</f>
        <v>0</v>
      </c>
      <c r="S98" s="42">
        <v>-1</v>
      </c>
      <c r="X98" s="75">
        <f>IFU!$B30-IFU!E30</f>
        <v>1.7030599999999936</v>
      </c>
      <c r="Y98" s="75">
        <f>IFU!$B30-IFU!F30</f>
        <v>-1.7000699999999824</v>
      </c>
      <c r="Z98" s="75">
        <f>IFU!$B30-IFU!G30</f>
        <v>-1.6751899999999864</v>
      </c>
      <c r="AA98" s="75">
        <f>IFU!$B30-IFU!H30</f>
        <v>1.7292699999999854</v>
      </c>
      <c r="AB98" s="75">
        <f>IFU!I30-IFU!$C30</f>
        <v>0.33378000000004704</v>
      </c>
      <c r="AC98" s="75">
        <f>IFU!J30-IFU!$C30</f>
        <v>-0.15450999999995929</v>
      </c>
      <c r="AD98" s="75">
        <f>IFU!K30-IFU!$C30</f>
        <v>-0.3306299999999851</v>
      </c>
      <c r="AE98" s="75">
        <f>IFU!L30-IFU!$C30</f>
        <v>0.15959000000003698</v>
      </c>
      <c r="AF98" s="40">
        <v>41640</v>
      </c>
    </row>
    <row r="99" spans="1:32" x14ac:dyDescent="0.2">
      <c r="A99" s="9" t="s">
        <v>54</v>
      </c>
      <c r="B99" t="s">
        <v>193</v>
      </c>
      <c r="C99" s="9" t="str">
        <f>DDC!B100</f>
        <v>MIRIFU_CNTR</v>
      </c>
      <c r="D99" s="39" t="s">
        <v>401</v>
      </c>
      <c r="E99" s="15" t="s">
        <v>135</v>
      </c>
      <c r="F99" s="44"/>
      <c r="G99" s="44"/>
      <c r="J99" s="44"/>
      <c r="K99" s="44"/>
      <c r="P99" s="74">
        <f>IFU!B31</f>
        <v>-503.55362000000002</v>
      </c>
      <c r="Q99" s="74">
        <f>IFU!C31</f>
        <v>-318.20414</v>
      </c>
      <c r="R99" s="74">
        <f>IFU!D31</f>
        <v>0</v>
      </c>
      <c r="S99" s="42">
        <v>-1</v>
      </c>
      <c r="X99" s="75">
        <f>IFU!$B31-IFU!E31</f>
        <v>1.7108099999999808</v>
      </c>
      <c r="Y99" s="75">
        <f>IFU!$B31-IFU!F31</f>
        <v>-1.70377000000002</v>
      </c>
      <c r="Z99" s="75">
        <f>IFU!$B31-IFU!G31</f>
        <v>-1.678890000000024</v>
      </c>
      <c r="AA99" s="75">
        <f>IFU!$B31-IFU!H31</f>
        <v>1.7370300000000043</v>
      </c>
      <c r="AB99" s="75">
        <f>IFU!I31-IFU!$C31</f>
        <v>0.3357599999999934</v>
      </c>
      <c r="AC99" s="75">
        <f>IFU!J31-IFU!$C31</f>
        <v>-0.15591999999998052</v>
      </c>
      <c r="AD99" s="75">
        <f>IFU!K31-IFU!$C31</f>
        <v>-0.33203000000003158</v>
      </c>
      <c r="AE99" s="75">
        <f>IFU!L31-IFU!$C31</f>
        <v>0.16158000000001493</v>
      </c>
      <c r="AF99" s="40">
        <v>41640</v>
      </c>
    </row>
    <row r="100" spans="1:32" x14ac:dyDescent="0.2">
      <c r="A100" s="9" t="s">
        <v>54</v>
      </c>
      <c r="B100" t="s">
        <v>194</v>
      </c>
      <c r="C100" s="9" t="str">
        <f>DDC!B101</f>
        <v>MIRIFU_CNTR</v>
      </c>
      <c r="D100" s="39" t="s">
        <v>401</v>
      </c>
      <c r="E100" s="15" t="s">
        <v>135</v>
      </c>
      <c r="F100" s="44"/>
      <c r="G100" s="44"/>
      <c r="J100" s="44"/>
      <c r="K100" s="44"/>
      <c r="P100" s="74">
        <f>IFU!B32</f>
        <v>-503.57916</v>
      </c>
      <c r="Q100" s="74">
        <f>IFU!C32</f>
        <v>-318.3793</v>
      </c>
      <c r="R100" s="74">
        <f>IFU!D32</f>
        <v>0</v>
      </c>
      <c r="S100" s="42">
        <v>-1</v>
      </c>
      <c r="X100" s="75">
        <f>IFU!$B32-IFU!E32</f>
        <v>1.6918299999999817</v>
      </c>
      <c r="Y100" s="75">
        <f>IFU!$B32-IFU!F32</f>
        <v>-1.7076200000000199</v>
      </c>
      <c r="Z100" s="75">
        <f>IFU!$B32-IFU!G32</f>
        <v>-1.6827400000000239</v>
      </c>
      <c r="AA100" s="75">
        <f>IFU!$B32-IFU!H32</f>
        <v>1.7180299999999988</v>
      </c>
      <c r="AB100" s="75">
        <f>IFU!I32-IFU!$C32</f>
        <v>0.33390000000002829</v>
      </c>
      <c r="AC100" s="75">
        <f>IFU!J32-IFU!$C32</f>
        <v>-0.15733000000000175</v>
      </c>
      <c r="AD100" s="75">
        <f>IFU!K32-IFU!$C32</f>
        <v>-0.33345000000002756</v>
      </c>
      <c r="AE100" s="75">
        <f>IFU!L32-IFU!$C32</f>
        <v>0.15971000000001823</v>
      </c>
      <c r="AF100" s="40">
        <v>41640</v>
      </c>
    </row>
    <row r="101" spans="1:32" x14ac:dyDescent="0.2">
      <c r="A101" s="9" t="s">
        <v>54</v>
      </c>
      <c r="B101" t="s">
        <v>195</v>
      </c>
      <c r="C101" s="9" t="str">
        <f>DDC!B102</f>
        <v>MIRIFU_CNTR</v>
      </c>
      <c r="D101" s="39" t="s">
        <v>401</v>
      </c>
      <c r="E101" s="15" t="s">
        <v>135</v>
      </c>
      <c r="F101" s="44"/>
      <c r="G101" s="44"/>
      <c r="J101" s="44"/>
      <c r="K101" s="44"/>
      <c r="P101" s="74">
        <f>IFU!B33</f>
        <v>-503.60469999999998</v>
      </c>
      <c r="Q101" s="74">
        <f>IFU!C33</f>
        <v>-318.55446000000001</v>
      </c>
      <c r="R101" s="74">
        <f>IFU!D33</f>
        <v>0</v>
      </c>
      <c r="S101" s="42">
        <v>-1</v>
      </c>
      <c r="X101" s="75">
        <f>IFU!$B33-IFU!E33</f>
        <v>1.7041000000000395</v>
      </c>
      <c r="Y101" s="75">
        <f>IFU!$B33-IFU!F33</f>
        <v>-1.7098499999999603</v>
      </c>
      <c r="Z101" s="75">
        <f>IFU!$B33-IFU!G33</f>
        <v>-1.6849699999999643</v>
      </c>
      <c r="AA101" s="75">
        <f>IFU!$B33-IFU!H33</f>
        <v>1.7303100000000313</v>
      </c>
      <c r="AB101" s="75">
        <f>IFU!I33-IFU!$C33</f>
        <v>0.33654999999998836</v>
      </c>
      <c r="AC101" s="75">
        <f>IFU!J33-IFU!$C33</f>
        <v>-0.15852000000000999</v>
      </c>
      <c r="AD101" s="75">
        <f>IFU!K33-IFU!$C33</f>
        <v>-0.33463999999997895</v>
      </c>
      <c r="AE101" s="75">
        <f>IFU!L33-IFU!$C33</f>
        <v>0.1623599999999783</v>
      </c>
      <c r="AF101" s="40">
        <v>41640</v>
      </c>
    </row>
    <row r="102" spans="1:32" x14ac:dyDescent="0.2">
      <c r="A102" s="9" t="s">
        <v>54</v>
      </c>
      <c r="B102" t="s">
        <v>196</v>
      </c>
      <c r="C102" s="9" t="str">
        <f>DDC!B103</f>
        <v>MIRIFU_CNTR</v>
      </c>
      <c r="D102" s="39" t="s">
        <v>401</v>
      </c>
      <c r="E102" s="15" t="s">
        <v>135</v>
      </c>
      <c r="F102" s="44"/>
      <c r="G102" s="44"/>
      <c r="J102" s="44"/>
      <c r="K102" s="44"/>
      <c r="P102" s="74">
        <f>IFU!B34</f>
        <v>-503.63024000000001</v>
      </c>
      <c r="Q102" s="74">
        <f>IFU!C34</f>
        <v>-318.72962000000001</v>
      </c>
      <c r="R102" s="74">
        <f>IFU!D34</f>
        <v>0</v>
      </c>
      <c r="S102" s="42">
        <v>-1</v>
      </c>
      <c r="X102" s="75">
        <f>IFU!$B34-IFU!E34</f>
        <v>1.7015099999999848</v>
      </c>
      <c r="Y102" s="75">
        <f>IFU!$B34-IFU!F34</f>
        <v>-1.7669700000000148</v>
      </c>
      <c r="Z102" s="75">
        <f>IFU!$B34-IFU!G34</f>
        <v>-1.7421100000000251</v>
      </c>
      <c r="AA102" s="75">
        <f>IFU!$B34-IFU!H34</f>
        <v>1.7277199999999766</v>
      </c>
      <c r="AB102" s="75">
        <f>IFU!I34-IFU!$C34</f>
        <v>0.33705000000003338</v>
      </c>
      <c r="AC102" s="75">
        <f>IFU!J34-IFU!$C34</f>
        <v>-0.16768999999999323</v>
      </c>
      <c r="AD102" s="75">
        <f>IFU!K34-IFU!$C34</f>
        <v>-0.3438499999999749</v>
      </c>
      <c r="AE102" s="75">
        <f>IFU!L34-IFU!$C34</f>
        <v>0.16284999999999172</v>
      </c>
      <c r="AF102" s="40">
        <v>41640</v>
      </c>
    </row>
    <row r="103" spans="1:32" x14ac:dyDescent="0.2">
      <c r="A103" s="9" t="s">
        <v>54</v>
      </c>
      <c r="B103" t="s">
        <v>197</v>
      </c>
      <c r="C103" s="9" t="str">
        <f>DDC!B104</f>
        <v>MIRIFU_CNTR</v>
      </c>
      <c r="D103" s="39" t="s">
        <v>401</v>
      </c>
      <c r="E103" s="15" t="s">
        <v>135</v>
      </c>
      <c r="F103" s="44"/>
      <c r="G103" s="44"/>
      <c r="J103" s="44"/>
      <c r="K103" s="44"/>
      <c r="P103" s="74">
        <f>IFU!B35</f>
        <v>-503.65579000000002</v>
      </c>
      <c r="Q103" s="74">
        <f>IFU!C35</f>
        <v>-318.90478000000002</v>
      </c>
      <c r="R103" s="74">
        <f>IFU!D35</f>
        <v>0</v>
      </c>
      <c r="S103" s="42">
        <v>-1</v>
      </c>
      <c r="X103" s="75">
        <f>IFU!$B35-IFU!E35</f>
        <v>1.7170799999999531</v>
      </c>
      <c r="Y103" s="75">
        <f>IFU!$B35-IFU!F35</f>
        <v>-1.7478700000000345</v>
      </c>
      <c r="Z103" s="75">
        <f>IFU!$B35-IFU!G35</f>
        <v>-1.7230100000000448</v>
      </c>
      <c r="AA103" s="75">
        <f>IFU!$B35-IFU!H35</f>
        <v>1.7432900000000018</v>
      </c>
      <c r="AB103" s="75">
        <f>IFU!I35-IFU!$C35</f>
        <v>0.34019000000000688</v>
      </c>
      <c r="AC103" s="75">
        <f>IFU!J35-IFU!$C35</f>
        <v>-0.16578999999995858</v>
      </c>
      <c r="AD103" s="75">
        <f>IFU!K35-IFU!$C35</f>
        <v>-0.34193999999996549</v>
      </c>
      <c r="AE103" s="75">
        <f>IFU!L35-IFU!$C35</f>
        <v>0.16601000000002841</v>
      </c>
      <c r="AF103" s="40">
        <v>41640</v>
      </c>
    </row>
    <row r="104" spans="1:32" x14ac:dyDescent="0.2">
      <c r="A104" s="9" t="s">
        <v>54</v>
      </c>
      <c r="B104" t="s">
        <v>198</v>
      </c>
      <c r="C104" s="9" t="str">
        <f>DDC!B105</f>
        <v>MIRIFU_CNTR</v>
      </c>
      <c r="D104" s="39" t="s">
        <v>401</v>
      </c>
      <c r="E104" s="15" t="s">
        <v>135</v>
      </c>
      <c r="F104" s="44"/>
      <c r="G104" s="44"/>
      <c r="J104" s="44"/>
      <c r="K104" s="44"/>
      <c r="P104" s="74">
        <f>IFU!B36</f>
        <v>-503.68133</v>
      </c>
      <c r="Q104" s="74">
        <f>IFU!C36</f>
        <v>-319.07992999999999</v>
      </c>
      <c r="R104" s="74">
        <f>IFU!D36</f>
        <v>0</v>
      </c>
      <c r="S104" s="42">
        <v>-1</v>
      </c>
      <c r="X104" s="75">
        <f>IFU!$B36-IFU!E36</f>
        <v>1.7283400000000029</v>
      </c>
      <c r="Y104" s="75">
        <f>IFU!$B36-IFU!F36</f>
        <v>-1.709920000000011</v>
      </c>
      <c r="Z104" s="75">
        <f>IFU!$B36-IFU!G36</f>
        <v>-1.685040000000015</v>
      </c>
      <c r="AA104" s="75">
        <f>IFU!$B36-IFU!H36</f>
        <v>1.7545499999999947</v>
      </c>
      <c r="AB104" s="75">
        <f>IFU!I36-IFU!$C36</f>
        <v>0.34271000000001095</v>
      </c>
      <c r="AC104" s="75">
        <f>IFU!J36-IFU!$C36</f>
        <v>-0.16111999999998261</v>
      </c>
      <c r="AD104" s="75">
        <f>IFU!K36-IFU!$C36</f>
        <v>-0.33724000000000842</v>
      </c>
      <c r="AE104" s="75">
        <f>IFU!L36-IFU!$C36</f>
        <v>0.16854000000000724</v>
      </c>
      <c r="AF104" s="40">
        <v>41640</v>
      </c>
    </row>
    <row r="105" spans="1:32" x14ac:dyDescent="0.2">
      <c r="A105" s="9" t="s">
        <v>54</v>
      </c>
      <c r="B105" t="s">
        <v>199</v>
      </c>
      <c r="C105" s="9" t="str">
        <f>DDC!B106</f>
        <v>MIRIFU_CNTR</v>
      </c>
      <c r="D105" s="39" t="s">
        <v>401</v>
      </c>
      <c r="E105" s="15" t="s">
        <v>135</v>
      </c>
      <c r="F105" s="44"/>
      <c r="G105" s="44"/>
      <c r="J105" s="44"/>
      <c r="K105" s="44"/>
      <c r="P105" s="74">
        <f>IFU!B37</f>
        <v>-503.70686000000001</v>
      </c>
      <c r="Q105" s="74">
        <f>IFU!C37</f>
        <v>-319.25510000000003</v>
      </c>
      <c r="R105" s="74">
        <f>IFU!D37</f>
        <v>0</v>
      </c>
      <c r="S105" s="42">
        <v>-1</v>
      </c>
      <c r="X105" s="75">
        <f>IFU!$B37-IFU!E37</f>
        <v>1.7291399999999726</v>
      </c>
      <c r="Y105" s="75">
        <f>IFU!$B37-IFU!F37</f>
        <v>-1.7187000000000126</v>
      </c>
      <c r="Z105" s="75">
        <f>IFU!$B37-IFU!G37</f>
        <v>-1.6938299999999913</v>
      </c>
      <c r="AA105" s="75">
        <f>IFU!$B37-IFU!H37</f>
        <v>1.7553500000000213</v>
      </c>
      <c r="AB105" s="75">
        <f>IFU!I37-IFU!$C37</f>
        <v>0.3437200000000189</v>
      </c>
      <c r="AC105" s="75">
        <f>IFU!J37-IFU!$C37</f>
        <v>-0.16326999999995451</v>
      </c>
      <c r="AD105" s="75">
        <f>IFU!K37-IFU!$C37</f>
        <v>-0.33938999999998032</v>
      </c>
      <c r="AE105" s="75">
        <f>IFU!L37-IFU!$C37</f>
        <v>0.16955000000001519</v>
      </c>
      <c r="AF105" s="40">
        <v>41640</v>
      </c>
    </row>
    <row r="106" spans="1:32" x14ac:dyDescent="0.2">
      <c r="A106" s="9" t="s">
        <v>54</v>
      </c>
      <c r="B106" t="s">
        <v>200</v>
      </c>
      <c r="C106" s="9" t="str">
        <f>DDC!B107</f>
        <v>MIRIFU_CNTR</v>
      </c>
      <c r="D106" s="39" t="s">
        <v>401</v>
      </c>
      <c r="E106" s="15" t="s">
        <v>135</v>
      </c>
      <c r="F106" s="44"/>
      <c r="G106" s="44"/>
      <c r="J106" s="44"/>
      <c r="K106" s="44"/>
      <c r="P106" s="74">
        <f>IFU!B38</f>
        <v>-503.73241000000002</v>
      </c>
      <c r="Q106" s="74">
        <f>IFU!C38</f>
        <v>-319.43025999999998</v>
      </c>
      <c r="R106" s="74">
        <f>IFU!D38</f>
        <v>0</v>
      </c>
      <c r="S106" s="42">
        <v>-1</v>
      </c>
      <c r="X106" s="75">
        <f>IFU!$B38-IFU!E38</f>
        <v>1.7134899999999789</v>
      </c>
      <c r="Y106" s="75">
        <f>IFU!$B38-IFU!F38</f>
        <v>-1.7084300000000212</v>
      </c>
      <c r="Z106" s="75">
        <f>IFU!$B38-IFU!G38</f>
        <v>-1.6835500000000252</v>
      </c>
      <c r="AA106" s="75">
        <f>IFU!$B38-IFU!H38</f>
        <v>1.7397100000000023</v>
      </c>
      <c r="AB106" s="75">
        <f>IFU!I38-IFU!$C38</f>
        <v>0.34229999999996608</v>
      </c>
      <c r="AC106" s="75">
        <f>IFU!J38-IFU!$C38</f>
        <v>-0.16261000000002923</v>
      </c>
      <c r="AD106" s="75">
        <f>IFU!K38-IFU!$C38</f>
        <v>-0.3387299999999982</v>
      </c>
      <c r="AE106" s="75">
        <f>IFU!L38-IFU!$C38</f>
        <v>0.16811999999998761</v>
      </c>
      <c r="AF106" s="40">
        <v>41640</v>
      </c>
    </row>
    <row r="107" spans="1:32" x14ac:dyDescent="0.2">
      <c r="A107" s="9" t="s">
        <v>54</v>
      </c>
      <c r="B107" t="s">
        <v>201</v>
      </c>
      <c r="C107" s="9" t="str">
        <f>DDC!B108</f>
        <v>MIRIFU_CNTR</v>
      </c>
      <c r="D107" s="39" t="s">
        <v>401</v>
      </c>
      <c r="E107" s="15" t="s">
        <v>135</v>
      </c>
      <c r="F107" s="44"/>
      <c r="G107" s="44"/>
      <c r="J107" s="44"/>
      <c r="K107" s="44"/>
      <c r="P107" s="74">
        <f>IFU!B39</f>
        <v>-503.75794999999999</v>
      </c>
      <c r="Q107" s="74">
        <f>IFU!C39</f>
        <v>-319.60541000000001</v>
      </c>
      <c r="R107" s="74">
        <f>IFU!D39</f>
        <v>0</v>
      </c>
      <c r="S107" s="42">
        <v>-1</v>
      </c>
      <c r="X107" s="75">
        <f>IFU!$B39-IFU!E39</f>
        <v>1.7144000000000119</v>
      </c>
      <c r="Y107" s="75">
        <f>IFU!$B39-IFU!F39</f>
        <v>-1.7447700000000168</v>
      </c>
      <c r="Z107" s="75">
        <f>IFU!$B39-IFU!G39</f>
        <v>-1.7198999999999955</v>
      </c>
      <c r="AA107" s="75">
        <f>IFU!$B39-IFU!H39</f>
        <v>1.7406199999999785</v>
      </c>
      <c r="AB107" s="75">
        <f>IFU!I39-IFU!$C39</f>
        <v>0.34329999999999927</v>
      </c>
      <c r="AC107" s="75">
        <f>IFU!J39-IFU!$C39</f>
        <v>-0.16885999999999513</v>
      </c>
      <c r="AD107" s="75">
        <f>IFU!K39-IFU!$C39</f>
        <v>-0.34499999999997044</v>
      </c>
      <c r="AE107" s="75">
        <f>IFU!L39-IFU!$C39</f>
        <v>0.16912000000002081</v>
      </c>
      <c r="AF107" s="40">
        <v>41640</v>
      </c>
    </row>
    <row r="108" spans="1:32" x14ac:dyDescent="0.2">
      <c r="A108" s="9" t="s">
        <v>54</v>
      </c>
      <c r="B108" t="s">
        <v>202</v>
      </c>
      <c r="C108" s="9" t="str">
        <f>DDC!B109</f>
        <v>MIRIFU_CNTR</v>
      </c>
      <c r="D108" s="39" t="s">
        <v>401</v>
      </c>
      <c r="E108" s="15" t="s">
        <v>135</v>
      </c>
      <c r="F108" s="44"/>
      <c r="G108" s="44"/>
      <c r="J108" s="44"/>
      <c r="K108" s="44"/>
      <c r="P108" s="74">
        <f>IFU!B40</f>
        <v>-503.78348999999997</v>
      </c>
      <c r="Q108" s="74">
        <f>IFU!C40</f>
        <v>-319.78057000000001</v>
      </c>
      <c r="R108" s="74">
        <f>IFU!D40</f>
        <v>0</v>
      </c>
      <c r="S108" s="42">
        <v>-1</v>
      </c>
      <c r="X108" s="75">
        <f>IFU!$B40-IFU!E40</f>
        <v>1.7069900000000189</v>
      </c>
      <c r="Y108" s="75">
        <f>IFU!$B40-IFU!F40</f>
        <v>-1.7248099999999909</v>
      </c>
      <c r="Z108" s="75">
        <f>IFU!$B40-IFU!G40</f>
        <v>-1.6999399999999696</v>
      </c>
      <c r="AA108" s="75">
        <f>IFU!$B40-IFU!H40</f>
        <v>1.7332000000000107</v>
      </c>
      <c r="AB108" s="75">
        <f>IFU!I40-IFU!$C40</f>
        <v>0.34307999999998628</v>
      </c>
      <c r="AC108" s="75">
        <f>IFU!J40-IFU!$C40</f>
        <v>-0.16676999999998543</v>
      </c>
      <c r="AD108" s="75">
        <f>IFU!K40-IFU!$C40</f>
        <v>-0.34289999999998599</v>
      </c>
      <c r="AE108" s="75">
        <f>IFU!L40-IFU!$C40</f>
        <v>0.16889000000003307</v>
      </c>
      <c r="AF108" s="40">
        <v>41640</v>
      </c>
    </row>
    <row r="109" spans="1:32" x14ac:dyDescent="0.2">
      <c r="A109" s="9" t="s">
        <v>54</v>
      </c>
      <c r="B109" t="s">
        <v>203</v>
      </c>
      <c r="C109" s="9" t="str">
        <f>DDC!B110</f>
        <v>MIRIFU_CNTR</v>
      </c>
      <c r="D109" s="39" t="s">
        <v>401</v>
      </c>
      <c r="E109" s="15" t="s">
        <v>135</v>
      </c>
      <c r="F109" s="44"/>
      <c r="G109" s="44"/>
      <c r="J109" s="44"/>
      <c r="K109" s="44"/>
      <c r="P109" s="74">
        <f>IFU!B41</f>
        <v>-503.80903000000001</v>
      </c>
      <c r="Q109" s="74">
        <f>IFU!C41</f>
        <v>-319.95573000000002</v>
      </c>
      <c r="R109" s="74">
        <f>IFU!D41</f>
        <v>0</v>
      </c>
      <c r="S109" s="42">
        <v>-1</v>
      </c>
      <c r="X109" s="75">
        <f>IFU!$B41-IFU!E41</f>
        <v>1.6950499999999806</v>
      </c>
      <c r="Y109" s="75">
        <f>IFU!$B41-IFU!F41</f>
        <v>-1.7543499999999881</v>
      </c>
      <c r="Z109" s="75">
        <f>IFU!$B41-IFU!G41</f>
        <v>-1.7294899999999984</v>
      </c>
      <c r="AA109" s="75">
        <f>IFU!$B41-IFU!H41</f>
        <v>1.7212499999999977</v>
      </c>
      <c r="AB109" s="75">
        <f>IFU!I41-IFU!$C41</f>
        <v>0.34217000000001008</v>
      </c>
      <c r="AC109" s="75">
        <f>IFU!J41-IFU!$C41</f>
        <v>-0.17203999999998132</v>
      </c>
      <c r="AD109" s="75">
        <f>IFU!K41-IFU!$C41</f>
        <v>-0.34818999999998823</v>
      </c>
      <c r="AE109" s="75">
        <f>IFU!L41-IFU!$C41</f>
        <v>0.16797000000002527</v>
      </c>
      <c r="AF109" s="40">
        <v>41640</v>
      </c>
    </row>
    <row r="110" spans="1:32" x14ac:dyDescent="0.2">
      <c r="A110" s="9" t="s">
        <v>54</v>
      </c>
      <c r="B110" t="s">
        <v>204</v>
      </c>
      <c r="C110" s="9" t="str">
        <f>DDC!B111</f>
        <v>MIRIFU_CNTR</v>
      </c>
      <c r="D110" s="39" t="s">
        <v>401</v>
      </c>
      <c r="E110" s="15" t="s">
        <v>135</v>
      </c>
      <c r="F110" s="44"/>
      <c r="G110" s="44"/>
      <c r="J110" s="44"/>
      <c r="K110" s="44"/>
      <c r="P110" s="74">
        <f>IFU!B42</f>
        <v>-503.83456999999999</v>
      </c>
      <c r="Q110" s="74">
        <f>IFU!C42</f>
        <v>-320.13089000000002</v>
      </c>
      <c r="R110" s="74">
        <f>IFU!D42</f>
        <v>0</v>
      </c>
      <c r="S110" s="42">
        <v>-1</v>
      </c>
      <c r="X110" s="75">
        <f>IFU!$B42-IFU!E42</f>
        <v>1.6982399999999984</v>
      </c>
      <c r="Y110" s="75">
        <f>IFU!$B42-IFU!F42</f>
        <v>-1.7305999999999813</v>
      </c>
      <c r="Z110" s="75">
        <f>IFU!$B42-IFU!G42</f>
        <v>-1.70572999999996</v>
      </c>
      <c r="AA110" s="75">
        <f>IFU!$B42-IFU!H42</f>
        <v>1.7244400000000155</v>
      </c>
      <c r="AB110" s="75">
        <f>IFU!I42-IFU!$C42</f>
        <v>0.34351000000003751</v>
      </c>
      <c r="AC110" s="75">
        <f>IFU!J42-IFU!$C42</f>
        <v>-0.16936999999995805</v>
      </c>
      <c r="AD110" s="75">
        <f>IFU!K42-IFU!$C42</f>
        <v>-0.34549999999995862</v>
      </c>
      <c r="AE110" s="75">
        <f>IFU!L42-IFU!$C42</f>
        <v>0.16932000000002745</v>
      </c>
      <c r="AF110" s="40">
        <v>41640</v>
      </c>
    </row>
    <row r="111" spans="1:32" x14ac:dyDescent="0.2">
      <c r="A111" s="9" t="s">
        <v>54</v>
      </c>
      <c r="B111" t="s">
        <v>205</v>
      </c>
      <c r="C111" s="9" t="str">
        <f>DDC!B112</f>
        <v>MIRIFU_CNTR</v>
      </c>
      <c r="D111" s="39" t="s">
        <v>401</v>
      </c>
      <c r="E111" s="15" t="s">
        <v>135</v>
      </c>
      <c r="F111" s="44"/>
      <c r="G111" s="44"/>
      <c r="J111" s="44"/>
      <c r="K111" s="44"/>
      <c r="P111" s="74">
        <f>IFU!B43</f>
        <v>-503.86011000000002</v>
      </c>
      <c r="Q111" s="74">
        <f>IFU!C43</f>
        <v>-320.30605000000003</v>
      </c>
      <c r="R111" s="74">
        <f>IFU!D43</f>
        <v>0</v>
      </c>
      <c r="S111" s="42">
        <v>-1</v>
      </c>
      <c r="X111" s="75">
        <f>IFU!$B43-IFU!E43</f>
        <v>1.7158200000000079</v>
      </c>
      <c r="Y111" s="75">
        <f>IFU!$B43-IFU!F43</f>
        <v>-1.7424599999999941</v>
      </c>
      <c r="Z111" s="75">
        <f>IFU!$B43-IFU!G43</f>
        <v>-1.7175900000000297</v>
      </c>
      <c r="AA111" s="75">
        <f>IFU!$B43-IFU!H43</f>
        <v>1.7420299999999997</v>
      </c>
      <c r="AB111" s="75">
        <f>IFU!I43-IFU!$C43</f>
        <v>0.34701000000001159</v>
      </c>
      <c r="AC111" s="75">
        <f>IFU!J43-IFU!$C43</f>
        <v>-0.17201999999997497</v>
      </c>
      <c r="AD111" s="75">
        <f>IFU!K43-IFU!$C43</f>
        <v>-0.34814999999997553</v>
      </c>
      <c r="AE111" s="75">
        <f>IFU!L43-IFU!$C43</f>
        <v>0.17283000000003312</v>
      </c>
      <c r="AF111" s="40">
        <v>41640</v>
      </c>
    </row>
    <row r="112" spans="1:32" x14ac:dyDescent="0.2">
      <c r="A112" s="9" t="s">
        <v>54</v>
      </c>
      <c r="B112" t="s">
        <v>206</v>
      </c>
      <c r="C112" s="9" t="str">
        <f>DDC!B113</f>
        <v>MIRIFU_CNTR</v>
      </c>
      <c r="D112" s="39" t="s">
        <v>401</v>
      </c>
      <c r="E112" s="15" t="s">
        <v>135</v>
      </c>
      <c r="F112" s="44"/>
      <c r="G112" s="44"/>
      <c r="J112" s="44"/>
      <c r="K112" s="44"/>
      <c r="P112" s="74">
        <f>IFU!B44</f>
        <v>-503.88565</v>
      </c>
      <c r="Q112" s="74">
        <f>IFU!C44</f>
        <v>-320.48120999999998</v>
      </c>
      <c r="R112" s="74">
        <f>IFU!D44</f>
        <v>0</v>
      </c>
      <c r="S112" s="42">
        <v>-1</v>
      </c>
      <c r="X112" s="75">
        <f>IFU!$B44-IFU!E44</f>
        <v>1.6888799999999833</v>
      </c>
      <c r="Y112" s="75">
        <f>IFU!$B44-IFU!F44</f>
        <v>-1.8010699999999815</v>
      </c>
      <c r="Z112" s="75">
        <f>IFU!$B44-IFU!G44</f>
        <v>-1.7762200000000234</v>
      </c>
      <c r="AA112" s="75">
        <f>IFU!$B44-IFU!H44</f>
        <v>1.7150800000000004</v>
      </c>
      <c r="AB112" s="75">
        <f>IFU!I44-IFU!$C44</f>
        <v>0.34382999999996855</v>
      </c>
      <c r="AC112" s="75">
        <f>IFU!J44-IFU!$C44</f>
        <v>-0.18172000000004118</v>
      </c>
      <c r="AD112" s="75">
        <f>IFU!K44-IFU!$C44</f>
        <v>-0.35788000000002285</v>
      </c>
      <c r="AE112" s="75">
        <f>IFU!L44-IFU!$C44</f>
        <v>0.16962999999998374</v>
      </c>
      <c r="AF112" s="40">
        <v>41640</v>
      </c>
    </row>
    <row r="113" spans="1:32" x14ac:dyDescent="0.2">
      <c r="A113" s="9" t="s">
        <v>54</v>
      </c>
      <c r="B113" t="s">
        <v>207</v>
      </c>
      <c r="C113" s="9" t="str">
        <f>DDC!B114</f>
        <v>MIRIFU_CNTR</v>
      </c>
      <c r="D113" s="39" t="s">
        <v>401</v>
      </c>
      <c r="E113" s="15" t="s">
        <v>135</v>
      </c>
      <c r="F113" s="44"/>
      <c r="G113" s="44"/>
      <c r="J113" s="44"/>
      <c r="K113" s="44"/>
      <c r="P113" s="74">
        <f>IFU!B45</f>
        <v>-503.91118999999998</v>
      </c>
      <c r="Q113" s="74">
        <f>IFU!C45</f>
        <v>-320.65636999999998</v>
      </c>
      <c r="R113" s="74">
        <f>IFU!D45</f>
        <v>0</v>
      </c>
      <c r="S113" s="42">
        <v>-1</v>
      </c>
      <c r="X113" s="75">
        <f>IFU!$B45-IFU!E45</f>
        <v>1.6849900000000275</v>
      </c>
      <c r="Y113" s="75">
        <f>IFU!$B45-IFU!F45</f>
        <v>-1.7841300000000047</v>
      </c>
      <c r="Z113" s="75">
        <f>IFU!$B45-IFU!G45</f>
        <v>-1.7592799999999897</v>
      </c>
      <c r="AA113" s="75">
        <f>IFU!$B45-IFU!H45</f>
        <v>1.7111900000000446</v>
      </c>
      <c r="AB113" s="75">
        <f>IFU!I45-IFU!$C45</f>
        <v>0.34409999999996899</v>
      </c>
      <c r="AC113" s="75">
        <f>IFU!J45-IFU!$C45</f>
        <v>-0.18006000000002587</v>
      </c>
      <c r="AD113" s="75">
        <f>IFU!K45-IFU!$C45</f>
        <v>-0.35621000000003278</v>
      </c>
      <c r="AE113" s="75">
        <f>IFU!L45-IFU!$C45</f>
        <v>0.16989999999998417</v>
      </c>
      <c r="AF113" s="40">
        <v>41640</v>
      </c>
    </row>
    <row r="114" spans="1:32" x14ac:dyDescent="0.2">
      <c r="A114" s="9" t="s">
        <v>54</v>
      </c>
      <c r="B114" t="s">
        <v>208</v>
      </c>
      <c r="C114" s="9" t="str">
        <f>DDC!B115</f>
        <v>MIRIFU_CNTR</v>
      </c>
      <c r="D114" s="39" t="s">
        <v>402</v>
      </c>
      <c r="E114" s="15" t="s">
        <v>135</v>
      </c>
      <c r="F114" s="44"/>
      <c r="G114" s="44"/>
      <c r="J114" s="44"/>
      <c r="K114" s="44"/>
      <c r="P114" s="74">
        <f>IFU!B46</f>
        <v>-503.61441000000002</v>
      </c>
      <c r="Q114" s="74">
        <f>IFU!C46</f>
        <v>-318.60782999999998</v>
      </c>
      <c r="R114" s="74">
        <f>IFU!D46</f>
        <v>0</v>
      </c>
      <c r="S114" s="42">
        <v>-1</v>
      </c>
      <c r="X114" s="75">
        <f>IFU!$B46-IFU!E46</f>
        <v>1.3141599999999585</v>
      </c>
      <c r="Y114" s="75">
        <f>IFU!$B46-IFU!F46</f>
        <v>-1.923150000000021</v>
      </c>
      <c r="Z114" s="75">
        <f>IFU!$B46-IFU!G46</f>
        <v>-1.3844100000000026</v>
      </c>
      <c r="AA114" s="75">
        <f>IFU!$B46-IFU!H46</f>
        <v>1.8711599999999748</v>
      </c>
      <c r="AB114" s="75">
        <f>IFU!I46-IFU!$C46</f>
        <v>2.0577199999999607</v>
      </c>
      <c r="AC114" s="75">
        <f>IFU!J46-IFU!$C46</f>
        <v>1.6117299999999659</v>
      </c>
      <c r="AD114" s="75">
        <f>IFU!K46-IFU!$C46</f>
        <v>-2.0877900000000409</v>
      </c>
      <c r="AE114" s="75">
        <f>IFU!L46-IFU!$C46</f>
        <v>-1.5992600000000152</v>
      </c>
      <c r="AF114" s="40">
        <v>41640</v>
      </c>
    </row>
    <row r="115" spans="1:32" x14ac:dyDescent="0.2">
      <c r="A115" s="9" t="s">
        <v>54</v>
      </c>
      <c r="B115" t="s">
        <v>209</v>
      </c>
      <c r="C115" s="9" t="str">
        <f>DDC!B116</f>
        <v>MIRIFU_CNTR</v>
      </c>
      <c r="D115" s="39" t="s">
        <v>401</v>
      </c>
      <c r="E115" s="15" t="s">
        <v>135</v>
      </c>
      <c r="F115" s="44"/>
      <c r="G115" s="44"/>
      <c r="J115" s="44"/>
      <c r="K115" s="44"/>
      <c r="P115" s="74">
        <f>IFU!B47</f>
        <v>-503.35343</v>
      </c>
      <c r="Q115" s="74">
        <f>IFU!C47</f>
        <v>-316.85647</v>
      </c>
      <c r="R115" s="74">
        <f>IFU!D47</f>
        <v>0</v>
      </c>
      <c r="S115" s="42">
        <v>-1</v>
      </c>
      <c r="X115" s="75">
        <f>IFU!$B47-IFU!E47</f>
        <v>1.5751399999999762</v>
      </c>
      <c r="Y115" s="75">
        <f>IFU!$B47-IFU!F47</f>
        <v>-1.7134399999999914</v>
      </c>
      <c r="Z115" s="75">
        <f>IFU!$B47-IFU!G47</f>
        <v>-1.6877999999999815</v>
      </c>
      <c r="AA115" s="75">
        <f>IFU!$B47-IFU!H47</f>
        <v>1.6016700000000128</v>
      </c>
      <c r="AB115" s="75">
        <f>IFU!I47-IFU!$C47</f>
        <v>0.30635999999998376</v>
      </c>
      <c r="AC115" s="75">
        <f>IFU!J47-IFU!$C47</f>
        <v>-0.14668999999997823</v>
      </c>
      <c r="AD115" s="75">
        <f>IFU!K47-IFU!$C47</f>
        <v>-0.32288999999997259</v>
      </c>
      <c r="AE115" s="75">
        <f>IFU!L47-IFU!$C47</f>
        <v>0.13222000000001799</v>
      </c>
      <c r="AF115" s="40">
        <v>41640</v>
      </c>
    </row>
    <row r="116" spans="1:32" x14ac:dyDescent="0.2">
      <c r="A116" s="9" t="s">
        <v>54</v>
      </c>
      <c r="B116" t="s">
        <v>210</v>
      </c>
      <c r="C116" s="9" t="str">
        <f>DDC!B117</f>
        <v>MIRIFU_CNTR</v>
      </c>
      <c r="D116" s="39" t="s">
        <v>401</v>
      </c>
      <c r="E116" s="15" t="s">
        <v>135</v>
      </c>
      <c r="F116" s="44"/>
      <c r="G116" s="44"/>
      <c r="J116" s="44"/>
      <c r="K116" s="44"/>
      <c r="P116" s="74">
        <f>IFU!B48</f>
        <v>-503.37952999999999</v>
      </c>
      <c r="Q116" s="74">
        <f>IFU!C48</f>
        <v>-317.03161</v>
      </c>
      <c r="R116" s="74">
        <f>IFU!D48</f>
        <v>0</v>
      </c>
      <c r="S116" s="42">
        <v>-1</v>
      </c>
      <c r="X116" s="75">
        <f>IFU!$B48-IFU!E48</f>
        <v>1.6757000000000062</v>
      </c>
      <c r="Y116" s="75">
        <f>IFU!$B48-IFU!F48</f>
        <v>-1.7205299999999966</v>
      </c>
      <c r="Z116" s="75">
        <f>IFU!$B48-IFU!G48</f>
        <v>-1.6948899999999867</v>
      </c>
      <c r="AA116" s="75">
        <f>IFU!$B48-IFU!H48</f>
        <v>1.7022499999999923</v>
      </c>
      <c r="AB116" s="75">
        <f>IFU!I48-IFU!$C48</f>
        <v>0.32121000000000777</v>
      </c>
      <c r="AC116" s="75">
        <f>IFU!J48-IFU!$C48</f>
        <v>-0.14866999999998143</v>
      </c>
      <c r="AD116" s="75">
        <f>IFU!K48-IFU!$C48</f>
        <v>-0.32486999999997579</v>
      </c>
      <c r="AE116" s="75">
        <f>IFU!L48-IFU!$C48</f>
        <v>0.14713999999997895</v>
      </c>
      <c r="AF116" s="40">
        <v>41640</v>
      </c>
    </row>
    <row r="117" spans="1:32" x14ac:dyDescent="0.2">
      <c r="A117" s="9" t="s">
        <v>54</v>
      </c>
      <c r="B117" t="s">
        <v>211</v>
      </c>
      <c r="C117" s="9" t="str">
        <f>DDC!B118</f>
        <v>MIRIFU_CNTR</v>
      </c>
      <c r="D117" s="39" t="s">
        <v>401</v>
      </c>
      <c r="E117" s="15" t="s">
        <v>135</v>
      </c>
      <c r="F117" s="44"/>
      <c r="G117" s="44"/>
      <c r="J117" s="44"/>
      <c r="K117" s="44"/>
      <c r="P117" s="74">
        <f>IFU!B49</f>
        <v>-503.40562999999997</v>
      </c>
      <c r="Q117" s="74">
        <f>IFU!C49</f>
        <v>-317.20675</v>
      </c>
      <c r="R117" s="74">
        <f>IFU!D49</f>
        <v>0</v>
      </c>
      <c r="S117" s="42">
        <v>-1</v>
      </c>
      <c r="X117" s="75">
        <f>IFU!$B49-IFU!E49</f>
        <v>1.7355300000000398</v>
      </c>
      <c r="Y117" s="75">
        <f>IFU!$B49-IFU!F49</f>
        <v>-1.6749599999999987</v>
      </c>
      <c r="Z117" s="75">
        <f>IFU!$B49-IFU!G49</f>
        <v>-1.6493099999999572</v>
      </c>
      <c r="AA117" s="75">
        <f>IFU!$B49-IFU!H49</f>
        <v>1.7621000000000322</v>
      </c>
      <c r="AB117" s="75">
        <f>IFU!I49-IFU!$C49</f>
        <v>0.3305300000000102</v>
      </c>
      <c r="AC117" s="75">
        <f>IFU!J49-IFU!$C49</f>
        <v>-0.14334000000002334</v>
      </c>
      <c r="AD117" s="75">
        <f>IFU!K49-IFU!$C49</f>
        <v>-0.31950999999997975</v>
      </c>
      <c r="AE117" s="75">
        <f>IFU!L49-IFU!$C49</f>
        <v>0.15647999999998774</v>
      </c>
      <c r="AF117" s="40">
        <v>41640</v>
      </c>
    </row>
    <row r="118" spans="1:32" x14ac:dyDescent="0.2">
      <c r="A118" s="9" t="s">
        <v>54</v>
      </c>
      <c r="B118" t="s">
        <v>212</v>
      </c>
      <c r="C118" s="9" t="str">
        <f>DDC!B119</f>
        <v>MIRIFU_CNTR</v>
      </c>
      <c r="D118" s="39" t="s">
        <v>401</v>
      </c>
      <c r="E118" s="15" t="s">
        <v>135</v>
      </c>
      <c r="F118" s="44"/>
      <c r="G118" s="44"/>
      <c r="J118" s="44"/>
      <c r="K118" s="44"/>
      <c r="P118" s="74">
        <f>IFU!B50</f>
        <v>-503.43173000000002</v>
      </c>
      <c r="Q118" s="74">
        <f>IFU!C50</f>
        <v>-317.38188000000002</v>
      </c>
      <c r="R118" s="74">
        <f>IFU!D50</f>
        <v>0</v>
      </c>
      <c r="S118" s="42">
        <v>-1</v>
      </c>
      <c r="X118" s="75">
        <f>IFU!$B50-IFU!E50</f>
        <v>1.6594399999999609</v>
      </c>
      <c r="Y118" s="75">
        <f>IFU!$B50-IFU!F50</f>
        <v>-1.6635100000000307</v>
      </c>
      <c r="Z118" s="75">
        <f>IFU!$B50-IFU!G50</f>
        <v>-1.6378500000000145</v>
      </c>
      <c r="AA118" s="75">
        <f>IFU!$B50-IFU!H50</f>
        <v>1.6859900000000039</v>
      </c>
      <c r="AB118" s="75">
        <f>IFU!I50-IFU!$C50</f>
        <v>0.32093000000003258</v>
      </c>
      <c r="AC118" s="75">
        <f>IFU!J50-IFU!$C50</f>
        <v>-0.14271999999999707</v>
      </c>
      <c r="AD118" s="75">
        <f>IFU!K50-IFU!$C50</f>
        <v>-0.31888999999995349</v>
      </c>
      <c r="AE118" s="75">
        <f>IFU!L50-IFU!$C50</f>
        <v>0.14683999999999742</v>
      </c>
      <c r="AF118" s="40">
        <v>41640</v>
      </c>
    </row>
    <row r="119" spans="1:32" x14ac:dyDescent="0.2">
      <c r="A119" s="9" t="s">
        <v>54</v>
      </c>
      <c r="B119" t="s">
        <v>213</v>
      </c>
      <c r="C119" s="9" t="str">
        <f>DDC!B120</f>
        <v>MIRIFU_CNTR</v>
      </c>
      <c r="D119" s="39" t="s">
        <v>401</v>
      </c>
      <c r="E119" s="15" t="s">
        <v>135</v>
      </c>
      <c r="F119" s="44"/>
      <c r="G119" s="44"/>
      <c r="J119" s="44"/>
      <c r="K119" s="44"/>
      <c r="P119" s="74">
        <f>IFU!B51</f>
        <v>-503.45783</v>
      </c>
      <c r="Q119" s="74">
        <f>IFU!C51</f>
        <v>-317.55700999999999</v>
      </c>
      <c r="R119" s="74">
        <f>IFU!D51</f>
        <v>0</v>
      </c>
      <c r="S119" s="42">
        <v>-1</v>
      </c>
      <c r="X119" s="75">
        <f>IFU!$B51-IFU!E51</f>
        <v>1.6788799999999924</v>
      </c>
      <c r="Y119" s="75">
        <f>IFU!$B51-IFU!F51</f>
        <v>-1.6718799999999874</v>
      </c>
      <c r="Z119" s="75">
        <f>IFU!$B51-IFU!G51</f>
        <v>-1.6462300000000027</v>
      </c>
      <c r="AA119" s="75">
        <f>IFU!$B51-IFU!H51</f>
        <v>1.7054299999999785</v>
      </c>
      <c r="AB119" s="75">
        <f>IFU!I51-IFU!$C51</f>
        <v>0.3246300000000133</v>
      </c>
      <c r="AC119" s="75">
        <f>IFU!J51-IFU!$C51</f>
        <v>-0.14487000000002581</v>
      </c>
      <c r="AD119" s="75">
        <f>IFU!K51-IFU!$C51</f>
        <v>-0.32103999999998223</v>
      </c>
      <c r="AE119" s="75">
        <f>IFU!L51-IFU!$C51</f>
        <v>0.15055000000000973</v>
      </c>
      <c r="AF119" s="40">
        <v>41640</v>
      </c>
    </row>
    <row r="120" spans="1:32" x14ac:dyDescent="0.2">
      <c r="A120" s="9" t="s">
        <v>54</v>
      </c>
      <c r="B120" t="s">
        <v>214</v>
      </c>
      <c r="C120" s="9" t="str">
        <f>DDC!B121</f>
        <v>MIRIFU_CNTR</v>
      </c>
      <c r="D120" s="39" t="s">
        <v>401</v>
      </c>
      <c r="E120" s="15" t="s">
        <v>135</v>
      </c>
      <c r="F120" s="44"/>
      <c r="G120" s="44"/>
      <c r="J120" s="44"/>
      <c r="K120" s="44"/>
      <c r="P120" s="74">
        <f>IFU!B52</f>
        <v>-503.48392000000001</v>
      </c>
      <c r="Q120" s="74">
        <f>IFU!C52</f>
        <v>-317.73214999999999</v>
      </c>
      <c r="R120" s="74">
        <f>IFU!D52</f>
        <v>0</v>
      </c>
      <c r="S120" s="42">
        <v>-1</v>
      </c>
      <c r="X120" s="75">
        <f>IFU!$B52-IFU!E52</f>
        <v>1.708629999999971</v>
      </c>
      <c r="Y120" s="75">
        <f>IFU!$B52-IFU!F52</f>
        <v>-1.6812199999999962</v>
      </c>
      <c r="Z120" s="75">
        <f>IFU!$B52-IFU!G52</f>
        <v>-1.6555700000000115</v>
      </c>
      <c r="AA120" s="75">
        <f>IFU!$B52-IFU!H52</f>
        <v>1.7351899999999887</v>
      </c>
      <c r="AB120" s="75">
        <f>IFU!I52-IFU!$C52</f>
        <v>0.32981999999998379</v>
      </c>
      <c r="AC120" s="75">
        <f>IFU!J52-IFU!$C52</f>
        <v>-0.14715000000001055</v>
      </c>
      <c r="AD120" s="75">
        <f>IFU!K52-IFU!$C52</f>
        <v>-0.32332999999999856</v>
      </c>
      <c r="AE120" s="75">
        <f>IFU!L52-IFU!$C52</f>
        <v>0.15575999999998658</v>
      </c>
      <c r="AF120" s="40">
        <v>41640</v>
      </c>
    </row>
    <row r="121" spans="1:32" x14ac:dyDescent="0.2">
      <c r="A121" s="9" t="s">
        <v>54</v>
      </c>
      <c r="B121" t="s">
        <v>215</v>
      </c>
      <c r="C121" s="9" t="str">
        <f>DDC!B122</f>
        <v>MIRIFU_CNTR</v>
      </c>
      <c r="D121" s="39" t="s">
        <v>401</v>
      </c>
      <c r="E121" s="15" t="s">
        <v>135</v>
      </c>
      <c r="F121" s="44"/>
      <c r="G121" s="44"/>
      <c r="J121" s="44"/>
      <c r="K121" s="44"/>
      <c r="P121" s="74">
        <f>IFU!B53</f>
        <v>-503.51002</v>
      </c>
      <c r="Q121" s="74">
        <f>IFU!C53</f>
        <v>-317.90728999999999</v>
      </c>
      <c r="R121" s="74">
        <f>IFU!D53</f>
        <v>0</v>
      </c>
      <c r="S121" s="42">
        <v>-1</v>
      </c>
      <c r="X121" s="75">
        <f>IFU!$B53-IFU!E53</f>
        <v>1.6956900000000132</v>
      </c>
      <c r="Y121" s="75">
        <f>IFU!$B53-IFU!F53</f>
        <v>-1.6807600000000207</v>
      </c>
      <c r="Z121" s="75">
        <f>IFU!$B53-IFU!G53</f>
        <v>-1.6551099999999792</v>
      </c>
      <c r="AA121" s="75">
        <f>IFU!$B53-IFU!H53</f>
        <v>1.7222500000000309</v>
      </c>
      <c r="AB121" s="75">
        <f>IFU!I53-IFU!$C53</f>
        <v>0.32900000000000773</v>
      </c>
      <c r="AC121" s="75">
        <f>IFU!J53-IFU!$C53</f>
        <v>-0.14807000000001835</v>
      </c>
      <c r="AD121" s="75">
        <f>IFU!K53-IFU!$C53</f>
        <v>-0.32424000000003161</v>
      </c>
      <c r="AE121" s="75">
        <f>IFU!L53-IFU!$C53</f>
        <v>0.15492999999997892</v>
      </c>
      <c r="AF121" s="40">
        <v>41640</v>
      </c>
    </row>
    <row r="122" spans="1:32" x14ac:dyDescent="0.2">
      <c r="A122" s="9" t="s">
        <v>54</v>
      </c>
      <c r="B122" t="s">
        <v>216</v>
      </c>
      <c r="C122" s="9" t="str">
        <f>DDC!B123</f>
        <v>MIRIFU_CNTR</v>
      </c>
      <c r="D122" s="39" t="s">
        <v>401</v>
      </c>
      <c r="E122" s="15" t="s">
        <v>135</v>
      </c>
      <c r="F122" s="44"/>
      <c r="G122" s="44"/>
      <c r="J122" s="44"/>
      <c r="K122" s="44"/>
      <c r="P122" s="74">
        <f>IFU!B54</f>
        <v>-503.53611999999998</v>
      </c>
      <c r="Q122" s="74">
        <f>IFU!C54</f>
        <v>-318.08242000000001</v>
      </c>
      <c r="R122" s="74">
        <f>IFU!D54</f>
        <v>0</v>
      </c>
      <c r="S122" s="42">
        <v>-1</v>
      </c>
      <c r="X122" s="75">
        <f>IFU!$B54-IFU!E54</f>
        <v>1.6940099999999916</v>
      </c>
      <c r="Y122" s="75">
        <f>IFU!$B54-IFU!F54</f>
        <v>-1.7043199999999956</v>
      </c>
      <c r="Z122" s="75">
        <f>IFU!$B54-IFU!G54</f>
        <v>-1.678670000000011</v>
      </c>
      <c r="AA122" s="75">
        <f>IFU!$B54-IFU!H54</f>
        <v>1.7205700000000093</v>
      </c>
      <c r="AB122" s="75">
        <f>IFU!I54-IFU!$C54</f>
        <v>0.32976000000002159</v>
      </c>
      <c r="AC122" s="75">
        <f>IFU!J54-IFU!$C54</f>
        <v>-0.1523899999999685</v>
      </c>
      <c r="AD122" s="75">
        <f>IFU!K54-IFU!$C54</f>
        <v>-0.3285799999999881</v>
      </c>
      <c r="AE122" s="75">
        <f>IFU!L54-IFU!$C54</f>
        <v>0.15568999999999278</v>
      </c>
      <c r="AF122" s="40">
        <v>41640</v>
      </c>
    </row>
    <row r="123" spans="1:32" x14ac:dyDescent="0.2">
      <c r="A123" s="9" t="s">
        <v>54</v>
      </c>
      <c r="B123" t="s">
        <v>217</v>
      </c>
      <c r="C123" s="9" t="str">
        <f>DDC!B124</f>
        <v>MIRIFU_CNTR</v>
      </c>
      <c r="D123" s="39" t="s">
        <v>401</v>
      </c>
      <c r="E123" s="15" t="s">
        <v>135</v>
      </c>
      <c r="F123" s="44"/>
      <c r="G123" s="44"/>
      <c r="J123" s="44"/>
      <c r="K123" s="44"/>
      <c r="P123" s="74">
        <f>IFU!B55</f>
        <v>-503.56222000000002</v>
      </c>
      <c r="Q123" s="74">
        <f>IFU!C55</f>
        <v>-318.25756000000001</v>
      </c>
      <c r="R123" s="74">
        <f>IFU!D55</f>
        <v>0</v>
      </c>
      <c r="S123" s="42">
        <v>-1</v>
      </c>
      <c r="X123" s="75">
        <f>IFU!$B55-IFU!E55</f>
        <v>1.7048499999999649</v>
      </c>
      <c r="Y123" s="75">
        <f>IFU!$B55-IFU!F55</f>
        <v>-1.6933700000000158</v>
      </c>
      <c r="Z123" s="75">
        <f>IFU!$B55-IFU!G55</f>
        <v>-1.6677200000000312</v>
      </c>
      <c r="AA123" s="75">
        <f>IFU!$B55-IFU!H55</f>
        <v>1.731399999999951</v>
      </c>
      <c r="AB123" s="75">
        <f>IFU!I55-IFU!$C55</f>
        <v>0.33231000000000677</v>
      </c>
      <c r="AC123" s="75">
        <f>IFU!J55-IFU!$C55</f>
        <v>-0.15181999999998652</v>
      </c>
      <c r="AD123" s="75">
        <f>IFU!K55-IFU!$C55</f>
        <v>-0.32799999999997453</v>
      </c>
      <c r="AE123" s="75">
        <f>IFU!L55-IFU!$C55</f>
        <v>0.15825000000000955</v>
      </c>
      <c r="AF123" s="40">
        <v>41640</v>
      </c>
    </row>
    <row r="124" spans="1:32" x14ac:dyDescent="0.2">
      <c r="A124" s="9" t="s">
        <v>54</v>
      </c>
      <c r="B124" t="s">
        <v>218</v>
      </c>
      <c r="C124" s="9" t="str">
        <f>DDC!B125</f>
        <v>MIRIFU_CNTR</v>
      </c>
      <c r="D124" s="39" t="s">
        <v>401</v>
      </c>
      <c r="E124" s="15" t="s">
        <v>135</v>
      </c>
      <c r="F124" s="44"/>
      <c r="G124" s="44"/>
      <c r="J124" s="44"/>
      <c r="K124" s="44"/>
      <c r="P124" s="74">
        <f>IFU!B56</f>
        <v>-503.58830999999998</v>
      </c>
      <c r="Q124" s="74">
        <f>IFU!C56</f>
        <v>-318.43270000000001</v>
      </c>
      <c r="R124" s="74">
        <f>IFU!D56</f>
        <v>0</v>
      </c>
      <c r="S124" s="42">
        <v>-1</v>
      </c>
      <c r="X124" s="75">
        <f>IFU!$B56-IFU!E56</f>
        <v>1.6647399999999948</v>
      </c>
      <c r="Y124" s="75">
        <f>IFU!$B56-IFU!F56</f>
        <v>-1.7187999999999874</v>
      </c>
      <c r="Z124" s="75">
        <f>IFU!$B56-IFU!G56</f>
        <v>-1.6931599999999776</v>
      </c>
      <c r="AA124" s="75">
        <f>IFU!$B56-IFU!H56</f>
        <v>1.6912900000000377</v>
      </c>
      <c r="AB124" s="75">
        <f>IFU!I56-IFU!$C56</f>
        <v>0.32758000000001175</v>
      </c>
      <c r="AC124" s="75">
        <f>IFU!J56-IFU!$C56</f>
        <v>-0.15643999999997504</v>
      </c>
      <c r="AD124" s="75">
        <f>IFU!K56-IFU!$C56</f>
        <v>-0.3326399999999694</v>
      </c>
      <c r="AE124" s="75">
        <f>IFU!L56-IFU!$C56</f>
        <v>0.15350000000000819</v>
      </c>
      <c r="AF124" s="40">
        <v>41640</v>
      </c>
    </row>
    <row r="125" spans="1:32" x14ac:dyDescent="0.2">
      <c r="A125" s="9" t="s">
        <v>54</v>
      </c>
      <c r="B125" t="s">
        <v>219</v>
      </c>
      <c r="C125" s="9" t="str">
        <f>DDC!B126</f>
        <v>MIRIFU_CNTR</v>
      </c>
      <c r="D125" s="39" t="s">
        <v>401</v>
      </c>
      <c r="E125" s="15" t="s">
        <v>135</v>
      </c>
      <c r="F125" s="44"/>
      <c r="G125" s="44"/>
      <c r="J125" s="44"/>
      <c r="K125" s="44"/>
      <c r="P125" s="74">
        <f>IFU!B57</f>
        <v>-503.61441000000002</v>
      </c>
      <c r="Q125" s="74">
        <f>IFU!C57</f>
        <v>-318.60782999999998</v>
      </c>
      <c r="R125" s="74">
        <f>IFU!D57</f>
        <v>0</v>
      </c>
      <c r="S125" s="42">
        <v>-1</v>
      </c>
      <c r="X125" s="75">
        <f>IFU!$B57-IFU!E57</f>
        <v>1.6728499999999826</v>
      </c>
      <c r="Y125" s="75">
        <f>IFU!$B57-IFU!F57</f>
        <v>-1.7176000000000045</v>
      </c>
      <c r="Z125" s="75">
        <f>IFU!$B57-IFU!G57</f>
        <v>-1.6919599999999946</v>
      </c>
      <c r="AA125" s="75">
        <f>IFU!$B57-IFU!H57</f>
        <v>1.6993999999999687</v>
      </c>
      <c r="AB125" s="75">
        <f>IFU!I57-IFU!$C57</f>
        <v>0.32971999999995205</v>
      </c>
      <c r="AC125" s="75">
        <f>IFU!J57-IFU!$C57</f>
        <v>-0.15727000000003954</v>
      </c>
      <c r="AD125" s="75">
        <f>IFU!K57-IFU!$C57</f>
        <v>-0.33347000000003391</v>
      </c>
      <c r="AE125" s="75">
        <f>IFU!L57-IFU!$C57</f>
        <v>0.15564000000000533</v>
      </c>
      <c r="AF125" s="40">
        <v>41640</v>
      </c>
    </row>
    <row r="126" spans="1:32" x14ac:dyDescent="0.2">
      <c r="A126" s="9" t="s">
        <v>54</v>
      </c>
      <c r="B126" t="s">
        <v>220</v>
      </c>
      <c r="C126" s="9" t="str">
        <f>DDC!B127</f>
        <v>MIRIFU_CNTR</v>
      </c>
      <c r="D126" s="39" t="s">
        <v>401</v>
      </c>
      <c r="E126" s="15" t="s">
        <v>135</v>
      </c>
      <c r="F126" s="44"/>
      <c r="G126" s="44"/>
      <c r="J126" s="44"/>
      <c r="K126" s="44"/>
      <c r="P126" s="74">
        <f>IFU!B58</f>
        <v>-503.64049999999997</v>
      </c>
      <c r="Q126" s="74">
        <f>IFU!C58</f>
        <v>-318.78296999999998</v>
      </c>
      <c r="R126" s="74">
        <f>IFU!D58</f>
        <v>0</v>
      </c>
      <c r="S126" s="42">
        <v>-1</v>
      </c>
      <c r="X126" s="75">
        <f>IFU!$B58-IFU!E58</f>
        <v>1.7204600000000028</v>
      </c>
      <c r="Y126" s="75">
        <f>IFU!$B58-IFU!F58</f>
        <v>-1.701569999999947</v>
      </c>
      <c r="Z126" s="75">
        <f>IFU!$B58-IFU!G58</f>
        <v>-1.6759299999999939</v>
      </c>
      <c r="AA126" s="75">
        <f>IFU!$B58-IFU!H58</f>
        <v>1.7470200000000204</v>
      </c>
      <c r="AB126" s="75">
        <f>IFU!I58-IFU!$C58</f>
        <v>0.33758000000000266</v>
      </c>
      <c r="AC126" s="75">
        <f>IFU!J58-IFU!$C58</f>
        <v>-0.15595000000001846</v>
      </c>
      <c r="AD126" s="75">
        <f>IFU!K58-IFU!$C58</f>
        <v>-0.33214000000003807</v>
      </c>
      <c r="AE126" s="75">
        <f>IFU!L58-IFU!$C58</f>
        <v>0.16352000000000544</v>
      </c>
      <c r="AF126" s="40">
        <v>41640</v>
      </c>
    </row>
    <row r="127" spans="1:32" x14ac:dyDescent="0.2">
      <c r="A127" s="9" t="s">
        <v>54</v>
      </c>
      <c r="B127" t="s">
        <v>221</v>
      </c>
      <c r="C127" s="9" t="str">
        <f>DDC!B128</f>
        <v>MIRIFU_CNTR</v>
      </c>
      <c r="D127" s="39" t="s">
        <v>401</v>
      </c>
      <c r="E127" s="15" t="s">
        <v>135</v>
      </c>
      <c r="F127" s="44"/>
      <c r="G127" s="44"/>
      <c r="J127" s="44"/>
      <c r="K127" s="44"/>
      <c r="P127" s="74">
        <f>IFU!B59</f>
        <v>-503.66660000000002</v>
      </c>
      <c r="Q127" s="74">
        <f>IFU!C59</f>
        <v>-318.9581</v>
      </c>
      <c r="R127" s="74">
        <f>IFU!D59</f>
        <v>0</v>
      </c>
      <c r="S127" s="42">
        <v>-1</v>
      </c>
      <c r="X127" s="75">
        <f>IFU!$B59-IFU!E59</f>
        <v>1.7313299999999572</v>
      </c>
      <c r="Y127" s="75">
        <f>IFU!$B59-IFU!F59</f>
        <v>-1.7122699999999895</v>
      </c>
      <c r="Z127" s="75">
        <f>IFU!$B59-IFU!G59</f>
        <v>-1.6866300000000365</v>
      </c>
      <c r="AA127" s="75">
        <f>IFU!$B59-IFU!H59</f>
        <v>1.7579000000000065</v>
      </c>
      <c r="AB127" s="75">
        <f>IFU!I59-IFU!$C59</f>
        <v>0.34017000000000053</v>
      </c>
      <c r="AC127" s="75">
        <f>IFU!J59-IFU!$C59</f>
        <v>-0.15848999999997204</v>
      </c>
      <c r="AD127" s="75">
        <f>IFU!K59-IFU!$C59</f>
        <v>-0.33469000000002325</v>
      </c>
      <c r="AE127" s="75">
        <f>IFU!L59-IFU!$C59</f>
        <v>0.16611999999997806</v>
      </c>
      <c r="AF127" s="40">
        <v>41640</v>
      </c>
    </row>
    <row r="128" spans="1:32" x14ac:dyDescent="0.2">
      <c r="A128" s="9" t="s">
        <v>54</v>
      </c>
      <c r="B128" t="s">
        <v>222</v>
      </c>
      <c r="C128" s="9" t="str">
        <f>DDC!B129</f>
        <v>MIRIFU_CNTR</v>
      </c>
      <c r="D128" s="39" t="s">
        <v>401</v>
      </c>
      <c r="E128" s="15" t="s">
        <v>135</v>
      </c>
      <c r="F128" s="44"/>
      <c r="G128" s="44"/>
      <c r="J128" s="44"/>
      <c r="K128" s="44"/>
      <c r="P128" s="74">
        <f>IFU!B60</f>
        <v>-503.6927</v>
      </c>
      <c r="Q128" s="74">
        <f>IFU!C60</f>
        <v>-319.13324</v>
      </c>
      <c r="R128" s="74">
        <f>IFU!D60</f>
        <v>0</v>
      </c>
      <c r="S128" s="42">
        <v>-1</v>
      </c>
      <c r="X128" s="75">
        <f>IFU!$B60-IFU!E60</f>
        <v>1.7233899999999949</v>
      </c>
      <c r="Y128" s="75">
        <f>IFU!$B60-IFU!F60</f>
        <v>-1.6972499999999968</v>
      </c>
      <c r="Z128" s="75">
        <f>IFU!$B60-IFU!G60</f>
        <v>-1.6716000000000122</v>
      </c>
      <c r="AA128" s="75">
        <f>IFU!$B60-IFU!H60</f>
        <v>1.7499500000000126</v>
      </c>
      <c r="AB128" s="75">
        <f>IFU!I60-IFU!$C60</f>
        <v>0.34003000000001293</v>
      </c>
      <c r="AC128" s="75">
        <f>IFU!J60-IFU!$C60</f>
        <v>-0.15730000000002065</v>
      </c>
      <c r="AD128" s="75">
        <f>IFU!K60-IFU!$C60</f>
        <v>-0.33348999999998341</v>
      </c>
      <c r="AE128" s="75">
        <f>IFU!L60-IFU!$C60</f>
        <v>0.16597999999999047</v>
      </c>
      <c r="AF128" s="40">
        <v>41640</v>
      </c>
    </row>
    <row r="129" spans="1:32" x14ac:dyDescent="0.2">
      <c r="A129" s="9" t="s">
        <v>54</v>
      </c>
      <c r="B129" t="s">
        <v>223</v>
      </c>
      <c r="C129" s="9" t="str">
        <f>DDC!B130</f>
        <v>MIRIFU_CNTR</v>
      </c>
      <c r="D129" s="39" t="s">
        <v>401</v>
      </c>
      <c r="E129" s="15" t="s">
        <v>135</v>
      </c>
      <c r="F129" s="44"/>
      <c r="G129" s="44"/>
      <c r="J129" s="44"/>
      <c r="K129" s="44"/>
      <c r="P129" s="74">
        <f>IFU!B61</f>
        <v>-503.71879999999999</v>
      </c>
      <c r="Q129" s="74">
        <f>IFU!C61</f>
        <v>-319.30838</v>
      </c>
      <c r="R129" s="74">
        <f>IFU!D61</f>
        <v>0</v>
      </c>
      <c r="S129" s="42">
        <v>-1</v>
      </c>
      <c r="X129" s="75">
        <f>IFU!$B61-IFU!E61</f>
        <v>1.6457700000000273</v>
      </c>
      <c r="Y129" s="75">
        <f>IFU!$B61-IFU!F61</f>
        <v>-1.7253999999999792</v>
      </c>
      <c r="Z129" s="75">
        <f>IFU!$B61-IFU!G61</f>
        <v>-1.6997700000000009</v>
      </c>
      <c r="AA129" s="75">
        <f>IFU!$B61-IFU!H61</f>
        <v>1.6723200000000134</v>
      </c>
      <c r="AB129" s="75">
        <f>IFU!I61-IFU!$C61</f>
        <v>0.32972000000000889</v>
      </c>
      <c r="AC129" s="75">
        <f>IFU!J61-IFU!$C61</f>
        <v>-0.16239000000001624</v>
      </c>
      <c r="AD129" s="75">
        <f>IFU!K61-IFU!$C61</f>
        <v>-0.33859999999998536</v>
      </c>
      <c r="AE129" s="75">
        <f>IFU!L61-IFU!$C61</f>
        <v>0.15561999999999898</v>
      </c>
      <c r="AF129" s="40">
        <v>41640</v>
      </c>
    </row>
    <row r="130" spans="1:32" x14ac:dyDescent="0.2">
      <c r="A130" s="9" t="s">
        <v>54</v>
      </c>
      <c r="B130" t="s">
        <v>224</v>
      </c>
      <c r="C130" s="9" t="str">
        <f>DDC!B131</f>
        <v>MIRIFU_CNTR</v>
      </c>
      <c r="D130" s="39" t="s">
        <v>401</v>
      </c>
      <c r="E130" s="15" t="s">
        <v>135</v>
      </c>
      <c r="F130" s="44"/>
      <c r="G130" s="44"/>
      <c r="J130" s="44"/>
      <c r="K130" s="44"/>
      <c r="P130" s="74">
        <f>IFU!B62</f>
        <v>-503.74489</v>
      </c>
      <c r="Q130" s="74">
        <f>IFU!C62</f>
        <v>-319.48351000000002</v>
      </c>
      <c r="R130" s="74">
        <f>IFU!D62</f>
        <v>0</v>
      </c>
      <c r="S130" s="42">
        <v>-1</v>
      </c>
      <c r="X130" s="75">
        <f>IFU!$B62-IFU!E62</f>
        <v>1.678449999999998</v>
      </c>
      <c r="Y130" s="75">
        <f>IFU!$B62-IFU!F62</f>
        <v>-1.6876800000000003</v>
      </c>
      <c r="Z130" s="75">
        <f>IFU!$B62-IFU!G62</f>
        <v>-1.6620300000000157</v>
      </c>
      <c r="AA130" s="75">
        <f>IFU!$B62-IFU!H62</f>
        <v>1.7049999999999841</v>
      </c>
      <c r="AB130" s="75">
        <f>IFU!I62-IFU!$C62</f>
        <v>0.33547000000004346</v>
      </c>
      <c r="AC130" s="75">
        <f>IFU!J62-IFU!$C62</f>
        <v>-0.15787000000000262</v>
      </c>
      <c r="AD130" s="75">
        <f>IFU!K62-IFU!$C62</f>
        <v>-0.33404999999999063</v>
      </c>
      <c r="AE130" s="75">
        <f>IFU!L62-IFU!$C62</f>
        <v>0.16139000000003989</v>
      </c>
      <c r="AF130" s="40">
        <v>41640</v>
      </c>
    </row>
    <row r="131" spans="1:32" x14ac:dyDescent="0.2">
      <c r="A131" s="9" t="s">
        <v>54</v>
      </c>
      <c r="B131" t="s">
        <v>225</v>
      </c>
      <c r="C131" s="9" t="str">
        <f>DDC!B132</f>
        <v>MIRIFU_CNTR</v>
      </c>
      <c r="D131" s="39" t="s">
        <v>401</v>
      </c>
      <c r="E131" s="15" t="s">
        <v>135</v>
      </c>
      <c r="F131" s="44"/>
      <c r="G131" s="44"/>
      <c r="J131" s="44"/>
      <c r="K131" s="44"/>
      <c r="P131" s="74">
        <f>IFU!B63</f>
        <v>-503.77098999999998</v>
      </c>
      <c r="Q131" s="74">
        <f>IFU!C63</f>
        <v>-319.65865000000002</v>
      </c>
      <c r="R131" s="74">
        <f>IFU!D63</f>
        <v>0</v>
      </c>
      <c r="S131" s="42">
        <v>-1</v>
      </c>
      <c r="X131" s="75">
        <f>IFU!$B63-IFU!E63</f>
        <v>1.6957400000000007</v>
      </c>
      <c r="Y131" s="75">
        <f>IFU!$B63-IFU!F63</f>
        <v>-1.7210999999999785</v>
      </c>
      <c r="Z131" s="75">
        <f>IFU!$B63-IFU!G63</f>
        <v>-1.6954599999999687</v>
      </c>
      <c r="AA131" s="75">
        <f>IFU!$B63-IFU!H63</f>
        <v>1.7223000000000184</v>
      </c>
      <c r="AB131" s="75">
        <f>IFU!I63-IFU!$C63</f>
        <v>0.33901000000003023</v>
      </c>
      <c r="AC131" s="75">
        <f>IFU!J63-IFU!$C63</f>
        <v>-0.16375999999996793</v>
      </c>
      <c r="AD131" s="75">
        <f>IFU!K63-IFU!$C63</f>
        <v>-0.33995999999996229</v>
      </c>
      <c r="AE131" s="75">
        <f>IFU!L63-IFU!$C63</f>
        <v>0.16494000000000142</v>
      </c>
      <c r="AF131" s="40">
        <v>41640</v>
      </c>
    </row>
    <row r="132" spans="1:32" x14ac:dyDescent="0.2">
      <c r="A132" s="9" t="s">
        <v>54</v>
      </c>
      <c r="B132" t="s">
        <v>226</v>
      </c>
      <c r="C132" s="9" t="str">
        <f>DDC!B133</f>
        <v>MIRIFU_CNTR</v>
      </c>
      <c r="D132" s="39" t="s">
        <v>401</v>
      </c>
      <c r="E132" s="15" t="s">
        <v>135</v>
      </c>
      <c r="F132" s="44"/>
      <c r="G132" s="44"/>
      <c r="J132" s="44"/>
      <c r="K132" s="44"/>
      <c r="P132" s="74">
        <f>IFU!B64</f>
        <v>-503.79709000000003</v>
      </c>
      <c r="Q132" s="74">
        <f>IFU!C64</f>
        <v>-319.83379000000002</v>
      </c>
      <c r="R132" s="74">
        <f>IFU!D64</f>
        <v>0</v>
      </c>
      <c r="S132" s="42">
        <v>-1</v>
      </c>
      <c r="X132" s="75">
        <f>IFU!$B64-IFU!E64</f>
        <v>1.6837699999999813</v>
      </c>
      <c r="Y132" s="75">
        <f>IFU!$B64-IFU!F64</f>
        <v>-1.7099600000000237</v>
      </c>
      <c r="Z132" s="75">
        <f>IFU!$B64-IFU!G64</f>
        <v>-1.6843200000000138</v>
      </c>
      <c r="AA132" s="75">
        <f>IFU!$B64-IFU!H64</f>
        <v>1.7103199999999674</v>
      </c>
      <c r="AB132" s="75">
        <f>IFU!I64-IFU!$C64</f>
        <v>0.33824000000004162</v>
      </c>
      <c r="AC132" s="75">
        <f>IFU!J64-IFU!$C64</f>
        <v>-0.16310999999996056</v>
      </c>
      <c r="AD132" s="75">
        <f>IFU!K64-IFU!$C64</f>
        <v>-0.33929999999998017</v>
      </c>
      <c r="AE132" s="75">
        <f>IFU!L64-IFU!$C64</f>
        <v>0.16416000000003805</v>
      </c>
      <c r="AF132" s="40">
        <v>41640</v>
      </c>
    </row>
    <row r="133" spans="1:32" x14ac:dyDescent="0.2">
      <c r="A133" s="9" t="s">
        <v>54</v>
      </c>
      <c r="B133" t="s">
        <v>227</v>
      </c>
      <c r="C133" s="9" t="str">
        <f>DDC!B134</f>
        <v>MIRIFU_CNTR</v>
      </c>
      <c r="D133" s="39" t="s">
        <v>401</v>
      </c>
      <c r="E133" s="15" t="s">
        <v>135</v>
      </c>
      <c r="F133" s="44"/>
      <c r="G133" s="44"/>
      <c r="J133" s="44"/>
      <c r="K133" s="44"/>
      <c r="P133" s="74">
        <f>IFU!B65</f>
        <v>-503.82319000000001</v>
      </c>
      <c r="Q133" s="74">
        <f>IFU!C65</f>
        <v>-320.00891999999999</v>
      </c>
      <c r="R133" s="74">
        <f>IFU!D65</f>
        <v>0</v>
      </c>
      <c r="S133" s="42">
        <v>-1</v>
      </c>
      <c r="X133" s="75">
        <f>IFU!$B65-IFU!E65</f>
        <v>1.6853499999999713</v>
      </c>
      <c r="Y133" s="75">
        <f>IFU!$B65-IFU!F65</f>
        <v>-1.7115000000000009</v>
      </c>
      <c r="Z133" s="75">
        <f>IFU!$B65-IFU!G65</f>
        <v>-1.685859999999991</v>
      </c>
      <c r="AA133" s="75">
        <f>IFU!$B65-IFU!H65</f>
        <v>1.7119099999999889</v>
      </c>
      <c r="AB133" s="75">
        <f>IFU!I65-IFU!$C65</f>
        <v>0.33945999999997412</v>
      </c>
      <c r="AC133" s="75">
        <f>IFU!J65-IFU!$C65</f>
        <v>-0.16433000000000675</v>
      </c>
      <c r="AD133" s="75">
        <f>IFU!K65-IFU!$C65</f>
        <v>-0.34052000000002636</v>
      </c>
      <c r="AE133" s="75">
        <f>IFU!L65-IFU!$C65</f>
        <v>0.16537999999997055</v>
      </c>
      <c r="AF133" s="40">
        <v>41640</v>
      </c>
    </row>
    <row r="134" spans="1:32" x14ac:dyDescent="0.2">
      <c r="A134" s="9" t="s">
        <v>54</v>
      </c>
      <c r="B134" t="s">
        <v>228</v>
      </c>
      <c r="C134" s="9" t="str">
        <f>DDC!B135</f>
        <v>MIRIFU_CNTR</v>
      </c>
      <c r="D134" s="39" t="s">
        <v>401</v>
      </c>
      <c r="E134" s="15" t="s">
        <v>135</v>
      </c>
      <c r="F134" s="44"/>
      <c r="G134" s="44"/>
      <c r="J134" s="44"/>
      <c r="K134" s="44"/>
      <c r="P134" s="74">
        <f>IFU!B66</f>
        <v>-503.84929</v>
      </c>
      <c r="Q134" s="74">
        <f>IFU!C66</f>
        <v>-320.18405000000001</v>
      </c>
      <c r="R134" s="74">
        <f>IFU!D66</f>
        <v>0</v>
      </c>
      <c r="S134" s="42">
        <v>-1</v>
      </c>
      <c r="X134" s="75">
        <f>IFU!$B66-IFU!E66</f>
        <v>1.6875200000000063</v>
      </c>
      <c r="Y134" s="75">
        <f>IFU!$B66-IFU!F66</f>
        <v>-1.6985000000000241</v>
      </c>
      <c r="Z134" s="75">
        <f>IFU!$B66-IFU!G66</f>
        <v>-1.6728600000000142</v>
      </c>
      <c r="AA134" s="75">
        <f>IFU!$B66-IFU!H66</f>
        <v>1.7140699999999924</v>
      </c>
      <c r="AB134" s="75">
        <f>IFU!I66-IFU!$C66</f>
        <v>0.34077000000002045</v>
      </c>
      <c r="AC134" s="75">
        <f>IFU!J66-IFU!$C66</f>
        <v>-0.1633899999999926</v>
      </c>
      <c r="AD134" s="75">
        <f>IFU!K66-IFU!$C66</f>
        <v>-0.33958000000001221</v>
      </c>
      <c r="AE134" s="75">
        <f>IFU!L66-IFU!$C66</f>
        <v>0.16669000000001688</v>
      </c>
      <c r="AF134" s="40">
        <v>41640</v>
      </c>
    </row>
    <row r="135" spans="1:32" x14ac:dyDescent="0.2">
      <c r="A135" s="9" t="s">
        <v>54</v>
      </c>
      <c r="B135" t="s">
        <v>229</v>
      </c>
      <c r="C135" s="9" t="str">
        <f>DDC!B136</f>
        <v>MIRIFU_CNTR</v>
      </c>
      <c r="D135" s="39" t="s">
        <v>401</v>
      </c>
      <c r="E135" s="15" t="s">
        <v>135</v>
      </c>
      <c r="F135" s="44"/>
      <c r="G135" s="44"/>
      <c r="J135" s="44"/>
      <c r="K135" s="44"/>
      <c r="P135" s="74">
        <f>IFU!B67</f>
        <v>-503.87538000000001</v>
      </c>
      <c r="Q135" s="74">
        <f>IFU!C67</f>
        <v>-320.35919000000001</v>
      </c>
      <c r="R135" s="74">
        <f>IFU!D67</f>
        <v>0</v>
      </c>
      <c r="S135" s="42">
        <v>-1</v>
      </c>
      <c r="X135" s="75">
        <f>IFU!$B67-IFU!E67</f>
        <v>1.5854400000000055</v>
      </c>
      <c r="Y135" s="75">
        <f>IFU!$B67-IFU!F67</f>
        <v>-1.7447599999999852</v>
      </c>
      <c r="Z135" s="75">
        <f>IFU!$B67-IFU!G67</f>
        <v>-1.7191200000000322</v>
      </c>
      <c r="AA135" s="75">
        <f>IFU!$B67-IFU!H67</f>
        <v>1.6119699999999852</v>
      </c>
      <c r="AB135" s="75">
        <f>IFU!I67-IFU!$C67</f>
        <v>0.32650000000001</v>
      </c>
      <c r="AC135" s="75">
        <f>IFU!J67-IFU!$C67</f>
        <v>-0.17128999999999905</v>
      </c>
      <c r="AD135" s="75">
        <f>IFU!K67-IFU!$C67</f>
        <v>-0.34749999999996817</v>
      </c>
      <c r="AE135" s="75">
        <f>IFU!L67-IFU!$C67</f>
        <v>0.15235999999998739</v>
      </c>
      <c r="AF135" s="40">
        <v>41640</v>
      </c>
    </row>
    <row r="136" spans="1:32" x14ac:dyDescent="0.2">
      <c r="A136" s="9" t="s">
        <v>54</v>
      </c>
      <c r="B136" t="s">
        <v>230</v>
      </c>
      <c r="C136" s="9" t="str">
        <f>DDC!B137</f>
        <v>MIRIFU_CNTR</v>
      </c>
      <c r="D136" s="39" t="s">
        <v>402</v>
      </c>
      <c r="E136" s="15" t="s">
        <v>135</v>
      </c>
      <c r="F136" s="44"/>
      <c r="G136" s="44"/>
      <c r="J136" s="44"/>
      <c r="K136" s="44"/>
      <c r="P136" s="74">
        <f>IFU!B68</f>
        <v>-503.63609000000002</v>
      </c>
      <c r="Q136" s="74">
        <f>IFU!C68</f>
        <v>-319.09145000000001</v>
      </c>
      <c r="R136" s="74">
        <f>IFU!D68</f>
        <v>0</v>
      </c>
      <c r="S136" s="42">
        <v>-1</v>
      </c>
      <c r="X136" s="75">
        <f>IFU!$B68-IFU!E68</f>
        <v>1.6831099999999992</v>
      </c>
      <c r="Y136" s="75">
        <f>IFU!$B68-IFU!F68</f>
        <v>-2.4423800000000142</v>
      </c>
      <c r="Z136" s="75">
        <f>IFU!$B68-IFU!G68</f>
        <v>-1.7155800000000454</v>
      </c>
      <c r="AA136" s="75">
        <f>IFU!$B68-IFU!H68</f>
        <v>2.4635699999999474</v>
      </c>
      <c r="AB136" s="75">
        <f>IFU!I68-IFU!$C68</f>
        <v>2.6535099999999829</v>
      </c>
      <c r="AC136" s="75">
        <f>IFU!J68-IFU!$C68</f>
        <v>2.0434599999999818</v>
      </c>
      <c r="AD136" s="75">
        <f>IFU!K68-IFU!$C68</f>
        <v>-2.6331799999999816</v>
      </c>
      <c r="AE136" s="75">
        <f>IFU!L68-IFU!$C68</f>
        <v>-2.0654099999999858</v>
      </c>
      <c r="AF136" s="40">
        <v>41640</v>
      </c>
    </row>
    <row r="137" spans="1:32" x14ac:dyDescent="0.2">
      <c r="A137" s="9" t="s">
        <v>54</v>
      </c>
      <c r="B137" t="s">
        <v>231</v>
      </c>
      <c r="C137" s="9" t="str">
        <f>DDC!B138</f>
        <v>MIRIFU_CNTR</v>
      </c>
      <c r="D137" s="39" t="s">
        <v>401</v>
      </c>
      <c r="E137" s="15" t="s">
        <v>135</v>
      </c>
      <c r="F137" s="44"/>
      <c r="G137" s="44"/>
      <c r="J137" s="44"/>
      <c r="K137" s="44"/>
      <c r="P137" s="74">
        <f>IFU!B69</f>
        <v>-503.28143</v>
      </c>
      <c r="Q137" s="74">
        <f>IFU!C69</f>
        <v>-316.88072</v>
      </c>
      <c r="R137" s="74">
        <f>IFU!D69</f>
        <v>0</v>
      </c>
      <c r="S137" s="42">
        <v>-1</v>
      </c>
      <c r="X137" s="75">
        <f>IFU!$B69-IFU!E69</f>
        <v>2.0512299999999755</v>
      </c>
      <c r="Y137" s="75">
        <f>IFU!$B69-IFU!F69</f>
        <v>-2.0899400000000128</v>
      </c>
      <c r="Z137" s="75">
        <f>IFU!$B69-IFU!G69</f>
        <v>-2.0471800000000258</v>
      </c>
      <c r="AA137" s="75">
        <f>IFU!$B69-IFU!H69</f>
        <v>2.0971499999999992</v>
      </c>
      <c r="AB137" s="75">
        <f>IFU!I69-IFU!$C69</f>
        <v>0.44475999999997384</v>
      </c>
      <c r="AC137" s="75">
        <f>IFU!J69-IFU!$C69</f>
        <v>-0.16759999999999309</v>
      </c>
      <c r="AD137" s="75">
        <f>IFU!K69-IFU!$C69</f>
        <v>-0.44270000000000209</v>
      </c>
      <c r="AE137" s="75">
        <f>IFU!L69-IFU!$C69</f>
        <v>0.16716999999999871</v>
      </c>
      <c r="AF137" s="40">
        <v>41640</v>
      </c>
    </row>
    <row r="138" spans="1:32" x14ac:dyDescent="0.2">
      <c r="A138" s="9" t="s">
        <v>54</v>
      </c>
      <c r="B138" t="s">
        <v>232</v>
      </c>
      <c r="C138" s="9" t="str">
        <f>DDC!B139</f>
        <v>MIRIFU_CNTR</v>
      </c>
      <c r="D138" s="39" t="s">
        <v>401</v>
      </c>
      <c r="E138" s="15" t="s">
        <v>135</v>
      </c>
      <c r="F138" s="44"/>
      <c r="G138" s="44"/>
      <c r="J138" s="44"/>
      <c r="K138" s="44"/>
      <c r="P138" s="74">
        <f>IFU!B70</f>
        <v>-503.32576</v>
      </c>
      <c r="Q138" s="74">
        <f>IFU!C70</f>
        <v>-317.15706999999998</v>
      </c>
      <c r="R138" s="74">
        <f>IFU!D70</f>
        <v>0</v>
      </c>
      <c r="S138" s="42">
        <v>-1</v>
      </c>
      <c r="X138" s="75">
        <f>IFU!$B70-IFU!E70</f>
        <v>2.1332400000000007</v>
      </c>
      <c r="Y138" s="75">
        <f>IFU!$B70-IFU!F70</f>
        <v>-2.1542099999999778</v>
      </c>
      <c r="Z138" s="75">
        <f>IFU!$B70-IFU!G70</f>
        <v>-2.1115100000000098</v>
      </c>
      <c r="AA138" s="75">
        <f>IFU!$B70-IFU!H70</f>
        <v>2.1792199999999866</v>
      </c>
      <c r="AB138" s="75">
        <f>IFU!I70-IFU!$C70</f>
        <v>0.45535999999998467</v>
      </c>
      <c r="AC138" s="75">
        <f>IFU!J70-IFU!$C70</f>
        <v>-0.17557000000005019</v>
      </c>
      <c r="AD138" s="75">
        <f>IFU!K70-IFU!$C70</f>
        <v>-0.45063000000004649</v>
      </c>
      <c r="AE138" s="75">
        <f>IFU!L70-IFU!$C70</f>
        <v>0.17771999999996524</v>
      </c>
      <c r="AF138" s="40">
        <v>41640</v>
      </c>
    </row>
    <row r="139" spans="1:32" x14ac:dyDescent="0.2">
      <c r="A139" s="9" t="s">
        <v>54</v>
      </c>
      <c r="B139" t="s">
        <v>233</v>
      </c>
      <c r="C139" s="9" t="str">
        <f>DDC!B140</f>
        <v>MIRIFU_CNTR</v>
      </c>
      <c r="D139" s="39" t="s">
        <v>401</v>
      </c>
      <c r="E139" s="15" t="s">
        <v>135</v>
      </c>
      <c r="F139" s="44"/>
      <c r="G139" s="44"/>
      <c r="J139" s="44"/>
      <c r="K139" s="44"/>
      <c r="P139" s="74">
        <f>IFU!B71</f>
        <v>-503.37009999999998</v>
      </c>
      <c r="Q139" s="74">
        <f>IFU!C71</f>
        <v>-317.43340999999998</v>
      </c>
      <c r="R139" s="74">
        <f>IFU!D71</f>
        <v>0</v>
      </c>
      <c r="S139" s="42">
        <v>-1</v>
      </c>
      <c r="X139" s="75">
        <f>IFU!$B71-IFU!E71</f>
        <v>2.1058700000000385</v>
      </c>
      <c r="Y139" s="75">
        <f>IFU!$B71-IFU!F71</f>
        <v>-2.1790599999999927</v>
      </c>
      <c r="Z139" s="75">
        <f>IFU!$B71-IFU!G71</f>
        <v>-2.1363699999999994</v>
      </c>
      <c r="AA139" s="75">
        <f>IFU!$B71-IFU!H71</f>
        <v>2.1518300000000181</v>
      </c>
      <c r="AB139" s="75">
        <f>IFU!I71-IFU!$C71</f>
        <v>0.44980999999995674</v>
      </c>
      <c r="AC139" s="75">
        <f>IFU!J71-IFU!$C71</f>
        <v>-0.17769000000004098</v>
      </c>
      <c r="AD139" s="75">
        <f>IFU!K71-IFU!$C71</f>
        <v>-0.45273000000003094</v>
      </c>
      <c r="AE139" s="75">
        <f>IFU!L71-IFU!$C71</f>
        <v>0.17217999999996891</v>
      </c>
      <c r="AF139" s="40">
        <v>41640</v>
      </c>
    </row>
    <row r="140" spans="1:32" x14ac:dyDescent="0.2">
      <c r="A140" s="9" t="s">
        <v>54</v>
      </c>
      <c r="B140" t="s">
        <v>234</v>
      </c>
      <c r="C140" s="9" t="str">
        <f>DDC!B141</f>
        <v>MIRIFU_CNTR</v>
      </c>
      <c r="D140" s="39" t="s">
        <v>401</v>
      </c>
      <c r="E140" s="15" t="s">
        <v>135</v>
      </c>
      <c r="F140" s="44"/>
      <c r="G140" s="44"/>
      <c r="J140" s="44"/>
      <c r="K140" s="44"/>
      <c r="P140" s="74">
        <f>IFU!B72</f>
        <v>-503.41442000000001</v>
      </c>
      <c r="Q140" s="74">
        <f>IFU!C72</f>
        <v>-317.70974999999999</v>
      </c>
      <c r="R140" s="74">
        <f>IFU!D72</f>
        <v>0</v>
      </c>
      <c r="S140" s="42">
        <v>-1</v>
      </c>
      <c r="X140" s="75">
        <f>IFU!$B72-IFU!E72</f>
        <v>2.1216200000000072</v>
      </c>
      <c r="Y140" s="75">
        <f>IFU!$B72-IFU!F72</f>
        <v>-2.1763500000000136</v>
      </c>
      <c r="Z140" s="75">
        <f>IFU!$B72-IFU!G72</f>
        <v>-2.1336600000000203</v>
      </c>
      <c r="AA140" s="75">
        <f>IFU!$B72-IFU!H72</f>
        <v>2.1675799999999867</v>
      </c>
      <c r="AB140" s="75">
        <f>IFU!I72-IFU!$C72</f>
        <v>0.4505800000000022</v>
      </c>
      <c r="AC140" s="75">
        <f>IFU!J72-IFU!$C72</f>
        <v>-0.17576000000002523</v>
      </c>
      <c r="AD140" s="75">
        <f>IFU!K72-IFU!$C72</f>
        <v>-0.45080000000001519</v>
      </c>
      <c r="AE140" s="75">
        <f>IFU!L72-IFU!$C72</f>
        <v>0.17294999999995753</v>
      </c>
      <c r="AF140" s="40">
        <v>41640</v>
      </c>
    </row>
    <row r="141" spans="1:32" x14ac:dyDescent="0.2">
      <c r="A141" s="9" t="s">
        <v>54</v>
      </c>
      <c r="B141" t="s">
        <v>235</v>
      </c>
      <c r="C141" s="9" t="str">
        <f>DDC!B142</f>
        <v>MIRIFU_CNTR</v>
      </c>
      <c r="D141" s="39" t="s">
        <v>401</v>
      </c>
      <c r="E141" s="15" t="s">
        <v>135</v>
      </c>
      <c r="F141" s="44"/>
      <c r="G141" s="44"/>
      <c r="J141" s="44"/>
      <c r="K141" s="44"/>
      <c r="P141" s="74">
        <f>IFU!B73</f>
        <v>-503.45875999999998</v>
      </c>
      <c r="Q141" s="74">
        <f>IFU!C73</f>
        <v>-317.98608999999999</v>
      </c>
      <c r="R141" s="74">
        <f>IFU!D73</f>
        <v>0</v>
      </c>
      <c r="S141" s="42">
        <v>-1</v>
      </c>
      <c r="X141" s="75">
        <f>IFU!$B73-IFU!E73</f>
        <v>2.0900100000000066</v>
      </c>
      <c r="Y141" s="75">
        <f>IFU!$B73-IFU!F73</f>
        <v>-2.180219999999963</v>
      </c>
      <c r="Z141" s="75">
        <f>IFU!$B73-IFU!G73</f>
        <v>-2.1375299999999697</v>
      </c>
      <c r="AA141" s="75">
        <f>IFU!$B73-IFU!H73</f>
        <v>2.1359600000000114</v>
      </c>
      <c r="AB141" s="75">
        <f>IFU!I73-IFU!$C73</f>
        <v>0.44446999999996706</v>
      </c>
      <c r="AC141" s="75">
        <f>IFU!J73-IFU!$C73</f>
        <v>-0.17479000000002998</v>
      </c>
      <c r="AD141" s="75">
        <f>IFU!K73-IFU!$C73</f>
        <v>-0.44983000000001994</v>
      </c>
      <c r="AE141" s="75">
        <f>IFU!L73-IFU!$C73</f>
        <v>0.16685999999998558</v>
      </c>
      <c r="AF141" s="40">
        <v>41640</v>
      </c>
    </row>
    <row r="142" spans="1:32" x14ac:dyDescent="0.2">
      <c r="A142" s="9" t="s">
        <v>54</v>
      </c>
      <c r="B142" t="s">
        <v>236</v>
      </c>
      <c r="C142" s="9" t="str">
        <f>DDC!B143</f>
        <v>MIRIFU_CNTR</v>
      </c>
      <c r="D142" s="39" t="s">
        <v>401</v>
      </c>
      <c r="E142" s="15" t="s">
        <v>135</v>
      </c>
      <c r="F142" s="44"/>
      <c r="G142" s="44"/>
      <c r="J142" s="44"/>
      <c r="K142" s="44"/>
      <c r="P142" s="74">
        <f>IFU!B74</f>
        <v>-503.50308999999999</v>
      </c>
      <c r="Q142" s="74">
        <f>IFU!C74</f>
        <v>-318.26242999999999</v>
      </c>
      <c r="R142" s="74">
        <f>IFU!D74</f>
        <v>0</v>
      </c>
      <c r="S142" s="42">
        <v>-1</v>
      </c>
      <c r="X142" s="75">
        <f>IFU!$B74-IFU!E74</f>
        <v>2.0876200000000154</v>
      </c>
      <c r="Y142" s="75">
        <f>IFU!$B74-IFU!F74</f>
        <v>-2.1569999999999823</v>
      </c>
      <c r="Z142" s="75">
        <f>IFU!$B74-IFU!G74</f>
        <v>-2.1142899999999827</v>
      </c>
      <c r="AA142" s="75">
        <f>IFU!$B74-IFU!H74</f>
        <v>2.1335500000000138</v>
      </c>
      <c r="AB142" s="75">
        <f>IFU!I74-IFU!$C74</f>
        <v>0.4426199999999767</v>
      </c>
      <c r="AC142" s="75">
        <f>IFU!J74-IFU!$C74</f>
        <v>-0.16989999999998417</v>
      </c>
      <c r="AD142" s="75">
        <f>IFU!K74-IFU!$C74</f>
        <v>-0.44495999999998048</v>
      </c>
      <c r="AE142" s="75">
        <f>IFU!L74-IFU!$C74</f>
        <v>0.16500999999999522</v>
      </c>
      <c r="AF142" s="40">
        <v>41640</v>
      </c>
    </row>
    <row r="143" spans="1:32" x14ac:dyDescent="0.2">
      <c r="A143" s="9" t="s">
        <v>54</v>
      </c>
      <c r="B143" t="s">
        <v>237</v>
      </c>
      <c r="C143" s="9" t="str">
        <f>DDC!B144</f>
        <v>MIRIFU_CNTR</v>
      </c>
      <c r="D143" s="39" t="s">
        <v>401</v>
      </c>
      <c r="E143" s="15" t="s">
        <v>135</v>
      </c>
      <c r="F143" s="44"/>
      <c r="G143" s="44"/>
      <c r="J143" s="44"/>
      <c r="K143" s="44"/>
      <c r="P143" s="74">
        <f>IFU!B75</f>
        <v>-503.54743000000002</v>
      </c>
      <c r="Q143" s="74">
        <f>IFU!C75</f>
        <v>-318.53877999999997</v>
      </c>
      <c r="R143" s="74">
        <f>IFU!D75</f>
        <v>0</v>
      </c>
      <c r="S143" s="42">
        <v>-1</v>
      </c>
      <c r="X143" s="75">
        <f>IFU!$B75-IFU!E75</f>
        <v>2.1073899999999526</v>
      </c>
      <c r="Y143" s="75">
        <f>IFU!$B75-IFU!F75</f>
        <v>-2.1203399999999988</v>
      </c>
      <c r="Z143" s="75">
        <f>IFU!$B75-IFU!G75</f>
        <v>-2.0776000000000181</v>
      </c>
      <c r="AA143" s="75">
        <f>IFU!$B75-IFU!H75</f>
        <v>2.153349999999989</v>
      </c>
      <c r="AB143" s="75">
        <f>IFU!I75-IFU!$C75</f>
        <v>0.44396999999997888</v>
      </c>
      <c r="AC143" s="75">
        <f>IFU!J75-IFU!$C75</f>
        <v>-0.16311000000001741</v>
      </c>
      <c r="AD143" s="75">
        <f>IFU!K75-IFU!$C75</f>
        <v>-0.43819000000002006</v>
      </c>
      <c r="AE143" s="75">
        <f>IFU!L75-IFU!$C75</f>
        <v>0.1663499999999658</v>
      </c>
      <c r="AF143" s="40">
        <v>41640</v>
      </c>
    </row>
    <row r="144" spans="1:32" x14ac:dyDescent="0.2">
      <c r="A144" s="9" t="s">
        <v>54</v>
      </c>
      <c r="B144" t="s">
        <v>238</v>
      </c>
      <c r="C144" s="9" t="str">
        <f>DDC!B145</f>
        <v>MIRIFU_CNTR</v>
      </c>
      <c r="D144" s="39" t="s">
        <v>401</v>
      </c>
      <c r="E144" s="15" t="s">
        <v>135</v>
      </c>
      <c r="F144" s="44"/>
      <c r="G144" s="44"/>
      <c r="J144" s="44"/>
      <c r="K144" s="44"/>
      <c r="P144" s="74">
        <f>IFU!B76</f>
        <v>-503.59176000000002</v>
      </c>
      <c r="Q144" s="74">
        <f>IFU!C76</f>
        <v>-318.81511999999998</v>
      </c>
      <c r="R144" s="74">
        <f>IFU!D76</f>
        <v>0</v>
      </c>
      <c r="S144" s="42">
        <v>-1</v>
      </c>
      <c r="X144" s="75">
        <f>IFU!$B76-IFU!E76</f>
        <v>2.0786399999999503</v>
      </c>
      <c r="Y144" s="75">
        <f>IFU!$B76-IFU!F76</f>
        <v>-2.1142399999999952</v>
      </c>
      <c r="Z144" s="75">
        <f>IFU!$B76-IFU!G76</f>
        <v>-2.0714900000000398</v>
      </c>
      <c r="AA144" s="75">
        <f>IFU!$B76-IFU!H76</f>
        <v>2.1245700000000056</v>
      </c>
      <c r="AB144" s="75">
        <f>IFU!I76-IFU!$C76</f>
        <v>0.43834999999995716</v>
      </c>
      <c r="AC144" s="75">
        <f>IFU!J76-IFU!$C76</f>
        <v>-0.16076000000003887</v>
      </c>
      <c r="AD144" s="75">
        <f>IFU!K76-IFU!$C76</f>
        <v>-0.43584000000004153</v>
      </c>
      <c r="AE144" s="75">
        <f>IFU!L76-IFU!$C76</f>
        <v>0.16075000000000728</v>
      </c>
      <c r="AF144" s="40">
        <v>41640</v>
      </c>
    </row>
    <row r="145" spans="1:32" x14ac:dyDescent="0.2">
      <c r="A145" s="9" t="s">
        <v>54</v>
      </c>
      <c r="B145" t="s">
        <v>239</v>
      </c>
      <c r="C145" s="9" t="str">
        <f>DDC!B146</f>
        <v>MIRIFU_CNTR</v>
      </c>
      <c r="D145" s="39" t="s">
        <v>401</v>
      </c>
      <c r="E145" s="15" t="s">
        <v>135</v>
      </c>
      <c r="F145" s="44"/>
      <c r="G145" s="44"/>
      <c r="J145" s="44"/>
      <c r="K145" s="44"/>
      <c r="P145" s="74">
        <f>IFU!B77</f>
        <v>-503.63609000000002</v>
      </c>
      <c r="Q145" s="74">
        <f>IFU!C77</f>
        <v>-319.09145000000001</v>
      </c>
      <c r="R145" s="74">
        <f>IFU!D77</f>
        <v>0</v>
      </c>
      <c r="S145" s="42">
        <v>-1</v>
      </c>
      <c r="X145" s="75">
        <f>IFU!$B77-IFU!E77</f>
        <v>2.0503799999999615</v>
      </c>
      <c r="Y145" s="75">
        <f>IFU!$B77-IFU!F77</f>
        <v>-2.1476100000000429</v>
      </c>
      <c r="Z145" s="75">
        <f>IFU!$B77-IFU!G77</f>
        <v>-2.1048900000000117</v>
      </c>
      <c r="AA145" s="75">
        <f>IFU!$B77-IFU!H77</f>
        <v>2.0962999999999852</v>
      </c>
      <c r="AB145" s="75">
        <f>IFU!I77-IFU!$C77</f>
        <v>0.43283999999999878</v>
      </c>
      <c r="AC145" s="75">
        <f>IFU!J77-IFU!$C77</f>
        <v>-0.16402999999996837</v>
      </c>
      <c r="AD145" s="75">
        <f>IFU!K77-IFU!$C77</f>
        <v>-0.43909999999999627</v>
      </c>
      <c r="AE145" s="75">
        <f>IFU!L77-IFU!$C77</f>
        <v>0.15525000000002365</v>
      </c>
      <c r="AF145" s="40">
        <v>41640</v>
      </c>
    </row>
    <row r="146" spans="1:32" x14ac:dyDescent="0.2">
      <c r="A146" s="9" t="s">
        <v>54</v>
      </c>
      <c r="B146" t="s">
        <v>240</v>
      </c>
      <c r="C146" s="9" t="str">
        <f>DDC!B147</f>
        <v>MIRIFU_CNTR</v>
      </c>
      <c r="D146" s="39" t="s">
        <v>401</v>
      </c>
      <c r="E146" s="15" t="s">
        <v>135</v>
      </c>
      <c r="F146" s="44"/>
      <c r="G146" s="44"/>
      <c r="J146" s="44"/>
      <c r="K146" s="44"/>
      <c r="P146" s="74">
        <f>IFU!B78</f>
        <v>-503.68043</v>
      </c>
      <c r="Q146" s="74">
        <f>IFU!C78</f>
        <v>-319.36779999999999</v>
      </c>
      <c r="R146" s="74">
        <f>IFU!D78</f>
        <v>0</v>
      </c>
      <c r="S146" s="42">
        <v>-1</v>
      </c>
      <c r="X146" s="75">
        <f>IFU!$B78-IFU!E78</f>
        <v>2.1363900000000058</v>
      </c>
      <c r="Y146" s="75">
        <f>IFU!$B78-IFU!F78</f>
        <v>-2.1694200000000023</v>
      </c>
      <c r="Z146" s="75">
        <f>IFU!$B78-IFU!G78</f>
        <v>-2.1267199999999775</v>
      </c>
      <c r="AA146" s="75">
        <f>IFU!$B78-IFU!H78</f>
        <v>2.1823699999999917</v>
      </c>
      <c r="AB146" s="75">
        <f>IFU!I78-IFU!$C78</f>
        <v>0.4435500000000161</v>
      </c>
      <c r="AC146" s="75">
        <f>IFU!J78-IFU!$C78</f>
        <v>-0.16559999999998354</v>
      </c>
      <c r="AD146" s="75">
        <f>IFU!K78-IFU!$C78</f>
        <v>-0.44066000000003669</v>
      </c>
      <c r="AE146" s="75">
        <f>IFU!L78-IFU!$C78</f>
        <v>0.16591999999997142</v>
      </c>
      <c r="AF146" s="40">
        <v>41640</v>
      </c>
    </row>
    <row r="147" spans="1:32" x14ac:dyDescent="0.2">
      <c r="A147" s="9" t="s">
        <v>54</v>
      </c>
      <c r="B147" t="s">
        <v>241</v>
      </c>
      <c r="C147" s="9" t="str">
        <f>DDC!B148</f>
        <v>MIRIFU_CNTR</v>
      </c>
      <c r="D147" s="39" t="s">
        <v>401</v>
      </c>
      <c r="E147" s="15" t="s">
        <v>135</v>
      </c>
      <c r="F147" s="44"/>
      <c r="G147" s="44"/>
      <c r="J147" s="44"/>
      <c r="K147" s="44"/>
      <c r="P147" s="74">
        <f>IFU!B79</f>
        <v>-503.72476</v>
      </c>
      <c r="Q147" s="74">
        <f>IFU!C79</f>
        <v>-319.64413999999999</v>
      </c>
      <c r="R147" s="74">
        <f>IFU!D79</f>
        <v>0</v>
      </c>
      <c r="S147" s="42">
        <v>-1</v>
      </c>
      <c r="X147" s="75">
        <f>IFU!$B79-IFU!E79</f>
        <v>2.1405399999999872</v>
      </c>
      <c r="Y147" s="75">
        <f>IFU!$B79-IFU!F79</f>
        <v>-2.2042999999999893</v>
      </c>
      <c r="Z147" s="75">
        <f>IFU!$B79-IFU!G79</f>
        <v>-2.1616200000000276</v>
      </c>
      <c r="AA147" s="75">
        <f>IFU!$B79-IFU!H79</f>
        <v>2.1865199999999732</v>
      </c>
      <c r="AB147" s="75">
        <f>IFU!I79-IFU!$C79</f>
        <v>0.44259999999997035</v>
      </c>
      <c r="AC147" s="75">
        <f>IFU!J79-IFU!$C79</f>
        <v>-0.16899999999998272</v>
      </c>
      <c r="AD147" s="75">
        <f>IFU!K79-IFU!$C79</f>
        <v>-0.44402999999999793</v>
      </c>
      <c r="AE147" s="75">
        <f>IFU!L79-IFU!$C79</f>
        <v>0.16496999999998252</v>
      </c>
      <c r="AF147" s="40">
        <v>41640</v>
      </c>
    </row>
    <row r="148" spans="1:32" x14ac:dyDescent="0.2">
      <c r="A148" s="9" t="s">
        <v>54</v>
      </c>
      <c r="B148" t="s">
        <v>242</v>
      </c>
      <c r="C148" s="9" t="str">
        <f>DDC!B149</f>
        <v>MIRIFU_CNTR</v>
      </c>
      <c r="D148" s="39" t="s">
        <v>401</v>
      </c>
      <c r="E148" s="15" t="s">
        <v>135</v>
      </c>
      <c r="F148" s="44"/>
      <c r="G148" s="44"/>
      <c r="J148" s="44"/>
      <c r="K148" s="44"/>
      <c r="P148" s="74">
        <f>IFU!B80</f>
        <v>-503.76909999999998</v>
      </c>
      <c r="Q148" s="74">
        <f>IFU!C80</f>
        <v>-319.92048</v>
      </c>
      <c r="R148" s="74">
        <f>IFU!D80</f>
        <v>0</v>
      </c>
      <c r="S148" s="42">
        <v>-1</v>
      </c>
      <c r="X148" s="75">
        <f>IFU!$B80-IFU!E80</f>
        <v>2.1304600000000278</v>
      </c>
      <c r="Y148" s="75">
        <f>IFU!$B80-IFU!F80</f>
        <v>-2.234359999999981</v>
      </c>
      <c r="Z148" s="75">
        <f>IFU!$B80-IFU!G80</f>
        <v>-2.1917100000000005</v>
      </c>
      <c r="AA148" s="75">
        <f>IFU!$B80-IFU!H80</f>
        <v>2.1764200000000073</v>
      </c>
      <c r="AB148" s="75">
        <f>IFU!I80-IFU!$C80</f>
        <v>0.43966999999997824</v>
      </c>
      <c r="AC148" s="75">
        <f>IFU!J80-IFU!$C80</f>
        <v>-0.17167000000000598</v>
      </c>
      <c r="AD148" s="75">
        <f>IFU!K80-IFU!$C80</f>
        <v>-0.4466899999999896</v>
      </c>
      <c r="AE148" s="75">
        <f>IFU!L80-IFU!$C80</f>
        <v>0.16203999999999041</v>
      </c>
      <c r="AF148" s="40">
        <v>41640</v>
      </c>
    </row>
    <row r="149" spans="1:32" x14ac:dyDescent="0.2">
      <c r="A149" s="9" t="s">
        <v>54</v>
      </c>
      <c r="B149" t="s">
        <v>243</v>
      </c>
      <c r="C149" s="9" t="str">
        <f>DDC!B150</f>
        <v>MIRIFU_CNTR</v>
      </c>
      <c r="D149" s="39" t="s">
        <v>401</v>
      </c>
      <c r="E149" s="15" t="s">
        <v>135</v>
      </c>
      <c r="F149" s="44"/>
      <c r="G149" s="44"/>
      <c r="J149" s="44"/>
      <c r="K149" s="44"/>
      <c r="P149" s="74">
        <f>IFU!B81</f>
        <v>-503.81342000000001</v>
      </c>
      <c r="Q149" s="74">
        <f>IFU!C81</f>
        <v>-320.19682</v>
      </c>
      <c r="R149" s="74">
        <f>IFU!D81</f>
        <v>0</v>
      </c>
      <c r="S149" s="42">
        <v>-1</v>
      </c>
      <c r="X149" s="75">
        <f>IFU!$B81-IFU!E81</f>
        <v>2.1424200000000155</v>
      </c>
      <c r="Y149" s="75">
        <f>IFU!$B81-IFU!F81</f>
        <v>-2.2190600000000131</v>
      </c>
      <c r="Z149" s="75">
        <f>IFU!$B81-IFU!G81</f>
        <v>-2.1763900000000262</v>
      </c>
      <c r="AA149" s="75">
        <f>IFU!$B81-IFU!H81</f>
        <v>2.1884000000000015</v>
      </c>
      <c r="AB149" s="75">
        <f>IFU!I81-IFU!$C81</f>
        <v>0.43981999999999744</v>
      </c>
      <c r="AC149" s="75">
        <f>IFU!J81-IFU!$C81</f>
        <v>-0.16798000000000002</v>
      </c>
      <c r="AD149" s="75">
        <f>IFU!K81-IFU!$C81</f>
        <v>-0.44301000000001522</v>
      </c>
      <c r="AE149" s="75">
        <f>IFU!L81-IFU!$C81</f>
        <v>0.16217999999997801</v>
      </c>
      <c r="AF149" s="40">
        <v>41640</v>
      </c>
    </row>
    <row r="150" spans="1:32" x14ac:dyDescent="0.2">
      <c r="A150" s="9" t="s">
        <v>54</v>
      </c>
      <c r="B150" t="s">
        <v>244</v>
      </c>
      <c r="C150" s="9" t="str">
        <f>DDC!B151</f>
        <v>MIRIFU_CNTR</v>
      </c>
      <c r="D150" s="39" t="s">
        <v>401</v>
      </c>
      <c r="E150" s="15" t="s">
        <v>135</v>
      </c>
      <c r="F150" s="44"/>
      <c r="G150" s="44"/>
      <c r="J150" s="44"/>
      <c r="K150" s="44"/>
      <c r="P150" s="74">
        <f>IFU!B82</f>
        <v>-503.85775999999998</v>
      </c>
      <c r="Q150" s="74">
        <f>IFU!C82</f>
        <v>-320.47316000000001</v>
      </c>
      <c r="R150" s="74">
        <f>IFU!D82</f>
        <v>0</v>
      </c>
      <c r="S150" s="42">
        <v>-1</v>
      </c>
      <c r="X150" s="75">
        <f>IFU!$B82-IFU!E82</f>
        <v>2.1173400000000129</v>
      </c>
      <c r="Y150" s="75">
        <f>IFU!$B82-IFU!F82</f>
        <v>-2.1929799999999773</v>
      </c>
      <c r="Z150" s="75">
        <f>IFU!$B82-IFU!G82</f>
        <v>-2.150289999999984</v>
      </c>
      <c r="AA150" s="75">
        <f>IFU!$B82-IFU!H82</f>
        <v>2.1632999999999925</v>
      </c>
      <c r="AB150" s="75">
        <f>IFU!I82-IFU!$C82</f>
        <v>0.43482000000000198</v>
      </c>
      <c r="AC150" s="75">
        <f>IFU!J82-IFU!$C82</f>
        <v>-0.16282999999998538</v>
      </c>
      <c r="AD150" s="75">
        <f>IFU!K82-IFU!$C82</f>
        <v>-0.43786999999997533</v>
      </c>
      <c r="AE150" s="75">
        <f>IFU!L82-IFU!$C82</f>
        <v>0.1571999999999889</v>
      </c>
      <c r="AF150" s="40">
        <v>41640</v>
      </c>
    </row>
    <row r="151" spans="1:32" x14ac:dyDescent="0.2">
      <c r="A151" s="9" t="s">
        <v>54</v>
      </c>
      <c r="B151" t="s">
        <v>245</v>
      </c>
      <c r="C151" s="9" t="str">
        <f>DDC!B152</f>
        <v>MIRIFU_CNTR</v>
      </c>
      <c r="D151" s="39" t="s">
        <v>401</v>
      </c>
      <c r="E151" s="15" t="s">
        <v>135</v>
      </c>
      <c r="F151" s="44"/>
      <c r="G151" s="44"/>
      <c r="J151" s="44"/>
      <c r="K151" s="44"/>
      <c r="P151" s="74">
        <f>IFU!B83</f>
        <v>-503.90208999999999</v>
      </c>
      <c r="Q151" s="74">
        <f>IFU!C83</f>
        <v>-320.74950999999999</v>
      </c>
      <c r="R151" s="74">
        <f>IFU!D83</f>
        <v>0</v>
      </c>
      <c r="S151" s="42">
        <v>-1</v>
      </c>
      <c r="X151" s="75">
        <f>IFU!$B83-IFU!E83</f>
        <v>2.1051500000000374</v>
      </c>
      <c r="Y151" s="75">
        <f>IFU!$B83-IFU!F83</f>
        <v>-2.1758699999999749</v>
      </c>
      <c r="Z151" s="75">
        <f>IFU!$B83-IFU!G83</f>
        <v>-2.1331700000000069</v>
      </c>
      <c r="AA151" s="75">
        <f>IFU!$B83-IFU!H83</f>
        <v>2.1510999999999854</v>
      </c>
      <c r="AB151" s="75">
        <f>IFU!I83-IFU!$C83</f>
        <v>0.43163999999995895</v>
      </c>
      <c r="AC151" s="75">
        <f>IFU!J83-IFU!$C83</f>
        <v>-0.15894000000002961</v>
      </c>
      <c r="AD151" s="75">
        <f>IFU!K83-IFU!$C83</f>
        <v>-0.43398999999999432</v>
      </c>
      <c r="AE151" s="75">
        <f>IFU!L83-IFU!$C83</f>
        <v>0.15404000000000906</v>
      </c>
      <c r="AF151" s="40">
        <v>41640</v>
      </c>
    </row>
    <row r="152" spans="1:32" x14ac:dyDescent="0.2">
      <c r="A152" s="9" t="s">
        <v>54</v>
      </c>
      <c r="B152" t="s">
        <v>246</v>
      </c>
      <c r="C152" s="9" t="str">
        <f>DDC!B153</f>
        <v>MIRIFU_CNTR</v>
      </c>
      <c r="D152" s="39" t="s">
        <v>401</v>
      </c>
      <c r="E152" s="15" t="s">
        <v>135</v>
      </c>
      <c r="F152" s="44"/>
      <c r="G152" s="44"/>
      <c r="J152" s="44"/>
      <c r="K152" s="44"/>
      <c r="P152" s="74">
        <f>IFU!B84</f>
        <v>-503.94643000000002</v>
      </c>
      <c r="Q152" s="74">
        <f>IFU!C84</f>
        <v>-321.02584999999999</v>
      </c>
      <c r="R152" s="74">
        <f>IFU!D84</f>
        <v>0</v>
      </c>
      <c r="S152" s="42">
        <v>-1</v>
      </c>
      <c r="X152" s="75">
        <f>IFU!$B84-IFU!E84</f>
        <v>2.1366999999999621</v>
      </c>
      <c r="Y152" s="75">
        <f>IFU!$B84-IFU!F84</f>
        <v>-2.144800000000032</v>
      </c>
      <c r="Z152" s="75">
        <f>IFU!$B84-IFU!G84</f>
        <v>-2.1020700000000261</v>
      </c>
      <c r="AA152" s="75">
        <f>IFU!$B84-IFU!H84</f>
        <v>2.1826599999999985</v>
      </c>
      <c r="AB152" s="75">
        <f>IFU!I84-IFU!$C84</f>
        <v>0.4344899999999825</v>
      </c>
      <c r="AC152" s="75">
        <f>IFU!J84-IFU!$C84</f>
        <v>-0.15316000000001395</v>
      </c>
      <c r="AD152" s="75">
        <f>IFU!K84-IFU!$C84</f>
        <v>-0.42824000000001661</v>
      </c>
      <c r="AE152" s="75">
        <f>IFU!L84-IFU!$C84</f>
        <v>0.15684999999996307</v>
      </c>
      <c r="AF152" s="40">
        <v>41640</v>
      </c>
    </row>
    <row r="153" spans="1:32" x14ac:dyDescent="0.2">
      <c r="A153" s="9" t="s">
        <v>54</v>
      </c>
      <c r="B153" t="s">
        <v>247</v>
      </c>
      <c r="C153" s="9" t="str">
        <f>DDC!B154</f>
        <v>MIRIFU_CNTR</v>
      </c>
      <c r="D153" s="39" t="s">
        <v>401</v>
      </c>
      <c r="E153" s="15" t="s">
        <v>135</v>
      </c>
      <c r="F153" s="44"/>
      <c r="G153" s="44"/>
      <c r="J153" s="44"/>
      <c r="K153" s="44"/>
      <c r="P153" s="74">
        <f>IFU!B85</f>
        <v>-503.99076000000002</v>
      </c>
      <c r="Q153" s="74">
        <f>IFU!C85</f>
        <v>-321.30219</v>
      </c>
      <c r="R153" s="74">
        <f>IFU!D85</f>
        <v>0</v>
      </c>
      <c r="S153" s="42">
        <v>-1</v>
      </c>
      <c r="X153" s="75">
        <f>IFU!$B85-IFU!E85</f>
        <v>2.1361099999999738</v>
      </c>
      <c r="Y153" s="75">
        <f>IFU!$B85-IFU!F85</f>
        <v>-2.1129999999999995</v>
      </c>
      <c r="Z153" s="75">
        <f>IFU!$B85-IFU!G85</f>
        <v>-2.0702500000000441</v>
      </c>
      <c r="AA153" s="75">
        <f>IFU!$B85-IFU!H85</f>
        <v>2.1820799999999849</v>
      </c>
      <c r="AB153" s="75">
        <f>IFU!I85-IFU!$C85</f>
        <v>0.43288999999998623</v>
      </c>
      <c r="AC153" s="75">
        <f>IFU!J85-IFU!$C85</f>
        <v>-0.14733999999998559</v>
      </c>
      <c r="AD153" s="75">
        <f>IFU!K85-IFU!$C85</f>
        <v>-0.4224399999999946</v>
      </c>
      <c r="AE153" s="75">
        <f>IFU!L85-IFU!$C85</f>
        <v>0.15526999999997315</v>
      </c>
      <c r="AF153" s="40">
        <v>41640</v>
      </c>
    </row>
    <row r="154" spans="1:32" x14ac:dyDescent="0.2">
      <c r="A154" s="9" t="s">
        <v>54</v>
      </c>
      <c r="B154" t="s">
        <v>248</v>
      </c>
      <c r="C154" s="9" t="str">
        <f>DDC!B155</f>
        <v>MIRIFU_CNTR</v>
      </c>
      <c r="D154" s="39" t="s">
        <v>402</v>
      </c>
      <c r="E154" s="15" t="s">
        <v>135</v>
      </c>
      <c r="F154" s="44"/>
      <c r="G154" s="44"/>
      <c r="J154" s="44"/>
      <c r="K154" s="44"/>
      <c r="P154" s="74">
        <f>IFU!B86</f>
        <v>-503.78696000000002</v>
      </c>
      <c r="Q154" s="74">
        <f>IFU!C86</f>
        <v>-319.33625000000001</v>
      </c>
      <c r="R154" s="74">
        <f>IFU!D86</f>
        <v>0</v>
      </c>
      <c r="S154" s="42">
        <v>-1</v>
      </c>
      <c r="X154" s="75">
        <f>IFU!$B86-IFU!E86</f>
        <v>1.6764799999999696</v>
      </c>
      <c r="Y154" s="75">
        <f>IFU!$B86-IFU!F86</f>
        <v>-2.4466900000000464</v>
      </c>
      <c r="Z154" s="75">
        <f>IFU!$B86-IFU!G86</f>
        <v>-1.7164500000000089</v>
      </c>
      <c r="AA154" s="75">
        <f>IFU!$B86-IFU!H86</f>
        <v>2.4689799999999877</v>
      </c>
      <c r="AB154" s="75">
        <f>IFU!I86-IFU!$C86</f>
        <v>2.6560200000000123</v>
      </c>
      <c r="AC154" s="75">
        <f>IFU!J86-IFU!$C86</f>
        <v>2.0361599999999953</v>
      </c>
      <c r="AD154" s="75">
        <f>IFU!K86-IFU!$C86</f>
        <v>-2.6249799999999937</v>
      </c>
      <c r="AE154" s="75">
        <f>IFU!L86-IFU!$C86</f>
        <v>-2.0697299999999927</v>
      </c>
      <c r="AF154" s="40">
        <v>41640</v>
      </c>
    </row>
    <row r="155" spans="1:32" x14ac:dyDescent="0.2">
      <c r="A155" s="9" t="s">
        <v>54</v>
      </c>
      <c r="B155" t="s">
        <v>249</v>
      </c>
      <c r="C155" s="9" t="str">
        <f>DDC!B156</f>
        <v>MIRIFU_CNTR</v>
      </c>
      <c r="D155" s="39" t="s">
        <v>401</v>
      </c>
      <c r="E155" s="15" t="s">
        <v>135</v>
      </c>
      <c r="F155" s="44"/>
      <c r="G155" s="44"/>
      <c r="J155" s="44"/>
      <c r="K155" s="44"/>
      <c r="P155" s="74">
        <f>IFU!B87</f>
        <v>-503.42863999999997</v>
      </c>
      <c r="Q155" s="74">
        <f>IFU!C87</f>
        <v>-317.12754000000001</v>
      </c>
      <c r="R155" s="74">
        <f>IFU!D87</f>
        <v>0</v>
      </c>
      <c r="S155" s="42">
        <v>-1</v>
      </c>
      <c r="X155" s="75">
        <f>IFU!$B87-IFU!E87</f>
        <v>2.0492700000000355</v>
      </c>
      <c r="Y155" s="75">
        <f>IFU!$B87-IFU!F87</f>
        <v>-2.0883699999999976</v>
      </c>
      <c r="Z155" s="75">
        <f>IFU!$B87-IFU!G87</f>
        <v>-2.0454099999999471</v>
      </c>
      <c r="AA155" s="75">
        <f>IFU!$B87-IFU!H87</f>
        <v>2.0959000000000287</v>
      </c>
      <c r="AB155" s="75">
        <f>IFU!I87-IFU!$C87</f>
        <v>0.44947999999999411</v>
      </c>
      <c r="AC155" s="75">
        <f>IFU!J87-IFU!$C87</f>
        <v>-0.17255000000000109</v>
      </c>
      <c r="AD155" s="75">
        <f>IFU!K87-IFU!$C87</f>
        <v>-0.44673000000000229</v>
      </c>
      <c r="AE155" s="75">
        <f>IFU!L87-IFU!$C87</f>
        <v>0.17149000000000569</v>
      </c>
      <c r="AF155" s="40">
        <v>41640</v>
      </c>
    </row>
    <row r="156" spans="1:32" x14ac:dyDescent="0.2">
      <c r="A156" s="9" t="s">
        <v>54</v>
      </c>
      <c r="B156" t="s">
        <v>250</v>
      </c>
      <c r="C156" s="9" t="str">
        <f>DDC!B157</f>
        <v>MIRIFU_CNTR</v>
      </c>
      <c r="D156" s="39" t="s">
        <v>401</v>
      </c>
      <c r="E156" s="15" t="s">
        <v>135</v>
      </c>
      <c r="F156" s="44"/>
      <c r="G156" s="44"/>
      <c r="J156" s="44"/>
      <c r="K156" s="44"/>
      <c r="P156" s="74">
        <f>IFU!B88</f>
        <v>-503.47343000000001</v>
      </c>
      <c r="Q156" s="74">
        <f>IFU!C88</f>
        <v>-317.40363000000002</v>
      </c>
      <c r="R156" s="74">
        <f>IFU!D88</f>
        <v>0</v>
      </c>
      <c r="S156" s="42">
        <v>-1</v>
      </c>
      <c r="X156" s="75">
        <f>IFU!$B88-IFU!E88</f>
        <v>2.129729999999995</v>
      </c>
      <c r="Y156" s="75">
        <f>IFU!$B88-IFU!F88</f>
        <v>-2.14521000000002</v>
      </c>
      <c r="Z156" s="75">
        <f>IFU!$B88-IFU!G88</f>
        <v>-2.1023099999999886</v>
      </c>
      <c r="AA156" s="75">
        <f>IFU!$B88-IFU!H88</f>
        <v>2.1764299999999821</v>
      </c>
      <c r="AB156" s="75">
        <f>IFU!I88-IFU!$C88</f>
        <v>0.45931000000001632</v>
      </c>
      <c r="AC156" s="75">
        <f>IFU!J88-IFU!$C88</f>
        <v>-0.17884999999995443</v>
      </c>
      <c r="AD156" s="75">
        <f>IFU!K88-IFU!$C88</f>
        <v>-0.45298999999999978</v>
      </c>
      <c r="AE156" s="75">
        <f>IFU!L88-IFU!$C88</f>
        <v>0.18124000000000251</v>
      </c>
      <c r="AF156" s="40">
        <v>41640</v>
      </c>
    </row>
    <row r="157" spans="1:32" x14ac:dyDescent="0.2">
      <c r="A157" s="9" t="s">
        <v>54</v>
      </c>
      <c r="B157" t="s">
        <v>251</v>
      </c>
      <c r="C157" s="9" t="str">
        <f>DDC!B158</f>
        <v>MIRIFU_CNTR</v>
      </c>
      <c r="D157" s="39" t="s">
        <v>401</v>
      </c>
      <c r="E157" s="15" t="s">
        <v>135</v>
      </c>
      <c r="F157" s="44"/>
      <c r="G157" s="44"/>
      <c r="J157" s="44"/>
      <c r="K157" s="44"/>
      <c r="P157" s="74">
        <f>IFU!B89</f>
        <v>-503.51821999999999</v>
      </c>
      <c r="Q157" s="74">
        <f>IFU!C89</f>
        <v>-317.67971999999997</v>
      </c>
      <c r="R157" s="74">
        <f>IFU!D89</f>
        <v>0</v>
      </c>
      <c r="S157" s="42">
        <v>-1</v>
      </c>
      <c r="X157" s="75">
        <f>IFU!$B89-IFU!E89</f>
        <v>2.1169100000000185</v>
      </c>
      <c r="Y157" s="75">
        <f>IFU!$B89-IFU!F89</f>
        <v>-2.1741700000000037</v>
      </c>
      <c r="Z157" s="75">
        <f>IFU!$B89-IFU!G89</f>
        <v>-2.1312899999999786</v>
      </c>
      <c r="AA157" s="75">
        <f>IFU!$B89-IFU!H89</f>
        <v>2.1636000000000308</v>
      </c>
      <c r="AB157" s="75">
        <f>IFU!I89-IFU!$C89</f>
        <v>0.45514999999994643</v>
      </c>
      <c r="AC157" s="75">
        <f>IFU!J89-IFU!$C89</f>
        <v>-0.18091000000003987</v>
      </c>
      <c r="AD157" s="75">
        <f>IFU!K89-IFU!$C89</f>
        <v>-0.45502000000004728</v>
      </c>
      <c r="AE157" s="75">
        <f>IFU!L89-IFU!$C89</f>
        <v>0.17708999999996422</v>
      </c>
      <c r="AF157" s="40">
        <v>41640</v>
      </c>
    </row>
    <row r="158" spans="1:32" x14ac:dyDescent="0.2">
      <c r="A158" s="9" t="s">
        <v>54</v>
      </c>
      <c r="B158" t="s">
        <v>252</v>
      </c>
      <c r="C158" s="9" t="str">
        <f>DDC!B159</f>
        <v>MIRIFU_CNTR</v>
      </c>
      <c r="D158" s="39" t="s">
        <v>401</v>
      </c>
      <c r="E158" s="15" t="s">
        <v>135</v>
      </c>
      <c r="F158" s="44"/>
      <c r="G158" s="44"/>
      <c r="J158" s="44"/>
      <c r="K158" s="44"/>
      <c r="P158" s="74">
        <f>IFU!B90</f>
        <v>-503.56301000000002</v>
      </c>
      <c r="Q158" s="74">
        <f>IFU!C90</f>
        <v>-317.95580999999999</v>
      </c>
      <c r="R158" s="74">
        <f>IFU!D90</f>
        <v>0</v>
      </c>
      <c r="S158" s="42">
        <v>-1</v>
      </c>
      <c r="X158" s="75">
        <f>IFU!$B90-IFU!E90</f>
        <v>2.1151099999999587</v>
      </c>
      <c r="Y158" s="75">
        <f>IFU!$B90-IFU!F90</f>
        <v>-2.1766499999999951</v>
      </c>
      <c r="Z158" s="75">
        <f>IFU!$B90-IFU!G90</f>
        <v>-2.1337700000000268</v>
      </c>
      <c r="AA158" s="75">
        <f>IFU!$B90-IFU!H90</f>
        <v>2.1617999999999711</v>
      </c>
      <c r="AB158" s="75">
        <f>IFU!I90-IFU!$C90</f>
        <v>0.45263999999997395</v>
      </c>
      <c r="AC158" s="75">
        <f>IFU!J90-IFU!$C90</f>
        <v>-0.17902000000003682</v>
      </c>
      <c r="AD158" s="75">
        <f>IFU!K90-IFU!$C90</f>
        <v>-0.45312000000001262</v>
      </c>
      <c r="AE158" s="75">
        <f>IFU!L90-IFU!$C90</f>
        <v>0.17457999999999174</v>
      </c>
      <c r="AF158" s="40">
        <v>41640</v>
      </c>
    </row>
    <row r="159" spans="1:32" x14ac:dyDescent="0.2">
      <c r="A159" s="9" t="s">
        <v>54</v>
      </c>
      <c r="B159" t="s">
        <v>253</v>
      </c>
      <c r="C159" s="9" t="str">
        <f>DDC!B160</f>
        <v>MIRIFU_CNTR</v>
      </c>
      <c r="D159" s="39" t="s">
        <v>401</v>
      </c>
      <c r="E159" s="15" t="s">
        <v>135</v>
      </c>
      <c r="F159" s="44"/>
      <c r="G159" s="44"/>
      <c r="J159" s="44"/>
      <c r="K159" s="44"/>
      <c r="P159" s="74">
        <f>IFU!B91</f>
        <v>-503.6078</v>
      </c>
      <c r="Q159" s="74">
        <f>IFU!C91</f>
        <v>-318.2319</v>
      </c>
      <c r="R159" s="74">
        <f>IFU!D91</f>
        <v>0</v>
      </c>
      <c r="S159" s="42">
        <v>-1</v>
      </c>
      <c r="X159" s="75">
        <f>IFU!$B91-IFU!E91</f>
        <v>2.0940400000000068</v>
      </c>
      <c r="Y159" s="75">
        <f>IFU!$B91-IFU!F91</f>
        <v>-2.1739200000000096</v>
      </c>
      <c r="Z159" s="75">
        <f>IFU!$B91-IFU!G91</f>
        <v>-2.1310300000000097</v>
      </c>
      <c r="AA159" s="75">
        <f>IFU!$B91-IFU!H91</f>
        <v>2.1407100000000128</v>
      </c>
      <c r="AB159" s="75">
        <f>IFU!I91-IFU!$C91</f>
        <v>0.44731999999999061</v>
      </c>
      <c r="AC159" s="75">
        <f>IFU!J91-IFU!$C91</f>
        <v>-0.17635000000001355</v>
      </c>
      <c r="AD159" s="75">
        <f>IFU!K91-IFU!$C91</f>
        <v>-0.45046999999999571</v>
      </c>
      <c r="AE159" s="75">
        <f>IFU!L91-IFU!$C91</f>
        <v>0.16928000000001475</v>
      </c>
      <c r="AF159" s="40">
        <v>41640</v>
      </c>
    </row>
    <row r="160" spans="1:32" x14ac:dyDescent="0.2">
      <c r="A160" s="9" t="s">
        <v>54</v>
      </c>
      <c r="B160" t="s">
        <v>254</v>
      </c>
      <c r="C160" s="9" t="str">
        <f>DDC!B161</f>
        <v>MIRIFU_CNTR</v>
      </c>
      <c r="D160" s="39" t="s">
        <v>401</v>
      </c>
      <c r="E160" s="15" t="s">
        <v>135</v>
      </c>
      <c r="F160" s="44"/>
      <c r="G160" s="44"/>
      <c r="J160" s="44"/>
      <c r="K160" s="44"/>
      <c r="P160" s="74">
        <f>IFU!B92</f>
        <v>-503.65258999999998</v>
      </c>
      <c r="Q160" s="74">
        <f>IFU!C92</f>
        <v>-318.50799000000001</v>
      </c>
      <c r="R160" s="74">
        <f>IFU!D92</f>
        <v>0</v>
      </c>
      <c r="S160" s="42">
        <v>-1</v>
      </c>
      <c r="X160" s="75">
        <f>IFU!$B92-IFU!E92</f>
        <v>2.0966300000000047</v>
      </c>
      <c r="Y160" s="75">
        <f>IFU!$B92-IFU!F92</f>
        <v>-2.1548199999999724</v>
      </c>
      <c r="Z160" s="75">
        <f>IFU!$B92-IFU!G92</f>
        <v>-2.1119199999999978</v>
      </c>
      <c r="AA160" s="75">
        <f>IFU!$B92-IFU!H92</f>
        <v>2.1433000000000106</v>
      </c>
      <c r="AB160" s="75">
        <f>IFU!I92-IFU!$C92</f>
        <v>0.44548000000003185</v>
      </c>
      <c r="AC160" s="75">
        <f>IFU!J92-IFU!$C92</f>
        <v>-0.17133000000001175</v>
      </c>
      <c r="AD160" s="75">
        <f>IFU!K92-IFU!$C92</f>
        <v>-0.44545999999996866</v>
      </c>
      <c r="AE160" s="75">
        <f>IFU!L92-IFU!$C92</f>
        <v>0.16745000000003074</v>
      </c>
      <c r="AF160" s="40">
        <v>41640</v>
      </c>
    </row>
    <row r="161" spans="1:32" x14ac:dyDescent="0.2">
      <c r="A161" s="9" t="s">
        <v>54</v>
      </c>
      <c r="B161" t="s">
        <v>255</v>
      </c>
      <c r="C161" s="9" t="str">
        <f>DDC!B162</f>
        <v>MIRIFU_CNTR</v>
      </c>
      <c r="D161" s="39" t="s">
        <v>401</v>
      </c>
      <c r="E161" s="15" t="s">
        <v>135</v>
      </c>
      <c r="F161" s="44"/>
      <c r="G161" s="44"/>
      <c r="J161" s="44"/>
      <c r="K161" s="44"/>
      <c r="P161" s="74">
        <f>IFU!B93</f>
        <v>-503.69738000000001</v>
      </c>
      <c r="Q161" s="74">
        <f>IFU!C93</f>
        <v>-318.78406999999999</v>
      </c>
      <c r="R161" s="74">
        <f>IFU!D93</f>
        <v>0</v>
      </c>
      <c r="S161" s="42">
        <v>-1</v>
      </c>
      <c r="X161" s="75">
        <f>IFU!$B93-IFU!E93</f>
        <v>2.107529999999997</v>
      </c>
      <c r="Y161" s="75">
        <f>IFU!$B93-IFU!F93</f>
        <v>-2.1291699999999878</v>
      </c>
      <c r="Z161" s="75">
        <f>IFU!$B93-IFU!G93</f>
        <v>-2.0862500000000068</v>
      </c>
      <c r="AA161" s="75">
        <f>IFU!$B93-IFU!H93</f>
        <v>2.1542099999999778</v>
      </c>
      <c r="AB161" s="75">
        <f>IFU!I93-IFU!$C93</f>
        <v>0.44482999999996764</v>
      </c>
      <c r="AC161" s="75">
        <f>IFU!J93-IFU!$C93</f>
        <v>-0.16542000000004009</v>
      </c>
      <c r="AD161" s="75">
        <f>IFU!K93-IFU!$C93</f>
        <v>-0.43958000000003494</v>
      </c>
      <c r="AE161" s="75">
        <f>IFU!L93-IFU!$C93</f>
        <v>0.16677999999996018</v>
      </c>
      <c r="AF161" s="40">
        <v>41640</v>
      </c>
    </row>
    <row r="162" spans="1:32" x14ac:dyDescent="0.2">
      <c r="A162" s="9" t="s">
        <v>54</v>
      </c>
      <c r="B162" t="s">
        <v>256</v>
      </c>
      <c r="C162" s="9" t="str">
        <f>DDC!B163</f>
        <v>MIRIFU_CNTR</v>
      </c>
      <c r="D162" s="39" t="s">
        <v>401</v>
      </c>
      <c r="E162" s="15" t="s">
        <v>135</v>
      </c>
      <c r="F162" s="44"/>
      <c r="G162" s="44"/>
      <c r="J162" s="44"/>
      <c r="K162" s="44"/>
      <c r="P162" s="74">
        <f>IFU!B94</f>
        <v>-503.74216999999999</v>
      </c>
      <c r="Q162" s="74">
        <f>IFU!C94</f>
        <v>-319.06016</v>
      </c>
      <c r="R162" s="74">
        <f>IFU!D94</f>
        <v>0</v>
      </c>
      <c r="S162" s="42">
        <v>-1</v>
      </c>
      <c r="X162" s="75">
        <f>IFU!$B94-IFU!E94</f>
        <v>2.0736200000000053</v>
      </c>
      <c r="Y162" s="75">
        <f>IFU!$B94-IFU!F94</f>
        <v>-2.1236499999999978</v>
      </c>
      <c r="Z162" s="75">
        <f>IFU!$B94-IFU!G94</f>
        <v>-2.0807199999999852</v>
      </c>
      <c r="AA162" s="75">
        <f>IFU!$B94-IFU!H94</f>
        <v>2.1202600000000302</v>
      </c>
      <c r="AB162" s="75">
        <f>IFU!I94-IFU!$C94</f>
        <v>0.43775999999996884</v>
      </c>
      <c r="AC162" s="75">
        <f>IFU!J94-IFU!$C94</f>
        <v>-0.16243000000002894</v>
      </c>
      <c r="AD162" s="75">
        <f>IFU!K94-IFU!$C94</f>
        <v>-0.43659000000002379</v>
      </c>
      <c r="AE162" s="75">
        <f>IFU!L94-IFU!$C94</f>
        <v>0.15974999999997408</v>
      </c>
      <c r="AF162" s="40">
        <v>41640</v>
      </c>
    </row>
    <row r="163" spans="1:32" x14ac:dyDescent="0.2">
      <c r="A163" s="9" t="s">
        <v>54</v>
      </c>
      <c r="B163" t="s">
        <v>257</v>
      </c>
      <c r="C163" s="9" t="str">
        <f>DDC!B164</f>
        <v>MIRIFU_CNTR</v>
      </c>
      <c r="D163" s="39" t="s">
        <v>401</v>
      </c>
      <c r="E163" s="15" t="s">
        <v>135</v>
      </c>
      <c r="F163" s="44"/>
      <c r="G163" s="44"/>
      <c r="J163" s="44"/>
      <c r="K163" s="44"/>
      <c r="P163" s="74">
        <f>IFU!B95</f>
        <v>-503.78696000000002</v>
      </c>
      <c r="Q163" s="74">
        <f>IFU!C95</f>
        <v>-319.33625000000001</v>
      </c>
      <c r="R163" s="74">
        <f>IFU!D95</f>
        <v>0</v>
      </c>
      <c r="S163" s="42">
        <v>-1</v>
      </c>
      <c r="X163" s="75">
        <f>IFU!$B95-IFU!E95</f>
        <v>2.0494199999999978</v>
      </c>
      <c r="Y163" s="75">
        <f>IFU!$B95-IFU!F95</f>
        <v>-2.1375300000000266</v>
      </c>
      <c r="Z163" s="75">
        <f>IFU!$B95-IFU!G95</f>
        <v>-2.0946100000000456</v>
      </c>
      <c r="AA163" s="75">
        <f>IFU!$B95-IFU!H95</f>
        <v>2.0960399999999595</v>
      </c>
      <c r="AB163" s="75">
        <f>IFU!I95-IFU!$C95</f>
        <v>0.43214000000000397</v>
      </c>
      <c r="AC163" s="75">
        <f>IFU!J95-IFU!$C95</f>
        <v>-0.16221000000001595</v>
      </c>
      <c r="AD163" s="75">
        <f>IFU!K95-IFU!$C95</f>
        <v>-0.43635999999997921</v>
      </c>
      <c r="AE163" s="75">
        <f>IFU!L95-IFU!$C95</f>
        <v>0.15415000000001555</v>
      </c>
      <c r="AF163" s="40">
        <v>41640</v>
      </c>
    </row>
    <row r="164" spans="1:32" x14ac:dyDescent="0.2">
      <c r="A164" s="9" t="s">
        <v>54</v>
      </c>
      <c r="B164" t="s">
        <v>258</v>
      </c>
      <c r="C164" s="9" t="str">
        <f>DDC!B165</f>
        <v>MIRIFU_CNTR</v>
      </c>
      <c r="D164" s="39" t="s">
        <v>401</v>
      </c>
      <c r="E164" s="15" t="s">
        <v>135</v>
      </c>
      <c r="F164" s="44"/>
      <c r="G164" s="44"/>
      <c r="J164" s="44"/>
      <c r="K164" s="44"/>
      <c r="P164" s="74">
        <f>IFU!B96</f>
        <v>-503.83175</v>
      </c>
      <c r="Q164" s="74">
        <f>IFU!C96</f>
        <v>-319.61234000000002</v>
      </c>
      <c r="R164" s="74">
        <f>IFU!D96</f>
        <v>0</v>
      </c>
      <c r="S164" s="42">
        <v>-1</v>
      </c>
      <c r="X164" s="75">
        <f>IFU!$B96-IFU!E96</f>
        <v>2.1309499999999844</v>
      </c>
      <c r="Y164" s="75">
        <f>IFU!$B96-IFU!F96</f>
        <v>-2.1548999999999978</v>
      </c>
      <c r="Z164" s="75">
        <f>IFU!$B96-IFU!G96</f>
        <v>-2.1119899999999916</v>
      </c>
      <c r="AA164" s="75">
        <f>IFU!$B96-IFU!H96</f>
        <v>2.1776300000000219</v>
      </c>
      <c r="AB164" s="75">
        <f>IFU!I96-IFU!$C96</f>
        <v>0.44148000000001275</v>
      </c>
      <c r="AC164" s="75">
        <f>IFU!J96-IFU!$C96</f>
        <v>-0.16246000000001004</v>
      </c>
      <c r="AD164" s="75">
        <f>IFU!K96-IFU!$C96</f>
        <v>-0.43658999999996695</v>
      </c>
      <c r="AE164" s="75">
        <f>IFU!L96-IFU!$C96</f>
        <v>0.16342000000003054</v>
      </c>
      <c r="AF164" s="40">
        <v>41640</v>
      </c>
    </row>
    <row r="165" spans="1:32" x14ac:dyDescent="0.2">
      <c r="A165" s="9" t="s">
        <v>54</v>
      </c>
      <c r="B165" t="s">
        <v>259</v>
      </c>
      <c r="C165" s="9" t="str">
        <f>DDC!B166</f>
        <v>MIRIFU_CNTR</v>
      </c>
      <c r="D165" s="39" t="s">
        <v>401</v>
      </c>
      <c r="E165" s="15" t="s">
        <v>135</v>
      </c>
      <c r="F165" s="44"/>
      <c r="G165" s="44"/>
      <c r="J165" s="44"/>
      <c r="K165" s="44"/>
      <c r="P165" s="74">
        <f>IFU!B97</f>
        <v>-503.87653999999998</v>
      </c>
      <c r="Q165" s="74">
        <f>IFU!C97</f>
        <v>-319.88843000000003</v>
      </c>
      <c r="R165" s="74">
        <f>IFU!D97</f>
        <v>0</v>
      </c>
      <c r="S165" s="42">
        <v>-1</v>
      </c>
      <c r="X165" s="75">
        <f>IFU!$B97-IFU!E97</f>
        <v>2.1364400000000501</v>
      </c>
      <c r="Y165" s="75">
        <f>IFU!$B97-IFU!F97</f>
        <v>-2.1904299999999921</v>
      </c>
      <c r="Z165" s="75">
        <f>IFU!$B97-IFU!G97</f>
        <v>-2.147549999999967</v>
      </c>
      <c r="AA165" s="75">
        <f>IFU!$B97-IFU!H97</f>
        <v>2.1831300000000056</v>
      </c>
      <c r="AB165" s="75">
        <f>IFU!I97-IFU!$C97</f>
        <v>0.44001000000002932</v>
      </c>
      <c r="AC165" s="75">
        <f>IFU!J97-IFU!$C97</f>
        <v>-0.16520999999994501</v>
      </c>
      <c r="AD165" s="75">
        <f>IFU!K97-IFU!$C97</f>
        <v>-0.43931999999995242</v>
      </c>
      <c r="AE165" s="75">
        <f>IFU!L97-IFU!$C97</f>
        <v>0.16195000000004711</v>
      </c>
      <c r="AF165" s="40">
        <v>41640</v>
      </c>
    </row>
    <row r="166" spans="1:32" x14ac:dyDescent="0.2">
      <c r="A166" s="9" t="s">
        <v>54</v>
      </c>
      <c r="B166" t="s">
        <v>260</v>
      </c>
      <c r="C166" s="9" t="str">
        <f>DDC!B167</f>
        <v>MIRIFU_CNTR</v>
      </c>
      <c r="D166" s="39" t="s">
        <v>401</v>
      </c>
      <c r="E166" s="15" t="s">
        <v>135</v>
      </c>
      <c r="F166" s="44"/>
      <c r="G166" s="44"/>
      <c r="J166" s="44"/>
      <c r="K166" s="44"/>
      <c r="P166" s="74">
        <f>IFU!B98</f>
        <v>-503.92133000000001</v>
      </c>
      <c r="Q166" s="74">
        <f>IFU!C98</f>
        <v>-320.16451999999998</v>
      </c>
      <c r="R166" s="74">
        <f>IFU!D98</f>
        <v>0</v>
      </c>
      <c r="S166" s="42">
        <v>-1</v>
      </c>
      <c r="X166" s="75">
        <f>IFU!$B98-IFU!E98</f>
        <v>2.1330299999999625</v>
      </c>
      <c r="Y166" s="75">
        <f>IFU!$B98-IFU!F98</f>
        <v>-2.2340599999999995</v>
      </c>
      <c r="Z166" s="75">
        <f>IFU!$B98-IFU!G98</f>
        <v>-2.1912100000000123</v>
      </c>
      <c r="AA166" s="75">
        <f>IFU!$B98-IFU!H98</f>
        <v>2.1797199999999748</v>
      </c>
      <c r="AB166" s="75">
        <f>IFU!I98-IFU!$C98</f>
        <v>0.43729999999999336</v>
      </c>
      <c r="AC166" s="75">
        <f>IFU!J98-IFU!$C98</f>
        <v>-0.16902000000004591</v>
      </c>
      <c r="AD166" s="75">
        <f>IFU!K98-IFU!$C98</f>
        <v>-0.44309000000004062</v>
      </c>
      <c r="AE166" s="75">
        <f>IFU!L98-IFU!$C98</f>
        <v>0.1592499999999859</v>
      </c>
      <c r="AF166" s="40">
        <v>41640</v>
      </c>
    </row>
    <row r="167" spans="1:32" x14ac:dyDescent="0.2">
      <c r="A167" s="9" t="s">
        <v>54</v>
      </c>
      <c r="B167" t="s">
        <v>261</v>
      </c>
      <c r="C167" s="9" t="str">
        <f>DDC!B168</f>
        <v>MIRIFU_CNTR</v>
      </c>
      <c r="D167" s="39" t="s">
        <v>401</v>
      </c>
      <c r="E167" s="15" t="s">
        <v>135</v>
      </c>
      <c r="F167" s="44"/>
      <c r="G167" s="44"/>
      <c r="J167" s="44"/>
      <c r="K167" s="44"/>
      <c r="P167" s="74">
        <f>IFU!B99</f>
        <v>-503.96611999999999</v>
      </c>
      <c r="Q167" s="74">
        <f>IFU!C99</f>
        <v>-320.44060999999999</v>
      </c>
      <c r="R167" s="74">
        <f>IFU!D99</f>
        <v>0</v>
      </c>
      <c r="S167" s="42">
        <v>-1</v>
      </c>
      <c r="X167" s="75">
        <f>IFU!$B99-IFU!E99</f>
        <v>2.15300000000002</v>
      </c>
      <c r="Y167" s="75">
        <f>IFU!$B99-IFU!F99</f>
        <v>-2.2122699999999895</v>
      </c>
      <c r="Z167" s="75">
        <f>IFU!$B99-IFU!G99</f>
        <v>-2.169399999999996</v>
      </c>
      <c r="AA167" s="75">
        <f>IFU!$B99-IFU!H99</f>
        <v>2.1997000000000071</v>
      </c>
      <c r="AB167" s="75">
        <f>IFU!I99-IFU!$C99</f>
        <v>0.43783000000001948</v>
      </c>
      <c r="AC167" s="75">
        <f>IFU!J99-IFU!$C99</f>
        <v>-0.16372999999998683</v>
      </c>
      <c r="AD167" s="75">
        <f>IFU!K99-IFU!$C99</f>
        <v>-0.43781999999998789</v>
      </c>
      <c r="AE167" s="75">
        <f>IFU!L99-IFU!$C99</f>
        <v>0.15974999999997408</v>
      </c>
      <c r="AF167" s="40">
        <v>41640</v>
      </c>
    </row>
    <row r="168" spans="1:32" x14ac:dyDescent="0.2">
      <c r="A168" s="9" t="s">
        <v>54</v>
      </c>
      <c r="B168" t="s">
        <v>262</v>
      </c>
      <c r="C168" s="9" t="str">
        <f>DDC!B169</f>
        <v>MIRIFU_CNTR</v>
      </c>
      <c r="D168" s="39" t="s">
        <v>401</v>
      </c>
      <c r="E168" s="15" t="s">
        <v>135</v>
      </c>
      <c r="F168" s="44"/>
      <c r="G168" s="44"/>
      <c r="J168" s="44"/>
      <c r="K168" s="44"/>
      <c r="P168" s="74">
        <f>IFU!B100</f>
        <v>-504.01091000000002</v>
      </c>
      <c r="Q168" s="74">
        <f>IFU!C100</f>
        <v>-320.7167</v>
      </c>
      <c r="R168" s="74">
        <f>IFU!D100</f>
        <v>0</v>
      </c>
      <c r="S168" s="42">
        <v>-1</v>
      </c>
      <c r="X168" s="75">
        <f>IFU!$B100-IFU!E100</f>
        <v>2.1209799999999746</v>
      </c>
      <c r="Y168" s="75">
        <f>IFU!$B100-IFU!F100</f>
        <v>-2.1940500000000043</v>
      </c>
      <c r="Z168" s="75">
        <f>IFU!$B100-IFU!G100</f>
        <v>-2.1511600000000044</v>
      </c>
      <c r="AA168" s="75">
        <f>IFU!$B100-IFU!H100</f>
        <v>2.1676499999999805</v>
      </c>
      <c r="AB168" s="75">
        <f>IFU!I100-IFU!$C100</f>
        <v>0.43119999999998981</v>
      </c>
      <c r="AC168" s="75">
        <f>IFU!J100-IFU!$C100</f>
        <v>-0.15897999999998547</v>
      </c>
      <c r="AD168" s="75">
        <f>IFU!K100-IFU!$C100</f>
        <v>-0.43308999999999287</v>
      </c>
      <c r="AE168" s="75">
        <f>IFU!L100-IFU!$C100</f>
        <v>0.15316000000001395</v>
      </c>
      <c r="AF168" s="40">
        <v>41640</v>
      </c>
    </row>
    <row r="169" spans="1:32" x14ac:dyDescent="0.2">
      <c r="A169" s="9" t="s">
        <v>54</v>
      </c>
      <c r="B169" t="s">
        <v>263</v>
      </c>
      <c r="C169" s="9" t="str">
        <f>DDC!B170</f>
        <v>MIRIFU_CNTR</v>
      </c>
      <c r="D169" s="39" t="s">
        <v>401</v>
      </c>
      <c r="E169" s="15" t="s">
        <v>135</v>
      </c>
      <c r="F169" s="44"/>
      <c r="G169" s="44"/>
      <c r="J169" s="44"/>
      <c r="K169" s="44"/>
      <c r="P169" s="74">
        <f>IFU!B101</f>
        <v>-504.0557</v>
      </c>
      <c r="Q169" s="74">
        <f>IFU!C101</f>
        <v>-320.99279000000001</v>
      </c>
      <c r="R169" s="74">
        <f>IFU!D101</f>
        <v>0</v>
      </c>
      <c r="S169" s="42">
        <v>-1</v>
      </c>
      <c r="X169" s="75">
        <f>IFU!$B101-IFU!E101</f>
        <v>2.111060000000009</v>
      </c>
      <c r="Y169" s="75">
        <f>IFU!$B101-IFU!F101</f>
        <v>-2.1811799999999835</v>
      </c>
      <c r="Z169" s="75">
        <f>IFU!$B101-IFU!G101</f>
        <v>-2.1382800000000088</v>
      </c>
      <c r="AA169" s="75">
        <f>IFU!$B101-IFU!H101</f>
        <v>2.1577199999999834</v>
      </c>
      <c r="AB169" s="75">
        <f>IFU!I101-IFU!$C101</f>
        <v>0.42765000000002829</v>
      </c>
      <c r="AC169" s="75">
        <f>IFU!J101-IFU!$C101</f>
        <v>-0.15499999999997272</v>
      </c>
      <c r="AD169" s="75">
        <f>IFU!K101-IFU!$C101</f>
        <v>-0.42912000000001171</v>
      </c>
      <c r="AE169" s="75">
        <f>IFU!L101-IFU!$C101</f>
        <v>0.14962000000002718</v>
      </c>
      <c r="AF169" s="40">
        <v>41640</v>
      </c>
    </row>
    <row r="170" spans="1:32" x14ac:dyDescent="0.2">
      <c r="A170" s="9" t="s">
        <v>54</v>
      </c>
      <c r="B170" t="s">
        <v>264</v>
      </c>
      <c r="C170" s="9" t="str">
        <f>DDC!B171</f>
        <v>MIRIFU_CNTR</v>
      </c>
      <c r="D170" s="39" t="s">
        <v>401</v>
      </c>
      <c r="E170" s="15" t="s">
        <v>135</v>
      </c>
      <c r="F170" s="44"/>
      <c r="G170" s="44"/>
      <c r="J170" s="44"/>
      <c r="K170" s="44"/>
      <c r="P170" s="74">
        <f>IFU!B102</f>
        <v>-504.10048999999998</v>
      </c>
      <c r="Q170" s="74">
        <f>IFU!C102</f>
        <v>-321.26888000000002</v>
      </c>
      <c r="R170" s="74">
        <f>IFU!D102</f>
        <v>0</v>
      </c>
      <c r="S170" s="42">
        <v>-1</v>
      </c>
      <c r="X170" s="75">
        <f>IFU!$B102-IFU!E102</f>
        <v>2.1464799999999968</v>
      </c>
      <c r="Y170" s="75">
        <f>IFU!$B102-IFU!F102</f>
        <v>-2.1382199999999898</v>
      </c>
      <c r="Z170" s="75">
        <f>IFU!$B102-IFU!G102</f>
        <v>-2.0952899999999772</v>
      </c>
      <c r="AA170" s="75">
        <f>IFU!$B102-IFU!H102</f>
        <v>2.1931700000000092</v>
      </c>
      <c r="AB170" s="75">
        <f>IFU!I102-IFU!$C102</f>
        <v>0.4302300000000514</v>
      </c>
      <c r="AC170" s="75">
        <f>IFU!J102-IFU!$C102</f>
        <v>-0.14698999999995976</v>
      </c>
      <c r="AD170" s="75">
        <f>IFU!K102-IFU!$C102</f>
        <v>-0.42114999999995462</v>
      </c>
      <c r="AE170" s="75">
        <f>IFU!L102-IFU!$C102</f>
        <v>0.1521600000000376</v>
      </c>
      <c r="AF170" s="40">
        <v>41640</v>
      </c>
    </row>
    <row r="171" spans="1:32" x14ac:dyDescent="0.2">
      <c r="A171" s="9" t="s">
        <v>54</v>
      </c>
      <c r="B171" t="s">
        <v>265</v>
      </c>
      <c r="C171" s="9" t="str">
        <f>DDC!B172</f>
        <v>MIRIFU_CNTR</v>
      </c>
      <c r="D171" s="39" t="s">
        <v>401</v>
      </c>
      <c r="E171" s="15" t="s">
        <v>135</v>
      </c>
      <c r="F171" s="44"/>
      <c r="G171" s="44"/>
      <c r="J171" s="44"/>
      <c r="K171" s="44"/>
      <c r="P171" s="74">
        <f>IFU!B103</f>
        <v>-504.14528000000001</v>
      </c>
      <c r="Q171" s="74">
        <f>IFU!C103</f>
        <v>-321.54496999999998</v>
      </c>
      <c r="R171" s="74">
        <f>IFU!D103</f>
        <v>0</v>
      </c>
      <c r="S171" s="42">
        <v>-1</v>
      </c>
      <c r="X171" s="75">
        <f>IFU!$B103-IFU!E103</f>
        <v>2.1407100000000128</v>
      </c>
      <c r="Y171" s="75">
        <f>IFU!$B103-IFU!F103</f>
        <v>-2.1218200000000138</v>
      </c>
      <c r="Z171" s="75">
        <f>IFU!$B103-IFU!G103</f>
        <v>-2.0788699999999949</v>
      </c>
      <c r="AA171" s="75">
        <f>IFU!$B103-IFU!H103</f>
        <v>2.1873899999999935</v>
      </c>
      <c r="AB171" s="75">
        <f>IFU!I103-IFU!$C103</f>
        <v>0.42722999999995181</v>
      </c>
      <c r="AC171" s="75">
        <f>IFU!J103-IFU!$C103</f>
        <v>-0.14262000000002217</v>
      </c>
      <c r="AD171" s="75">
        <f>IFU!K103-IFU!$C103</f>
        <v>-0.41680000000002337</v>
      </c>
      <c r="AE171" s="75">
        <f>IFU!L103-IFU!$C103</f>
        <v>0.1491699999999696</v>
      </c>
      <c r="AF171" s="40">
        <v>41640</v>
      </c>
    </row>
    <row r="172" spans="1:32" x14ac:dyDescent="0.2">
      <c r="A172" s="9" t="s">
        <v>54</v>
      </c>
      <c r="B172" t="s">
        <v>266</v>
      </c>
      <c r="C172" s="9" t="str">
        <f>DDC!B173</f>
        <v>MIRIFU_CNTR</v>
      </c>
      <c r="D172" s="39" t="s">
        <v>402</v>
      </c>
      <c r="E172" s="15" t="s">
        <v>135</v>
      </c>
      <c r="F172" s="44"/>
      <c r="G172" s="44"/>
      <c r="J172" s="44"/>
      <c r="K172" s="44"/>
      <c r="P172" s="74">
        <f>IFU!B104</f>
        <v>-503.58150999999998</v>
      </c>
      <c r="Q172" s="74">
        <f>IFU!C104</f>
        <v>-319.27875</v>
      </c>
      <c r="R172" s="74">
        <f>IFU!D104</f>
        <v>0</v>
      </c>
      <c r="S172" s="42">
        <v>-1</v>
      </c>
      <c r="X172" s="75">
        <f>IFU!$B104-IFU!E104</f>
        <v>1.6426600000000349</v>
      </c>
      <c r="Y172" s="75">
        <f>IFU!$B104-IFU!F104</f>
        <v>-2.4707699999999591</v>
      </c>
      <c r="Z172" s="75">
        <f>IFU!$B104-IFU!G104</f>
        <v>-1.718939999999975</v>
      </c>
      <c r="AA172" s="75">
        <f>IFU!$B104-IFU!H104</f>
        <v>2.4109900000000266</v>
      </c>
      <c r="AB172" s="75">
        <f>IFU!I104-IFU!$C104</f>
        <v>2.6438499999999863</v>
      </c>
      <c r="AC172" s="75">
        <f>IFU!J104-IFU!$C104</f>
        <v>2.0373700000000099</v>
      </c>
      <c r="AD172" s="75">
        <f>IFU!K104-IFU!$C104</f>
        <v>-2.6272000000000162</v>
      </c>
      <c r="AE172" s="75">
        <f>IFU!L104-IFU!$C104</f>
        <v>-2.0731799999999794</v>
      </c>
      <c r="AF172" s="40">
        <v>41640</v>
      </c>
    </row>
    <row r="173" spans="1:32" x14ac:dyDescent="0.2">
      <c r="A173" s="9" t="s">
        <v>54</v>
      </c>
      <c r="B173" t="s">
        <v>267</v>
      </c>
      <c r="C173" s="9" t="str">
        <f>DDC!B174</f>
        <v>MIRIFU_CNTR</v>
      </c>
      <c r="D173" s="39" t="s">
        <v>401</v>
      </c>
      <c r="E173" s="15" t="s">
        <v>135</v>
      </c>
      <c r="F173" s="44"/>
      <c r="G173" s="44"/>
      <c r="J173" s="44"/>
      <c r="K173" s="44"/>
      <c r="P173" s="74">
        <f>IFU!B105</f>
        <v>-503.22377</v>
      </c>
      <c r="Q173" s="74">
        <f>IFU!C105</f>
        <v>-317.07110999999998</v>
      </c>
      <c r="R173" s="74">
        <f>IFU!D105</f>
        <v>0</v>
      </c>
      <c r="S173" s="42">
        <v>-1</v>
      </c>
      <c r="X173" s="75">
        <f>IFU!$B105-IFU!E105</f>
        <v>2.03125</v>
      </c>
      <c r="Y173" s="75">
        <f>IFU!$B105-IFU!F105</f>
        <v>-2.1130299999999806</v>
      </c>
      <c r="Z173" s="75">
        <f>IFU!$B105-IFU!G105</f>
        <v>-2.0688000000000102</v>
      </c>
      <c r="AA173" s="75">
        <f>IFU!$B105-IFU!H105</f>
        <v>2.0764500000000226</v>
      </c>
      <c r="AB173" s="75">
        <f>IFU!I105-IFU!$C105</f>
        <v>0.44075999999995474</v>
      </c>
      <c r="AC173" s="75">
        <f>IFU!J105-IFU!$C105</f>
        <v>-0.17027000000001635</v>
      </c>
      <c r="AD173" s="75">
        <f>IFU!K105-IFU!$C105</f>
        <v>-0.44465000000002419</v>
      </c>
      <c r="AE173" s="75">
        <f>IFU!L105-IFU!$C105</f>
        <v>0.16326999999995451</v>
      </c>
      <c r="AF173" s="40">
        <v>41640</v>
      </c>
    </row>
    <row r="174" spans="1:32" x14ac:dyDescent="0.2">
      <c r="A174" s="9" t="s">
        <v>54</v>
      </c>
      <c r="B174" t="s">
        <v>268</v>
      </c>
      <c r="C174" s="9" t="str">
        <f>DDC!B175</f>
        <v>MIRIFU_CNTR</v>
      </c>
      <c r="D174" s="39" t="s">
        <v>401</v>
      </c>
      <c r="E174" s="15" t="s">
        <v>135</v>
      </c>
      <c r="F174" s="44"/>
      <c r="G174" s="44"/>
      <c r="J174" s="44"/>
      <c r="K174" s="44"/>
      <c r="P174" s="74">
        <f>IFU!B106</f>
        <v>-503.26848999999999</v>
      </c>
      <c r="Q174" s="74">
        <f>IFU!C106</f>
        <v>-317.34706999999997</v>
      </c>
      <c r="R174" s="74">
        <f>IFU!D106</f>
        <v>0</v>
      </c>
      <c r="S174" s="42">
        <v>-1</v>
      </c>
      <c r="X174" s="75">
        <f>IFU!$B106-IFU!E106</f>
        <v>2.0888800000000174</v>
      </c>
      <c r="Y174" s="75">
        <f>IFU!$B106-IFU!F106</f>
        <v>-2.16895999999997</v>
      </c>
      <c r="Z174" s="75">
        <f>IFU!$B106-IFU!G106</f>
        <v>-2.1247399999999743</v>
      </c>
      <c r="AA174" s="75">
        <f>IFU!$B106-IFU!H106</f>
        <v>2.1340999999999894</v>
      </c>
      <c r="AB174" s="75">
        <f>IFU!I106-IFU!$C106</f>
        <v>0.4476099999999974</v>
      </c>
      <c r="AC174" s="75">
        <f>IFU!J106-IFU!$C106</f>
        <v>-0.17682000000002063</v>
      </c>
      <c r="AD174" s="75">
        <f>IFU!K106-IFU!$C106</f>
        <v>-0.45117000000004737</v>
      </c>
      <c r="AE174" s="75">
        <f>IFU!L106-IFU!$C106</f>
        <v>0.17006999999995287</v>
      </c>
      <c r="AF174" s="40">
        <v>41640</v>
      </c>
    </row>
    <row r="175" spans="1:32" x14ac:dyDescent="0.2">
      <c r="A175" s="9" t="s">
        <v>54</v>
      </c>
      <c r="B175" t="s">
        <v>269</v>
      </c>
      <c r="C175" s="9" t="str">
        <f>DDC!B176</f>
        <v>MIRIFU_CNTR</v>
      </c>
      <c r="D175" s="39" t="s">
        <v>401</v>
      </c>
      <c r="E175" s="15" t="s">
        <v>135</v>
      </c>
      <c r="F175" s="44"/>
      <c r="G175" s="44"/>
      <c r="J175" s="44"/>
      <c r="K175" s="44"/>
      <c r="P175" s="74">
        <f>IFU!B107</f>
        <v>-503.31319999999999</v>
      </c>
      <c r="Q175" s="74">
        <f>IFU!C107</f>
        <v>-317.62302</v>
      </c>
      <c r="R175" s="74">
        <f>IFU!D107</f>
        <v>0</v>
      </c>
      <c r="S175" s="42">
        <v>-1</v>
      </c>
      <c r="X175" s="75">
        <f>IFU!$B107-IFU!E107</f>
        <v>2.1065600000000018</v>
      </c>
      <c r="Y175" s="75">
        <f>IFU!$B107-IFU!F107</f>
        <v>-2.1913900000000126</v>
      </c>
      <c r="Z175" s="75">
        <f>IFU!$B107-IFU!G107</f>
        <v>-2.1471899999999664</v>
      </c>
      <c r="AA175" s="75">
        <f>IFU!$B107-IFU!H107</f>
        <v>2.1517800000000307</v>
      </c>
      <c r="AB175" s="75">
        <f>IFU!I107-IFU!$C107</f>
        <v>0.44851999999997361</v>
      </c>
      <c r="AC175" s="75">
        <f>IFU!J107-IFU!$C107</f>
        <v>-0.1784200000000169</v>
      </c>
      <c r="AD175" s="75">
        <f>IFU!K107-IFU!$C107</f>
        <v>-0.45274999999998045</v>
      </c>
      <c r="AE175" s="75">
        <f>IFU!L107-IFU!$C107</f>
        <v>0.17097000000001117</v>
      </c>
      <c r="AF175" s="40">
        <v>41640</v>
      </c>
    </row>
    <row r="176" spans="1:32" x14ac:dyDescent="0.2">
      <c r="A176" s="9" t="s">
        <v>54</v>
      </c>
      <c r="B176" t="s">
        <v>270</v>
      </c>
      <c r="C176" s="9" t="str">
        <f>DDC!B177</f>
        <v>MIRIFU_CNTR</v>
      </c>
      <c r="D176" s="39" t="s">
        <v>401</v>
      </c>
      <c r="E176" s="15" t="s">
        <v>135</v>
      </c>
      <c r="F176" s="44"/>
      <c r="G176" s="44"/>
      <c r="J176" s="44"/>
      <c r="K176" s="44"/>
      <c r="P176" s="74">
        <f>IFU!B108</f>
        <v>-503.35791999999998</v>
      </c>
      <c r="Q176" s="74">
        <f>IFU!C108</f>
        <v>-317.89897000000002</v>
      </c>
      <c r="R176" s="74">
        <f>IFU!D108</f>
        <v>0</v>
      </c>
      <c r="S176" s="42">
        <v>-1</v>
      </c>
      <c r="X176" s="75">
        <f>IFU!$B108-IFU!E108</f>
        <v>2.1036200000000349</v>
      </c>
      <c r="Y176" s="75">
        <f>IFU!$B108-IFU!F108</f>
        <v>-2.1887299999999641</v>
      </c>
      <c r="Z176" s="75">
        <f>IFU!$B108-IFU!G108</f>
        <v>-2.14452</v>
      </c>
      <c r="AA176" s="75">
        <f>IFU!$B108-IFU!H108</f>
        <v>2.148840000000007</v>
      </c>
      <c r="AB176" s="75">
        <f>IFU!I108-IFU!$C108</f>
        <v>0.446420000000046</v>
      </c>
      <c r="AC176" s="75">
        <f>IFU!J108-IFU!$C108</f>
        <v>-0.17633999999998196</v>
      </c>
      <c r="AD176" s="75">
        <f>IFU!K108-IFU!$C108</f>
        <v>-0.45067000000000235</v>
      </c>
      <c r="AE176" s="75">
        <f>IFU!L108-IFU!$C108</f>
        <v>0.16887000000002672</v>
      </c>
      <c r="AF176" s="40">
        <v>41640</v>
      </c>
    </row>
    <row r="177" spans="1:32" x14ac:dyDescent="0.2">
      <c r="A177" s="9" t="s">
        <v>54</v>
      </c>
      <c r="B177" t="s">
        <v>271</v>
      </c>
      <c r="C177" s="9" t="str">
        <f>DDC!B178</f>
        <v>MIRIFU_CNTR</v>
      </c>
      <c r="D177" s="39" t="s">
        <v>401</v>
      </c>
      <c r="E177" s="15" t="s">
        <v>135</v>
      </c>
      <c r="F177" s="44"/>
      <c r="G177" s="44"/>
      <c r="J177" s="44"/>
      <c r="K177" s="44"/>
      <c r="P177" s="74">
        <f>IFU!B109</f>
        <v>-503.40264000000002</v>
      </c>
      <c r="Q177" s="74">
        <f>IFU!C109</f>
        <v>-318.17493000000002</v>
      </c>
      <c r="R177" s="74">
        <f>IFU!D109</f>
        <v>0</v>
      </c>
      <c r="S177" s="42">
        <v>-1</v>
      </c>
      <c r="X177" s="75">
        <f>IFU!$B109-IFU!E109</f>
        <v>2.0664999999999623</v>
      </c>
      <c r="Y177" s="75">
        <f>IFU!$B109-IFU!F109</f>
        <v>-2.1767300000000205</v>
      </c>
      <c r="Z177" s="75">
        <f>IFU!$B109-IFU!G109</f>
        <v>-2.1325300000000311</v>
      </c>
      <c r="AA177" s="75">
        <f>IFU!$B109-IFU!H109</f>
        <v>2.1117099999999596</v>
      </c>
      <c r="AB177" s="75">
        <f>IFU!I109-IFU!$C109</f>
        <v>0.43940000000003465</v>
      </c>
      <c r="AC177" s="75">
        <f>IFU!J109-IFU!$C109</f>
        <v>-0.17289999999997008</v>
      </c>
      <c r="AD177" s="75">
        <f>IFU!K109-IFU!$C109</f>
        <v>-0.44724999999999682</v>
      </c>
      <c r="AE177" s="75">
        <f>IFU!L109-IFU!$C109</f>
        <v>0.16189000000002807</v>
      </c>
      <c r="AF177" s="40">
        <v>41640</v>
      </c>
    </row>
    <row r="178" spans="1:32" x14ac:dyDescent="0.2">
      <c r="A178" s="9" t="s">
        <v>54</v>
      </c>
      <c r="B178" t="s">
        <v>272</v>
      </c>
      <c r="C178" s="9" t="str">
        <f>DDC!B179</f>
        <v>MIRIFU_CNTR</v>
      </c>
      <c r="D178" s="39" t="s">
        <v>401</v>
      </c>
      <c r="E178" s="15" t="s">
        <v>135</v>
      </c>
      <c r="F178" s="44"/>
      <c r="G178" s="44"/>
      <c r="J178" s="44"/>
      <c r="K178" s="44"/>
      <c r="P178" s="74">
        <f>IFU!B110</f>
        <v>-503.44736</v>
      </c>
      <c r="Q178" s="74">
        <f>IFU!C110</f>
        <v>-318.45087999999998</v>
      </c>
      <c r="R178" s="74">
        <f>IFU!D110</f>
        <v>0</v>
      </c>
      <c r="S178" s="42">
        <v>-1</v>
      </c>
      <c r="X178" s="75">
        <f>IFU!$B110-IFU!E110</f>
        <v>2.071770000000015</v>
      </c>
      <c r="Y178" s="75">
        <f>IFU!$B110-IFU!F110</f>
        <v>-2.1546900000000164</v>
      </c>
      <c r="Z178" s="75">
        <f>IFU!$B110-IFU!G110</f>
        <v>-2.1104700000000207</v>
      </c>
      <c r="AA178" s="75">
        <f>IFU!$B110-IFU!H110</f>
        <v>2.1169800000000123</v>
      </c>
      <c r="AB178" s="75">
        <f>IFU!I110-IFU!$C110</f>
        <v>0.4385199999999827</v>
      </c>
      <c r="AC178" s="75">
        <f>IFU!J110-IFU!$C110</f>
        <v>-0.16806000000002541</v>
      </c>
      <c r="AD178" s="75">
        <f>IFU!K110-IFU!$C110</f>
        <v>-0.44240999999999531</v>
      </c>
      <c r="AE178" s="75">
        <f>IFU!L110-IFU!$C110</f>
        <v>0.16100000000000136</v>
      </c>
      <c r="AF178" s="40">
        <v>41640</v>
      </c>
    </row>
    <row r="179" spans="1:32" x14ac:dyDescent="0.2">
      <c r="A179" s="9" t="s">
        <v>54</v>
      </c>
      <c r="B179" t="s">
        <v>273</v>
      </c>
      <c r="C179" s="9" t="str">
        <f>DDC!B180</f>
        <v>MIRIFU_CNTR</v>
      </c>
      <c r="D179" s="39" t="s">
        <v>401</v>
      </c>
      <c r="E179" s="15" t="s">
        <v>135</v>
      </c>
      <c r="F179" s="44"/>
      <c r="G179" s="44"/>
      <c r="J179" s="44"/>
      <c r="K179" s="44"/>
      <c r="P179" s="74">
        <f>IFU!B111</f>
        <v>-503.49207999999999</v>
      </c>
      <c r="Q179" s="74">
        <f>IFU!C111</f>
        <v>-318.72683999999998</v>
      </c>
      <c r="R179" s="74">
        <f>IFU!D111</f>
        <v>0</v>
      </c>
      <c r="S179" s="42">
        <v>-1</v>
      </c>
      <c r="X179" s="75">
        <f>IFU!$B111-IFU!E111</f>
        <v>2.0925200000000359</v>
      </c>
      <c r="Y179" s="75">
        <f>IFU!$B111-IFU!F111</f>
        <v>-2.1274199999999723</v>
      </c>
      <c r="Z179" s="75">
        <f>IFU!$B111-IFU!G111</f>
        <v>-2.0831999999999766</v>
      </c>
      <c r="AA179" s="75">
        <f>IFU!$B111-IFU!H111</f>
        <v>2.137740000000008</v>
      </c>
      <c r="AB179" s="75">
        <f>IFU!I111-IFU!$C111</f>
        <v>0.43984999999997854</v>
      </c>
      <c r="AC179" s="75">
        <f>IFU!J111-IFU!$C111</f>
        <v>-0.16248999999999114</v>
      </c>
      <c r="AD179" s="75">
        <f>IFU!K111-IFU!$C111</f>
        <v>-0.43686999999999898</v>
      </c>
      <c r="AE179" s="75">
        <f>IFU!L111-IFU!$C111</f>
        <v>0.16230999999999085</v>
      </c>
      <c r="AF179" s="40">
        <v>41640</v>
      </c>
    </row>
    <row r="180" spans="1:32" x14ac:dyDescent="0.2">
      <c r="A180" s="9" t="s">
        <v>54</v>
      </c>
      <c r="B180" t="s">
        <v>274</v>
      </c>
      <c r="C180" s="9" t="str">
        <f>DDC!B181</f>
        <v>MIRIFU_CNTR</v>
      </c>
      <c r="D180" s="39" t="s">
        <v>401</v>
      </c>
      <c r="E180" s="15" t="s">
        <v>135</v>
      </c>
      <c r="F180" s="44"/>
      <c r="G180" s="44"/>
      <c r="J180" s="44"/>
      <c r="K180" s="44"/>
      <c r="P180" s="74">
        <f>IFU!B112</f>
        <v>-503.53679</v>
      </c>
      <c r="Q180" s="74">
        <f>IFU!C112</f>
        <v>-319.00279</v>
      </c>
      <c r="R180" s="74">
        <f>IFU!D112</f>
        <v>0</v>
      </c>
      <c r="S180" s="42">
        <v>-1</v>
      </c>
      <c r="X180" s="75">
        <f>IFU!$B112-IFU!E112</f>
        <v>2.0459799999999859</v>
      </c>
      <c r="Y180" s="75">
        <f>IFU!$B112-IFU!F112</f>
        <v>-2.1329999999999814</v>
      </c>
      <c r="Z180" s="75">
        <f>IFU!$B112-IFU!G112</f>
        <v>-2.0887799999999856</v>
      </c>
      <c r="AA180" s="75">
        <f>IFU!$B112-IFU!H112</f>
        <v>2.0911899999999832</v>
      </c>
      <c r="AB180" s="75">
        <f>IFU!I112-IFU!$C112</f>
        <v>0.43157999999999674</v>
      </c>
      <c r="AC180" s="75">
        <f>IFU!J112-IFU!$C112</f>
        <v>-0.16163999999997714</v>
      </c>
      <c r="AD180" s="75">
        <f>IFU!K112-IFU!$C112</f>
        <v>-0.43601999999998498</v>
      </c>
      <c r="AE180" s="75">
        <f>IFU!L112-IFU!$C112</f>
        <v>0.15408000000002176</v>
      </c>
      <c r="AF180" s="40">
        <v>41640</v>
      </c>
    </row>
    <row r="181" spans="1:32" x14ac:dyDescent="0.2">
      <c r="A181" s="9" t="s">
        <v>54</v>
      </c>
      <c r="B181" t="s">
        <v>275</v>
      </c>
      <c r="C181" s="9" t="str">
        <f>DDC!B182</f>
        <v>MIRIFU_CNTR</v>
      </c>
      <c r="D181" s="39" t="s">
        <v>401</v>
      </c>
      <c r="E181" s="15" t="s">
        <v>135</v>
      </c>
      <c r="F181" s="44"/>
      <c r="G181" s="44"/>
      <c r="J181" s="44"/>
      <c r="K181" s="44"/>
      <c r="P181" s="74">
        <f>IFU!B113</f>
        <v>-503.58150999999998</v>
      </c>
      <c r="Q181" s="74">
        <f>IFU!C113</f>
        <v>-319.27875</v>
      </c>
      <c r="R181" s="74">
        <f>IFU!D113</f>
        <v>0</v>
      </c>
      <c r="S181" s="42">
        <v>-1</v>
      </c>
      <c r="X181" s="75">
        <f>IFU!$B113-IFU!E113</f>
        <v>2.0042300000000068</v>
      </c>
      <c r="Y181" s="75">
        <f>IFU!$B113-IFU!F113</f>
        <v>-2.1354499999999916</v>
      </c>
      <c r="Z181" s="75">
        <f>IFU!$B113-IFU!G113</f>
        <v>-2.0912299999999959</v>
      </c>
      <c r="AA181" s="75">
        <f>IFU!$B113-IFU!H113</f>
        <v>2.0494300000000294</v>
      </c>
      <c r="AB181" s="75">
        <f>IFU!I113-IFU!$C113</f>
        <v>0.42407000000002881</v>
      </c>
      <c r="AC181" s="75">
        <f>IFU!J113-IFU!$C113</f>
        <v>-0.16032999999998765</v>
      </c>
      <c r="AD181" s="75">
        <f>IFU!K113-IFU!$C113</f>
        <v>-0.43470999999999549</v>
      </c>
      <c r="AE181" s="75">
        <f>IFU!L113-IFU!$C113</f>
        <v>0.14659999999997808</v>
      </c>
      <c r="AF181" s="40">
        <v>41640</v>
      </c>
    </row>
    <row r="182" spans="1:32" x14ac:dyDescent="0.2">
      <c r="A182" s="9" t="s">
        <v>54</v>
      </c>
      <c r="B182" t="s">
        <v>276</v>
      </c>
      <c r="C182" s="9" t="str">
        <f>DDC!B183</f>
        <v>MIRIFU_CNTR</v>
      </c>
      <c r="D182" s="39" t="s">
        <v>401</v>
      </c>
      <c r="E182" s="15" t="s">
        <v>135</v>
      </c>
      <c r="F182" s="44"/>
      <c r="G182" s="44"/>
      <c r="J182" s="44"/>
      <c r="K182" s="44"/>
      <c r="P182" s="74">
        <f>IFU!B114</f>
        <v>-503.62623000000002</v>
      </c>
      <c r="Q182" s="74">
        <f>IFU!C114</f>
        <v>-319.55470000000003</v>
      </c>
      <c r="R182" s="74">
        <f>IFU!D114</f>
        <v>0</v>
      </c>
      <c r="S182" s="42">
        <v>-1</v>
      </c>
      <c r="X182" s="75">
        <f>IFU!$B114-IFU!E114</f>
        <v>2.0911799999999516</v>
      </c>
      <c r="Y182" s="75">
        <f>IFU!$B114-IFU!F114</f>
        <v>-2.1555600000000368</v>
      </c>
      <c r="Z182" s="75">
        <f>IFU!$B114-IFU!G114</f>
        <v>-2.1113500000000158</v>
      </c>
      <c r="AA182" s="75">
        <f>IFU!$B114-IFU!H114</f>
        <v>2.1363999999999805</v>
      </c>
      <c r="AB182" s="75">
        <f>IFU!I114-IFU!$C114</f>
        <v>0.43469000000004598</v>
      </c>
      <c r="AC182" s="75">
        <f>IFU!J114-IFU!$C114</f>
        <v>-0.16149999999998954</v>
      </c>
      <c r="AD182" s="75">
        <f>IFU!K114-IFU!$C114</f>
        <v>-0.43586999999996578</v>
      </c>
      <c r="AE182" s="75">
        <f>IFU!L114-IFU!$C114</f>
        <v>0.15716000000003305</v>
      </c>
      <c r="AF182" s="40">
        <v>41640</v>
      </c>
    </row>
    <row r="183" spans="1:32" x14ac:dyDescent="0.2">
      <c r="A183" s="9" t="s">
        <v>54</v>
      </c>
      <c r="B183" t="s">
        <v>277</v>
      </c>
      <c r="C183" s="9" t="str">
        <f>DDC!B184</f>
        <v>MIRIFU_CNTR</v>
      </c>
      <c r="D183" s="39" t="s">
        <v>401</v>
      </c>
      <c r="E183" s="15" t="s">
        <v>135</v>
      </c>
      <c r="F183" s="44"/>
      <c r="G183" s="44"/>
      <c r="J183" s="44"/>
      <c r="K183" s="44"/>
      <c r="P183" s="74">
        <f>IFU!B115</f>
        <v>-503.67095</v>
      </c>
      <c r="Q183" s="74">
        <f>IFU!C115</f>
        <v>-319.83066000000002</v>
      </c>
      <c r="R183" s="74">
        <f>IFU!D115</f>
        <v>0</v>
      </c>
      <c r="S183" s="42">
        <v>-1</v>
      </c>
      <c r="X183" s="75">
        <f>IFU!$B115-IFU!E115</f>
        <v>2.099710000000016</v>
      </c>
      <c r="Y183" s="75">
        <f>IFU!$B115-IFU!F115</f>
        <v>-2.1959400000000073</v>
      </c>
      <c r="Z183" s="75">
        <f>IFU!$B115-IFU!G115</f>
        <v>-2.1517299999999864</v>
      </c>
      <c r="AA183" s="75">
        <f>IFU!$B115-IFU!H115</f>
        <v>2.144929999999988</v>
      </c>
      <c r="AB183" s="75">
        <f>IFU!I115-IFU!$C115</f>
        <v>0.43424000000004526</v>
      </c>
      <c r="AC183" s="75">
        <f>IFU!J115-IFU!$C115</f>
        <v>-0.1654699999999707</v>
      </c>
      <c r="AD183" s="75">
        <f>IFU!K115-IFU!$C115</f>
        <v>-0.43979999999999109</v>
      </c>
      <c r="AE183" s="75">
        <f>IFU!L115-IFU!$C115</f>
        <v>0.15669000000002598</v>
      </c>
      <c r="AF183" s="40">
        <v>41640</v>
      </c>
    </row>
    <row r="184" spans="1:32" x14ac:dyDescent="0.2">
      <c r="A184" s="9" t="s">
        <v>54</v>
      </c>
      <c r="B184" t="s">
        <v>278</v>
      </c>
      <c r="C184" s="9" t="str">
        <f>DDC!B185</f>
        <v>MIRIFU_CNTR</v>
      </c>
      <c r="D184" s="39" t="s">
        <v>401</v>
      </c>
      <c r="E184" s="15" t="s">
        <v>135</v>
      </c>
      <c r="F184" s="44"/>
      <c r="G184" s="44"/>
      <c r="J184" s="44"/>
      <c r="K184" s="44"/>
      <c r="P184" s="74">
        <f>IFU!B116</f>
        <v>-503.71566999999999</v>
      </c>
      <c r="Q184" s="74">
        <f>IFU!C116</f>
        <v>-320.10660999999999</v>
      </c>
      <c r="R184" s="74">
        <f>IFU!D116</f>
        <v>0</v>
      </c>
      <c r="S184" s="42">
        <v>-1</v>
      </c>
      <c r="X184" s="75">
        <f>IFU!$B116-IFU!E116</f>
        <v>2.0977500000000191</v>
      </c>
      <c r="Y184" s="75">
        <f>IFU!$B116-IFU!F116</f>
        <v>-2.2358399999999961</v>
      </c>
      <c r="Z184" s="75">
        <f>IFU!$B116-IFU!G116</f>
        <v>-2.1916400000000067</v>
      </c>
      <c r="AA184" s="75">
        <f>IFU!$B116-IFU!H116</f>
        <v>2.1429600000000164</v>
      </c>
      <c r="AB184" s="75">
        <f>IFU!I116-IFU!$C116</f>
        <v>0.43229999999999791</v>
      </c>
      <c r="AC184" s="75">
        <f>IFU!J116-IFU!$C116</f>
        <v>-0.16932000000002745</v>
      </c>
      <c r="AD184" s="75">
        <f>IFU!K116-IFU!$C116</f>
        <v>-0.4436200000000099</v>
      </c>
      <c r="AE184" s="75">
        <f>IFU!L116-IFU!$C116</f>
        <v>0.15476000000001022</v>
      </c>
      <c r="AF184" s="40">
        <v>41640</v>
      </c>
    </row>
    <row r="185" spans="1:32" x14ac:dyDescent="0.2">
      <c r="A185" s="9" t="s">
        <v>54</v>
      </c>
      <c r="B185" t="s">
        <v>279</v>
      </c>
      <c r="C185" s="9" t="str">
        <f>DDC!B186</f>
        <v>MIRIFU_CNTR</v>
      </c>
      <c r="D185" s="39" t="s">
        <v>401</v>
      </c>
      <c r="E185" s="15" t="s">
        <v>135</v>
      </c>
      <c r="F185" s="44"/>
      <c r="G185" s="44"/>
      <c r="J185" s="44"/>
      <c r="K185" s="44"/>
      <c r="P185" s="74">
        <f>IFU!B117</f>
        <v>-503.76038</v>
      </c>
      <c r="Q185" s="74">
        <f>IFU!C117</f>
        <v>-320.38256999999999</v>
      </c>
      <c r="R185" s="74">
        <f>IFU!D117</f>
        <v>0</v>
      </c>
      <c r="S185" s="42">
        <v>-1</v>
      </c>
      <c r="X185" s="75">
        <f>IFU!$B117-IFU!E117</f>
        <v>2.105070000000012</v>
      </c>
      <c r="Y185" s="75">
        <f>IFU!$B117-IFU!F117</f>
        <v>-2.2062000000000239</v>
      </c>
      <c r="Z185" s="75">
        <f>IFU!$B117-IFU!G117</f>
        <v>-2.161990000000003</v>
      </c>
      <c r="AA185" s="75">
        <f>IFU!$B117-IFU!H117</f>
        <v>2.150289999999984</v>
      </c>
      <c r="AB185" s="75">
        <f>IFU!I117-IFU!$C117</f>
        <v>0.43165999999996529</v>
      </c>
      <c r="AC185" s="75">
        <f>IFU!J117-IFU!$C117</f>
        <v>-0.16349000000002434</v>
      </c>
      <c r="AD185" s="75">
        <f>IFU!K117-IFU!$C117</f>
        <v>-0.43781000000001313</v>
      </c>
      <c r="AE185" s="75">
        <f>IFU!L117-IFU!$C117</f>
        <v>0.15411999999997761</v>
      </c>
      <c r="AF185" s="40">
        <v>41640</v>
      </c>
    </row>
    <row r="186" spans="1:32" x14ac:dyDescent="0.2">
      <c r="A186" s="9" t="s">
        <v>54</v>
      </c>
      <c r="B186" t="s">
        <v>280</v>
      </c>
      <c r="C186" s="9" t="str">
        <f>DDC!B187</f>
        <v>MIRIFU_CNTR</v>
      </c>
      <c r="D186" s="39" t="s">
        <v>401</v>
      </c>
      <c r="E186" s="15" t="s">
        <v>135</v>
      </c>
      <c r="F186" s="44"/>
      <c r="G186" s="44"/>
      <c r="J186" s="44"/>
      <c r="K186" s="44"/>
      <c r="P186" s="74">
        <f>IFU!B118</f>
        <v>-503.80509999999998</v>
      </c>
      <c r="Q186" s="74">
        <f>IFU!C118</f>
        <v>-320.65852000000001</v>
      </c>
      <c r="R186" s="74">
        <f>IFU!D118</f>
        <v>0</v>
      </c>
      <c r="S186" s="42">
        <v>-1</v>
      </c>
      <c r="X186" s="75">
        <f>IFU!$B118-IFU!E118</f>
        <v>2.0750300000000266</v>
      </c>
      <c r="Y186" s="75">
        <f>IFU!$B118-IFU!F118</f>
        <v>-2.2047099999999773</v>
      </c>
      <c r="Z186" s="75">
        <f>IFU!$B118-IFU!G118</f>
        <v>-2.1605099999999879</v>
      </c>
      <c r="AA186" s="75">
        <f>IFU!$B118-IFU!H118</f>
        <v>2.1202400000000239</v>
      </c>
      <c r="AB186" s="75">
        <f>IFU!I118-IFU!$C118</f>
        <v>0.42587000000003172</v>
      </c>
      <c r="AC186" s="75">
        <f>IFU!J118-IFU!$C118</f>
        <v>-0.16158999999998969</v>
      </c>
      <c r="AD186" s="75">
        <f>IFU!K118-IFU!$C118</f>
        <v>-0.43590999999997848</v>
      </c>
      <c r="AE186" s="75">
        <f>IFU!L118-IFU!$C118</f>
        <v>0.14834999999999354</v>
      </c>
      <c r="AF186" s="40">
        <v>41640</v>
      </c>
    </row>
    <row r="187" spans="1:32" x14ac:dyDescent="0.2">
      <c r="A187" s="9" t="s">
        <v>54</v>
      </c>
      <c r="B187" t="s">
        <v>281</v>
      </c>
      <c r="C187" s="9" t="str">
        <f>DDC!B188</f>
        <v>MIRIFU_CNTR</v>
      </c>
      <c r="D187" s="39" t="s">
        <v>401</v>
      </c>
      <c r="E187" s="15" t="s">
        <v>135</v>
      </c>
      <c r="F187" s="44"/>
      <c r="G187" s="44"/>
      <c r="J187" s="44"/>
      <c r="K187" s="44"/>
      <c r="P187" s="74">
        <f>IFU!B119</f>
        <v>-503.84982000000002</v>
      </c>
      <c r="Q187" s="74">
        <f>IFU!C119</f>
        <v>-320.93448000000001</v>
      </c>
      <c r="R187" s="74">
        <f>IFU!D119</f>
        <v>0</v>
      </c>
      <c r="S187" s="42">
        <v>-1</v>
      </c>
      <c r="X187" s="75">
        <f>IFU!$B119-IFU!E119</f>
        <v>2.0752299999999764</v>
      </c>
      <c r="Y187" s="75">
        <f>IFU!$B119-IFU!F119</f>
        <v>-2.186710000000005</v>
      </c>
      <c r="Z187" s="75">
        <f>IFU!$B119-IFU!G119</f>
        <v>-2.1425000000000409</v>
      </c>
      <c r="AA187" s="75">
        <f>IFU!$B119-IFU!H119</f>
        <v>2.1204399999999737</v>
      </c>
      <c r="AB187" s="75">
        <f>IFU!I119-IFU!$C119</f>
        <v>0.42427000000003545</v>
      </c>
      <c r="AC187" s="75">
        <f>IFU!J119-IFU!$C119</f>
        <v>-0.15742000000000189</v>
      </c>
      <c r="AD187" s="75">
        <f>IFU!K119-IFU!$C119</f>
        <v>-0.43175999999999704</v>
      </c>
      <c r="AE187" s="75">
        <f>IFU!L119-IFU!$C119</f>
        <v>0.14674999999999727</v>
      </c>
      <c r="AF187" s="40">
        <v>41640</v>
      </c>
    </row>
    <row r="188" spans="1:32" x14ac:dyDescent="0.2">
      <c r="A188" s="9" t="s">
        <v>54</v>
      </c>
      <c r="B188" t="s">
        <v>282</v>
      </c>
      <c r="C188" s="9" t="str">
        <f>DDC!B189</f>
        <v>MIRIFU_CNTR</v>
      </c>
      <c r="D188" s="39" t="s">
        <v>401</v>
      </c>
      <c r="E188" s="15" t="s">
        <v>135</v>
      </c>
      <c r="F188" s="44"/>
      <c r="G188" s="44"/>
      <c r="J188" s="44"/>
      <c r="K188" s="44"/>
      <c r="P188" s="74">
        <f>IFU!B120</f>
        <v>-503.89454000000001</v>
      </c>
      <c r="Q188" s="74">
        <f>IFU!C120</f>
        <v>-321.21042999999997</v>
      </c>
      <c r="R188" s="74">
        <f>IFU!D120</f>
        <v>0</v>
      </c>
      <c r="S188" s="42">
        <v>-1</v>
      </c>
      <c r="X188" s="75">
        <f>IFU!$B120-IFU!E120</f>
        <v>2.0758599999999774</v>
      </c>
      <c r="Y188" s="75">
        <f>IFU!$B120-IFU!F120</f>
        <v>-2.1657900000000154</v>
      </c>
      <c r="Z188" s="75">
        <f>IFU!$B120-IFU!G120</f>
        <v>-2.1215799999999945</v>
      </c>
      <c r="AA188" s="75">
        <f>IFU!$B120-IFU!H120</f>
        <v>2.1210699999999747</v>
      </c>
      <c r="AB188" s="75">
        <f>IFU!I120-IFU!$C120</f>
        <v>0.42271999999996979</v>
      </c>
      <c r="AC188" s="75">
        <f>IFU!J120-IFU!$C120</f>
        <v>-0.15291000000001986</v>
      </c>
      <c r="AD188" s="75">
        <f>IFU!K120-IFU!$C120</f>
        <v>-0.4272600000000466</v>
      </c>
      <c r="AE188" s="75">
        <f>IFU!L120-IFU!$C120</f>
        <v>0.14518999999995685</v>
      </c>
      <c r="AF188" s="40">
        <v>41640</v>
      </c>
    </row>
    <row r="189" spans="1:32" x14ac:dyDescent="0.2">
      <c r="A189" s="9" t="s">
        <v>54</v>
      </c>
      <c r="B189" t="s">
        <v>283</v>
      </c>
      <c r="C189" s="9" t="str">
        <f>DDC!B190</f>
        <v>MIRIFU_CNTR</v>
      </c>
      <c r="D189" s="39" t="s">
        <v>401</v>
      </c>
      <c r="E189" s="15" t="s">
        <v>135</v>
      </c>
      <c r="F189" s="44"/>
      <c r="G189" s="44"/>
      <c r="J189" s="44"/>
      <c r="K189" s="44"/>
      <c r="P189" s="74">
        <f>IFU!B121</f>
        <v>-503.93925999999999</v>
      </c>
      <c r="Q189" s="74">
        <f>IFU!C121</f>
        <v>-321.48638999999997</v>
      </c>
      <c r="R189" s="74">
        <f>IFU!D121</f>
        <v>0</v>
      </c>
      <c r="S189" s="42">
        <v>-1</v>
      </c>
      <c r="X189" s="75">
        <f>IFU!$B121-IFU!E121</f>
        <v>2.0946400000000267</v>
      </c>
      <c r="Y189" s="75">
        <f>IFU!$B121-IFU!F121</f>
        <v>-2.1503700000000094</v>
      </c>
      <c r="Z189" s="75">
        <f>IFU!$B121-IFU!G121</f>
        <v>-2.1061599999999885</v>
      </c>
      <c r="AA189" s="75">
        <f>IFU!$B121-IFU!H121</f>
        <v>2.1398599999999988</v>
      </c>
      <c r="AB189" s="75">
        <f>IFU!I121-IFU!$C121</f>
        <v>0.42361999999997124</v>
      </c>
      <c r="AC189" s="75">
        <f>IFU!J121-IFU!$C121</f>
        <v>-0.1491500000000201</v>
      </c>
      <c r="AD189" s="75">
        <f>IFU!K121-IFU!$C121</f>
        <v>-0.42351000000002159</v>
      </c>
      <c r="AE189" s="75">
        <f>IFU!L121-IFU!$C121</f>
        <v>0.14607999999998356</v>
      </c>
      <c r="AF189" s="40">
        <v>41640</v>
      </c>
    </row>
    <row r="190" spans="1:32" x14ac:dyDescent="0.2">
      <c r="A190" s="9" t="s">
        <v>54</v>
      </c>
      <c r="B190" t="s">
        <v>284</v>
      </c>
      <c r="C190" s="9" t="str">
        <f>DDC!B191</f>
        <v>MIRIFU_CNTR</v>
      </c>
      <c r="D190" s="39" t="s">
        <v>402</v>
      </c>
      <c r="E190" s="15" t="s">
        <v>135</v>
      </c>
      <c r="F190" s="44"/>
      <c r="G190" s="44"/>
      <c r="J190" s="44"/>
      <c r="K190" s="44"/>
      <c r="P190" s="74">
        <f>IFU!B122</f>
        <v>-504.37241</v>
      </c>
      <c r="Q190" s="74">
        <f>IFU!C122</f>
        <v>-318.79844000000003</v>
      </c>
      <c r="R190" s="74">
        <f>IFU!D122</f>
        <v>0</v>
      </c>
      <c r="S190" s="42">
        <v>-1</v>
      </c>
      <c r="X190" s="75">
        <f>IFU!$B122-IFU!E122</f>
        <v>2.3723299999999767</v>
      </c>
      <c r="Y190" s="75">
        <f>IFU!$B122-IFU!F122</f>
        <v>-3.2075699999999756</v>
      </c>
      <c r="Z190" s="75">
        <f>IFU!$B122-IFU!G122</f>
        <v>-2.6508200000000102</v>
      </c>
      <c r="AA190" s="75">
        <f>IFU!$B122-IFU!H122</f>
        <v>2.9983700000000226</v>
      </c>
      <c r="AB190" s="75">
        <f>IFU!I122-IFU!$C122</f>
        <v>3.4347900000000209</v>
      </c>
      <c r="AC190" s="75">
        <f>IFU!J122-IFU!$C122</f>
        <v>2.7368900000000167</v>
      </c>
      <c r="AD190" s="75">
        <f>IFU!K122-IFU!$C122</f>
        <v>-3.530399999999986</v>
      </c>
      <c r="AE190" s="75">
        <f>IFU!L122-IFU!$C122</f>
        <v>-2.7073199999999815</v>
      </c>
      <c r="AF190" s="40">
        <v>41640</v>
      </c>
    </row>
    <row r="191" spans="1:32" x14ac:dyDescent="0.2">
      <c r="A191" s="9" t="s">
        <v>54</v>
      </c>
      <c r="B191" t="s">
        <v>285</v>
      </c>
      <c r="C191" s="9" t="str">
        <f>DDC!B192</f>
        <v>MIRIFU_CNTR</v>
      </c>
      <c r="D191" s="39" t="s">
        <v>401</v>
      </c>
      <c r="E191" s="15" t="s">
        <v>135</v>
      </c>
      <c r="F191" s="44"/>
      <c r="G191" s="44"/>
      <c r="J191" s="44"/>
      <c r="K191" s="44"/>
      <c r="P191" s="74">
        <f>IFU!B123</f>
        <v>-504.09449000000001</v>
      </c>
      <c r="Q191" s="74">
        <f>IFU!C123</f>
        <v>-315.89125999999999</v>
      </c>
      <c r="R191" s="74">
        <f>IFU!D123</f>
        <v>0</v>
      </c>
      <c r="S191" s="42">
        <v>-1</v>
      </c>
      <c r="X191" s="75">
        <f>IFU!$B123-IFU!E123</f>
        <v>2.7953699999999913</v>
      </c>
      <c r="Y191" s="75">
        <f>IFU!$B123-IFU!F123</f>
        <v>-3.1684900000000198</v>
      </c>
      <c r="Z191" s="75">
        <f>IFU!$B123-IFU!G123</f>
        <v>-3.1338700000000017</v>
      </c>
      <c r="AA191" s="75">
        <f>IFU!$B123-IFU!H123</f>
        <v>2.8346099999999979</v>
      </c>
      <c r="AB191" s="75">
        <f>IFU!I123-IFU!$C123</f>
        <v>0.54575999999997293</v>
      </c>
      <c r="AC191" s="75">
        <f>IFU!J123-IFU!$C123</f>
        <v>-0.20016000000003942</v>
      </c>
      <c r="AD191" s="75">
        <f>IFU!K123-IFU!$C123</f>
        <v>-0.59219999999999118</v>
      </c>
      <c r="AE191" s="75">
        <f>IFU!L123-IFU!$C123</f>
        <v>0.16208999999997786</v>
      </c>
      <c r="AF191" s="40">
        <v>41640</v>
      </c>
    </row>
    <row r="192" spans="1:32" x14ac:dyDescent="0.2">
      <c r="A192" s="9" t="s">
        <v>54</v>
      </c>
      <c r="B192" t="s">
        <v>286</v>
      </c>
      <c r="C192" s="9" t="str">
        <f>DDC!B193</f>
        <v>MIRIFU_CNTR</v>
      </c>
      <c r="D192" s="39" t="s">
        <v>401</v>
      </c>
      <c r="E192" s="15" t="s">
        <v>135</v>
      </c>
      <c r="F192" s="44"/>
      <c r="G192" s="44"/>
      <c r="J192" s="44"/>
      <c r="K192" s="44"/>
      <c r="P192" s="74">
        <f>IFU!B124</f>
        <v>-504.13153999999997</v>
      </c>
      <c r="Q192" s="74">
        <f>IFU!C124</f>
        <v>-316.27888000000002</v>
      </c>
      <c r="R192" s="74">
        <f>IFU!D124</f>
        <v>0</v>
      </c>
      <c r="S192" s="42">
        <v>-1</v>
      </c>
      <c r="X192" s="75">
        <f>IFU!$B124-IFU!E124</f>
        <v>2.8178700000000276</v>
      </c>
      <c r="Y192" s="75">
        <f>IFU!$B124-IFU!F124</f>
        <v>-3.1934599999999591</v>
      </c>
      <c r="Z192" s="75">
        <f>IFU!$B124-IFU!G124</f>
        <v>-3.1588599999999474</v>
      </c>
      <c r="AA192" s="75">
        <f>IFU!$B124-IFU!H124</f>
        <v>2.8571300000000406</v>
      </c>
      <c r="AB192" s="75">
        <f>IFU!I124-IFU!$C124</f>
        <v>0.55227000000002135</v>
      </c>
      <c r="AC192" s="75">
        <f>IFU!J124-IFU!$C124</f>
        <v>-0.20742999999998801</v>
      </c>
      <c r="AD192" s="75">
        <f>IFU!K124-IFU!$C124</f>
        <v>-0.59949999999997772</v>
      </c>
      <c r="AE192" s="75">
        <f>IFU!L124-IFU!$C124</f>
        <v>0.16862000000003263</v>
      </c>
      <c r="AF192" s="40">
        <v>41640</v>
      </c>
    </row>
    <row r="193" spans="1:32" x14ac:dyDescent="0.2">
      <c r="A193" s="9" t="s">
        <v>54</v>
      </c>
      <c r="B193" t="s">
        <v>287</v>
      </c>
      <c r="C193" s="9" t="str">
        <f>DDC!B194</f>
        <v>MIRIFU_CNTR</v>
      </c>
      <c r="D193" s="39" t="s">
        <v>401</v>
      </c>
      <c r="E193" s="15" t="s">
        <v>135</v>
      </c>
      <c r="F193" s="44"/>
      <c r="G193" s="44"/>
      <c r="J193" s="44"/>
      <c r="K193" s="44"/>
      <c r="P193" s="74">
        <f>IFU!B125</f>
        <v>-504.16860000000003</v>
      </c>
      <c r="Q193" s="74">
        <f>IFU!C125</f>
        <v>-316.66651000000002</v>
      </c>
      <c r="R193" s="74">
        <f>IFU!D125</f>
        <v>0</v>
      </c>
      <c r="S193" s="42">
        <v>-1</v>
      </c>
      <c r="X193" s="75">
        <f>IFU!$B125-IFU!E125</f>
        <v>2.7548799999999574</v>
      </c>
      <c r="Y193" s="75">
        <f>IFU!$B125-IFU!F125</f>
        <v>-3.0889200000000301</v>
      </c>
      <c r="Z193" s="75">
        <f>IFU!$B125-IFU!G125</f>
        <v>-3.0542400000000498</v>
      </c>
      <c r="AA193" s="75">
        <f>IFU!$B125-IFU!H125</f>
        <v>2.7940899999999829</v>
      </c>
      <c r="AB193" s="75">
        <f>IFU!I125-IFU!$C125</f>
        <v>0.54793000000000802</v>
      </c>
      <c r="AC193" s="75">
        <f>IFU!J125-IFU!$C125</f>
        <v>-0.19820999999996047</v>
      </c>
      <c r="AD193" s="75">
        <f>IFU!K125-IFU!$C125</f>
        <v>-0.59012999999998783</v>
      </c>
      <c r="AE193" s="75">
        <f>IFU!L125-IFU!$C125</f>
        <v>0.16419000000001915</v>
      </c>
      <c r="AF193" s="40">
        <v>41640</v>
      </c>
    </row>
    <row r="194" spans="1:32" x14ac:dyDescent="0.2">
      <c r="A194" s="9" t="s">
        <v>54</v>
      </c>
      <c r="B194" t="s">
        <v>288</v>
      </c>
      <c r="C194" s="9" t="str">
        <f>DDC!B195</f>
        <v>MIRIFU_CNTR</v>
      </c>
      <c r="D194" s="39" t="s">
        <v>401</v>
      </c>
      <c r="E194" s="15" t="s">
        <v>135</v>
      </c>
      <c r="F194" s="44"/>
      <c r="G194" s="44"/>
      <c r="J194" s="44"/>
      <c r="K194" s="44"/>
      <c r="P194" s="74">
        <f>IFU!B126</f>
        <v>-504.20566000000002</v>
      </c>
      <c r="Q194" s="74">
        <f>IFU!C126</f>
        <v>-317.05412999999999</v>
      </c>
      <c r="R194" s="74">
        <f>IFU!D126</f>
        <v>0</v>
      </c>
      <c r="S194" s="42">
        <v>-1</v>
      </c>
      <c r="X194" s="75">
        <f>IFU!$B126-IFU!E126</f>
        <v>2.7501499999999623</v>
      </c>
      <c r="Y194" s="75">
        <f>IFU!$B126-IFU!F126</f>
        <v>-3.1577400000000466</v>
      </c>
      <c r="Z194" s="75">
        <f>IFU!$B126-IFU!G126</f>
        <v>-3.1231099999999969</v>
      </c>
      <c r="AA194" s="75">
        <f>IFU!$B126-IFU!H126</f>
        <v>2.7893499999999563</v>
      </c>
      <c r="AB194" s="75">
        <f>IFU!I126-IFU!$C126</f>
        <v>0.55091999999996233</v>
      </c>
      <c r="AC194" s="75">
        <f>IFU!J126-IFU!$C126</f>
        <v>-0.21109000000001288</v>
      </c>
      <c r="AD194" s="75">
        <f>IFU!K126-IFU!$C126</f>
        <v>-0.60310000000004038</v>
      </c>
      <c r="AE194" s="75">
        <f>IFU!L126-IFU!$C126</f>
        <v>0.16716999999999871</v>
      </c>
      <c r="AF194" s="40">
        <v>41640</v>
      </c>
    </row>
    <row r="195" spans="1:32" x14ac:dyDescent="0.2">
      <c r="A195" s="9" t="s">
        <v>54</v>
      </c>
      <c r="B195" t="s">
        <v>289</v>
      </c>
      <c r="C195" s="9" t="str">
        <f>DDC!B196</f>
        <v>MIRIFU_CNTR</v>
      </c>
      <c r="D195" s="39" t="s">
        <v>401</v>
      </c>
      <c r="E195" s="15" t="s">
        <v>135</v>
      </c>
      <c r="F195" s="44"/>
      <c r="G195" s="44"/>
      <c r="J195" s="44"/>
      <c r="K195" s="44"/>
      <c r="P195" s="74">
        <f>IFU!B127</f>
        <v>-504.24270999999999</v>
      </c>
      <c r="Q195" s="74">
        <f>IFU!C127</f>
        <v>-317.44175000000001</v>
      </c>
      <c r="R195" s="74">
        <f>IFU!D127</f>
        <v>0</v>
      </c>
      <c r="S195" s="42">
        <v>-1</v>
      </c>
      <c r="X195" s="75">
        <f>IFU!$B127-IFU!E127</f>
        <v>2.7168000000000347</v>
      </c>
      <c r="Y195" s="75">
        <f>IFU!$B127-IFU!F127</f>
        <v>-3.2206600000000094</v>
      </c>
      <c r="Z195" s="75">
        <f>IFU!$B127-IFU!G127</f>
        <v>-3.186080000000004</v>
      </c>
      <c r="AA195" s="75">
        <f>IFU!$B127-IFU!H127</f>
        <v>2.7559699999999907</v>
      </c>
      <c r="AB195" s="75">
        <f>IFU!I127-IFU!$C127</f>
        <v>0.55017000000003691</v>
      </c>
      <c r="AC195" s="75">
        <f>IFU!J127-IFU!$C127</f>
        <v>-0.22336000000001377</v>
      </c>
      <c r="AD195" s="75">
        <f>IFU!K127-IFU!$C127</f>
        <v>-0.61545999999998457</v>
      </c>
      <c r="AE195" s="75">
        <f>IFU!L127-IFU!$C127</f>
        <v>0.1663599999999974</v>
      </c>
      <c r="AF195" s="40">
        <v>41640</v>
      </c>
    </row>
    <row r="196" spans="1:32" x14ac:dyDescent="0.2">
      <c r="A196" s="9" t="s">
        <v>54</v>
      </c>
      <c r="B196" t="s">
        <v>290</v>
      </c>
      <c r="C196" s="9" t="str">
        <f>DDC!B197</f>
        <v>MIRIFU_CNTR</v>
      </c>
      <c r="D196" s="39" t="s">
        <v>401</v>
      </c>
      <c r="E196" s="15" t="s">
        <v>135</v>
      </c>
      <c r="F196" s="44"/>
      <c r="G196" s="44"/>
      <c r="J196" s="44"/>
      <c r="K196" s="44"/>
      <c r="P196" s="74">
        <f>IFU!B128</f>
        <v>-504.27976999999998</v>
      </c>
      <c r="Q196" s="74">
        <f>IFU!C128</f>
        <v>-317.82938000000001</v>
      </c>
      <c r="R196" s="74">
        <f>IFU!D128</f>
        <v>0</v>
      </c>
      <c r="S196" s="42">
        <v>-1</v>
      </c>
      <c r="X196" s="75">
        <f>IFU!$B128-IFU!E128</f>
        <v>2.6774300000000153</v>
      </c>
      <c r="Y196" s="75">
        <f>IFU!$B128-IFU!F128</f>
        <v>-3.173689999999965</v>
      </c>
      <c r="Z196" s="75">
        <f>IFU!$B128-IFU!G128</f>
        <v>-3.1390700000000038</v>
      </c>
      <c r="AA196" s="75">
        <f>IFU!$B128-IFU!H128</f>
        <v>2.7165699999999902</v>
      </c>
      <c r="AB196" s="75">
        <f>IFU!I128-IFU!$C128</f>
        <v>0.54853000000002794</v>
      </c>
      <c r="AC196" s="75">
        <f>IFU!J128-IFU!$C128</f>
        <v>-0.22132999999996628</v>
      </c>
      <c r="AD196" s="75">
        <f>IFU!K128-IFU!$C128</f>
        <v>-0.61334999999996853</v>
      </c>
      <c r="AE196" s="75">
        <f>IFU!L128-IFU!$C128</f>
        <v>0.16468000000003258</v>
      </c>
      <c r="AF196" s="40">
        <v>41640</v>
      </c>
    </row>
    <row r="197" spans="1:32" x14ac:dyDescent="0.2">
      <c r="A197" s="9" t="s">
        <v>54</v>
      </c>
      <c r="B197" t="s">
        <v>291</v>
      </c>
      <c r="C197" s="9" t="str">
        <f>DDC!B198</f>
        <v>MIRIFU_CNTR</v>
      </c>
      <c r="D197" s="39" t="s">
        <v>401</v>
      </c>
      <c r="E197" s="15" t="s">
        <v>135</v>
      </c>
      <c r="F197" s="44"/>
      <c r="G197" s="44"/>
      <c r="J197" s="44"/>
      <c r="K197" s="44"/>
      <c r="P197" s="74">
        <f>IFU!B129</f>
        <v>-504.31682999999998</v>
      </c>
      <c r="Q197" s="74">
        <f>IFU!C129</f>
        <v>-318.21699999999998</v>
      </c>
      <c r="R197" s="74">
        <f>IFU!D129</f>
        <v>0</v>
      </c>
      <c r="S197" s="42">
        <v>-1</v>
      </c>
      <c r="X197" s="75">
        <f>IFU!$B129-IFU!E129</f>
        <v>2.6626699999999914</v>
      </c>
      <c r="Y197" s="75">
        <f>IFU!$B129-IFU!F129</f>
        <v>-3.2544100000000071</v>
      </c>
      <c r="Z197" s="75">
        <f>IFU!$B129-IFU!G129</f>
        <v>-3.2198500000000081</v>
      </c>
      <c r="AA197" s="75">
        <f>IFU!$B129-IFU!H129</f>
        <v>2.7017999999999915</v>
      </c>
      <c r="AB197" s="75">
        <f>IFU!I129-IFU!$C129</f>
        <v>0.55005999999997357</v>
      </c>
      <c r="AC197" s="75">
        <f>IFU!J129-IFU!$C129</f>
        <v>-0.23613000000000284</v>
      </c>
      <c r="AD197" s="75">
        <f>IFU!K129-IFU!$C129</f>
        <v>-0.62827000000004318</v>
      </c>
      <c r="AE197" s="75">
        <f>IFU!L129-IFU!$C129</f>
        <v>0.16617999999999711</v>
      </c>
      <c r="AF197" s="40">
        <v>41640</v>
      </c>
    </row>
    <row r="198" spans="1:32" x14ac:dyDescent="0.2">
      <c r="A198" s="9" t="s">
        <v>54</v>
      </c>
      <c r="B198" t="s">
        <v>292</v>
      </c>
      <c r="C198" s="9" t="str">
        <f>DDC!B199</f>
        <v>MIRIFU_CNTR</v>
      </c>
      <c r="D198" s="39" t="s">
        <v>401</v>
      </c>
      <c r="E198" s="15" t="s">
        <v>135</v>
      </c>
      <c r="F198" s="44"/>
      <c r="G198" s="44"/>
      <c r="J198" s="44"/>
      <c r="K198" s="44"/>
      <c r="P198" s="74">
        <f>IFU!B130</f>
        <v>-504.35388999999998</v>
      </c>
      <c r="Q198" s="74">
        <f>IFU!C130</f>
        <v>-318.60462999999999</v>
      </c>
      <c r="R198" s="74">
        <f>IFU!D130</f>
        <v>0</v>
      </c>
      <c r="S198" s="42">
        <v>-1</v>
      </c>
      <c r="X198" s="75">
        <f>IFU!$B130-IFU!E130</f>
        <v>2.7274199999999951</v>
      </c>
      <c r="Y198" s="75">
        <f>IFU!$B130-IFU!F130</f>
        <v>-3.2613799999999742</v>
      </c>
      <c r="Z198" s="75">
        <f>IFU!$B130-IFU!G130</f>
        <v>-3.2268300000000067</v>
      </c>
      <c r="AA198" s="75">
        <f>IFU!$B130-IFU!H130</f>
        <v>2.7666000000000395</v>
      </c>
      <c r="AB198" s="75">
        <f>IFU!I130-IFU!$C130</f>
        <v>0.56221999999996797</v>
      </c>
      <c r="AC198" s="75">
        <f>IFU!J130-IFU!$C130</f>
        <v>-0.24124000000000478</v>
      </c>
      <c r="AD198" s="75">
        <f>IFU!K130-IFU!$C130</f>
        <v>-0.63339000000001988</v>
      </c>
      <c r="AE198" s="75">
        <f>IFU!L130-IFU!$C130</f>
        <v>0.17841999999996005</v>
      </c>
      <c r="AF198" s="40">
        <v>41640</v>
      </c>
    </row>
    <row r="199" spans="1:32" x14ac:dyDescent="0.2">
      <c r="A199" s="9" t="s">
        <v>54</v>
      </c>
      <c r="B199" t="s">
        <v>293</v>
      </c>
      <c r="C199" s="9" t="str">
        <f>DDC!B200</f>
        <v>MIRIFU_CNTR</v>
      </c>
      <c r="D199" s="39" t="s">
        <v>401</v>
      </c>
      <c r="E199" s="15" t="s">
        <v>135</v>
      </c>
      <c r="F199" s="44"/>
      <c r="G199" s="44"/>
      <c r="J199" s="44"/>
      <c r="K199" s="44"/>
      <c r="P199" s="74">
        <f>IFU!B131</f>
        <v>-504.39094</v>
      </c>
      <c r="Q199" s="74">
        <f>IFU!C131</f>
        <v>-318.99225000000001</v>
      </c>
      <c r="R199" s="74">
        <f>IFU!D131</f>
        <v>0</v>
      </c>
      <c r="S199" s="42">
        <v>-1</v>
      </c>
      <c r="X199" s="75">
        <f>IFU!$B131-IFU!E131</f>
        <v>2.7899800000000141</v>
      </c>
      <c r="Y199" s="75">
        <f>IFU!$B131-IFU!F131</f>
        <v>-3.0431100000000129</v>
      </c>
      <c r="Z199" s="75">
        <f>IFU!$B131-IFU!G131</f>
        <v>-3.0083900000000199</v>
      </c>
      <c r="AA199" s="75">
        <f>IFU!$B131-IFU!H131</f>
        <v>2.8292099999999891</v>
      </c>
      <c r="AB199" s="75">
        <f>IFU!I131-IFU!$C131</f>
        <v>0.57423000000000002</v>
      </c>
      <c r="AC199" s="75">
        <f>IFU!J131-IFU!$C131</f>
        <v>-0.21586999999999534</v>
      </c>
      <c r="AD199" s="75">
        <f>IFU!K131-IFU!$C131</f>
        <v>-0.60769999999996571</v>
      </c>
      <c r="AE199" s="75">
        <f>IFU!L131-IFU!$C131</f>
        <v>0.19051999999999225</v>
      </c>
      <c r="AF199" s="40">
        <v>41640</v>
      </c>
    </row>
    <row r="200" spans="1:32" x14ac:dyDescent="0.2">
      <c r="A200" s="9" t="s">
        <v>54</v>
      </c>
      <c r="B200" t="s">
        <v>294</v>
      </c>
      <c r="C200" s="9" t="str">
        <f>DDC!B201</f>
        <v>MIRIFU_CNTR</v>
      </c>
      <c r="D200" s="39" t="s">
        <v>401</v>
      </c>
      <c r="E200" s="15" t="s">
        <v>135</v>
      </c>
      <c r="F200" s="44"/>
      <c r="G200" s="44"/>
      <c r="J200" s="44"/>
      <c r="K200" s="44"/>
      <c r="P200" s="74">
        <f>IFU!B132</f>
        <v>-504.428</v>
      </c>
      <c r="Q200" s="74">
        <f>IFU!C132</f>
        <v>-319.37986999999998</v>
      </c>
      <c r="R200" s="74">
        <f>IFU!D132</f>
        <v>0</v>
      </c>
      <c r="S200" s="42">
        <v>-1</v>
      </c>
      <c r="X200" s="75">
        <f>IFU!$B132-IFU!E132</f>
        <v>2.83202</v>
      </c>
      <c r="Y200" s="75">
        <f>IFU!$B132-IFU!F132</f>
        <v>-3.0050200000000018</v>
      </c>
      <c r="Z200" s="75">
        <f>IFU!$B132-IFU!G132</f>
        <v>-2.9702699999999709</v>
      </c>
      <c r="AA200" s="75">
        <f>IFU!$B132-IFU!H132</f>
        <v>2.8712699999999813</v>
      </c>
      <c r="AB200" s="75">
        <f>IFU!I132-IFU!$C132</f>
        <v>0.58358999999995831</v>
      </c>
      <c r="AC200" s="75">
        <f>IFU!J132-IFU!$C132</f>
        <v>-0.21456000000000586</v>
      </c>
      <c r="AD200" s="75">
        <f>IFU!K132-IFU!$C132</f>
        <v>-0.60634000000004562</v>
      </c>
      <c r="AE200" s="75">
        <f>IFU!L132-IFU!$C132</f>
        <v>0.19992999999999483</v>
      </c>
      <c r="AF200" s="40">
        <v>41640</v>
      </c>
    </row>
    <row r="201" spans="1:32" x14ac:dyDescent="0.2">
      <c r="A201" s="9" t="s">
        <v>54</v>
      </c>
      <c r="B201" t="s">
        <v>295</v>
      </c>
      <c r="C201" s="9" t="str">
        <f>DDC!B202</f>
        <v>MIRIFU_CNTR</v>
      </c>
      <c r="D201" s="39" t="s">
        <v>401</v>
      </c>
      <c r="E201" s="15" t="s">
        <v>135</v>
      </c>
      <c r="F201" s="44"/>
      <c r="G201" s="44"/>
      <c r="J201" s="44"/>
      <c r="K201" s="44"/>
      <c r="P201" s="74">
        <f>IFU!B133</f>
        <v>-504.46505000000002</v>
      </c>
      <c r="Q201" s="74">
        <f>IFU!C133</f>
        <v>-319.76749999999998</v>
      </c>
      <c r="R201" s="74">
        <f>IFU!D133</f>
        <v>0</v>
      </c>
      <c r="S201" s="42">
        <v>-1</v>
      </c>
      <c r="X201" s="75">
        <f>IFU!$B133-IFU!E133</f>
        <v>2.8161099999999806</v>
      </c>
      <c r="Y201" s="75">
        <f>IFU!$B133-IFU!F133</f>
        <v>-3.0237000000000194</v>
      </c>
      <c r="Z201" s="75">
        <f>IFU!$B133-IFU!G133</f>
        <v>-2.98896000000002</v>
      </c>
      <c r="AA201" s="75">
        <f>IFU!$B133-IFU!H133</f>
        <v>2.8553499999999872</v>
      </c>
      <c r="AB201" s="75">
        <f>IFU!I133-IFU!$C133</f>
        <v>0.58505999999999858</v>
      </c>
      <c r="AC201" s="75">
        <f>IFU!J133-IFU!$C133</f>
        <v>-0.22097000000002254</v>
      </c>
      <c r="AD201" s="75">
        <f>IFU!K133-IFU!$C133</f>
        <v>-0.6127800000000434</v>
      </c>
      <c r="AE201" s="75">
        <f>IFU!L133-IFU!$C133</f>
        <v>0.20139000000000351</v>
      </c>
      <c r="AF201" s="40">
        <v>41640</v>
      </c>
    </row>
    <row r="202" spans="1:32" x14ac:dyDescent="0.2">
      <c r="A202" s="9" t="s">
        <v>54</v>
      </c>
      <c r="B202" t="s">
        <v>296</v>
      </c>
      <c r="C202" s="9" t="str">
        <f>DDC!B203</f>
        <v>MIRIFU_CNTR</v>
      </c>
      <c r="D202" s="39" t="s">
        <v>401</v>
      </c>
      <c r="E202" s="15" t="s">
        <v>135</v>
      </c>
      <c r="F202" s="44"/>
      <c r="G202" s="44"/>
      <c r="J202" s="44"/>
      <c r="K202" s="44"/>
      <c r="P202" s="74">
        <f>IFU!B134</f>
        <v>-504.50211000000002</v>
      </c>
      <c r="Q202" s="74">
        <f>IFU!C134</f>
        <v>-320.15512000000001</v>
      </c>
      <c r="R202" s="74">
        <f>IFU!D134</f>
        <v>0</v>
      </c>
      <c r="S202" s="42">
        <v>-1</v>
      </c>
      <c r="X202" s="75">
        <f>IFU!$B134-IFU!E134</f>
        <v>2.8259600000000091</v>
      </c>
      <c r="Y202" s="75">
        <f>IFU!$B134-IFU!F134</f>
        <v>-3.1443199999999933</v>
      </c>
      <c r="Z202" s="75">
        <f>IFU!$B134-IFU!G134</f>
        <v>-3.1096699999999942</v>
      </c>
      <c r="AA202" s="75">
        <f>IFU!$B134-IFU!H134</f>
        <v>2.8652099999999905</v>
      </c>
      <c r="AB202" s="75">
        <f>IFU!I134-IFU!$C134</f>
        <v>0.59007000000002563</v>
      </c>
      <c r="AC202" s="75">
        <f>IFU!J134-IFU!$C134</f>
        <v>-0.24162999999998647</v>
      </c>
      <c r="AD202" s="75">
        <f>IFU!K134-IFU!$C134</f>
        <v>-0.63360999999997603</v>
      </c>
      <c r="AE202" s="75">
        <f>IFU!L134-IFU!$C134</f>
        <v>0.20640000000003056</v>
      </c>
      <c r="AF202" s="40">
        <v>41640</v>
      </c>
    </row>
    <row r="203" spans="1:32" x14ac:dyDescent="0.2">
      <c r="A203" s="9" t="s">
        <v>54</v>
      </c>
      <c r="B203" t="s">
        <v>297</v>
      </c>
      <c r="C203" s="9" t="str">
        <f>DDC!B204</f>
        <v>MIRIFU_CNTR</v>
      </c>
      <c r="D203" s="39" t="s">
        <v>401</v>
      </c>
      <c r="E203" s="15" t="s">
        <v>135</v>
      </c>
      <c r="F203" s="44"/>
      <c r="G203" s="44"/>
      <c r="J203" s="44"/>
      <c r="K203" s="44"/>
      <c r="P203" s="74">
        <f>IFU!B135</f>
        <v>-504.53917000000001</v>
      </c>
      <c r="Q203" s="74">
        <f>IFU!C135</f>
        <v>-320.54275000000001</v>
      </c>
      <c r="R203" s="74">
        <f>IFU!D135</f>
        <v>0</v>
      </c>
      <c r="S203" s="42">
        <v>-1</v>
      </c>
      <c r="X203" s="75">
        <f>IFU!$B135-IFU!E135</f>
        <v>2.8026299999999651</v>
      </c>
      <c r="Y203" s="75">
        <f>IFU!$B135-IFU!F135</f>
        <v>-3.1426500000000033</v>
      </c>
      <c r="Z203" s="75">
        <f>IFU!$B135-IFU!G135</f>
        <v>-3.1080000000000041</v>
      </c>
      <c r="AA203" s="75">
        <f>IFU!$B135-IFU!H135</f>
        <v>2.8418499999999653</v>
      </c>
      <c r="AB203" s="75">
        <f>IFU!I135-IFU!$C135</f>
        <v>0.59045000000003256</v>
      </c>
      <c r="AC203" s="75">
        <f>IFU!J135-IFU!$C135</f>
        <v>-0.24539999999996098</v>
      </c>
      <c r="AD203" s="75">
        <f>IFU!K135-IFU!$C135</f>
        <v>-0.63736999999997579</v>
      </c>
      <c r="AE203" s="75">
        <f>IFU!L135-IFU!$C135</f>
        <v>0.20674000000002479</v>
      </c>
      <c r="AF203" s="40">
        <v>41640</v>
      </c>
    </row>
    <row r="204" spans="1:32" x14ac:dyDescent="0.2">
      <c r="A204" s="9" t="s">
        <v>54</v>
      </c>
      <c r="B204" t="s">
        <v>298</v>
      </c>
      <c r="C204" s="9" t="str">
        <f>DDC!B205</f>
        <v>MIRIFU_CNTR</v>
      </c>
      <c r="D204" s="39" t="s">
        <v>401</v>
      </c>
      <c r="E204" s="15" t="s">
        <v>135</v>
      </c>
      <c r="F204" s="44"/>
      <c r="G204" s="44"/>
      <c r="J204" s="44"/>
      <c r="K204" s="44"/>
      <c r="P204" s="74">
        <f>IFU!B136</f>
        <v>-504.57621999999998</v>
      </c>
      <c r="Q204" s="74">
        <f>IFU!C136</f>
        <v>-320.93036999999998</v>
      </c>
      <c r="R204" s="74">
        <f>IFU!D136</f>
        <v>0</v>
      </c>
      <c r="S204" s="42">
        <v>-1</v>
      </c>
      <c r="X204" s="75">
        <f>IFU!$B136-IFU!E136</f>
        <v>2.8054400000000328</v>
      </c>
      <c r="Y204" s="75">
        <f>IFU!$B136-IFU!F136</f>
        <v>-3.1615899999999897</v>
      </c>
      <c r="Z204" s="75">
        <f>IFU!$B136-IFU!G136</f>
        <v>-3.1269499999999653</v>
      </c>
      <c r="AA204" s="75">
        <f>IFU!$B136-IFU!H136</f>
        <v>2.8446700000000078</v>
      </c>
      <c r="AB204" s="75">
        <f>IFU!I136-IFU!$C136</f>
        <v>0.59444999999999482</v>
      </c>
      <c r="AC204" s="75">
        <f>IFU!J136-IFU!$C136</f>
        <v>-0.25210000000004129</v>
      </c>
      <c r="AD204" s="75">
        <f>IFU!K136-IFU!$C136</f>
        <v>-0.64408000000003085</v>
      </c>
      <c r="AE204" s="75">
        <f>IFU!L136-IFU!$C136</f>
        <v>0.2107499999999618</v>
      </c>
      <c r="AF204" s="40">
        <v>41640</v>
      </c>
    </row>
    <row r="205" spans="1:32" x14ac:dyDescent="0.2">
      <c r="A205" s="9" t="s">
        <v>54</v>
      </c>
      <c r="B205" t="s">
        <v>299</v>
      </c>
      <c r="C205" s="9" t="str">
        <f>DDC!B206</f>
        <v>MIRIFU_CNTR</v>
      </c>
      <c r="D205" s="39" t="s">
        <v>401</v>
      </c>
      <c r="E205" s="15" t="s">
        <v>135</v>
      </c>
      <c r="F205" s="44"/>
      <c r="G205" s="44"/>
      <c r="J205" s="44"/>
      <c r="K205" s="44"/>
      <c r="P205" s="74">
        <f>IFU!B137</f>
        <v>-504.61327999999997</v>
      </c>
      <c r="Q205" s="74">
        <f>IFU!C137</f>
        <v>-321.31799000000001</v>
      </c>
      <c r="R205" s="74">
        <f>IFU!D137</f>
        <v>0</v>
      </c>
      <c r="S205" s="42">
        <v>-1</v>
      </c>
      <c r="X205" s="75">
        <f>IFU!$B137-IFU!E137</f>
        <v>2.8615599999999972</v>
      </c>
      <c r="Y205" s="75">
        <f>IFU!$B137-IFU!F137</f>
        <v>-3.1681899999999814</v>
      </c>
      <c r="Z205" s="75">
        <f>IFU!$B137-IFU!G137</f>
        <v>-3.1335599999999886</v>
      </c>
      <c r="AA205" s="75">
        <f>IFU!$B137-IFU!H137</f>
        <v>2.9008200000000102</v>
      </c>
      <c r="AB205" s="75">
        <f>IFU!I137-IFU!$C137</f>
        <v>0.60608999999999469</v>
      </c>
      <c r="AC205" s="75">
        <f>IFU!J137-IFU!$C137</f>
        <v>-0.2570599999999672</v>
      </c>
      <c r="AD205" s="75">
        <f>IFU!K137-IFU!$C137</f>
        <v>-0.64904999999998836</v>
      </c>
      <c r="AE205" s="75">
        <f>IFU!L137-IFU!$C137</f>
        <v>0.22246000000001231</v>
      </c>
      <c r="AF205" s="40">
        <v>41640</v>
      </c>
    </row>
    <row r="206" spans="1:32" x14ac:dyDescent="0.2">
      <c r="A206" s="9" t="s">
        <v>54</v>
      </c>
      <c r="B206" t="s">
        <v>300</v>
      </c>
      <c r="C206" s="9" t="str">
        <f>DDC!B207</f>
        <v>MIRIFU_CNTR</v>
      </c>
      <c r="D206" s="39" t="s">
        <v>401</v>
      </c>
      <c r="E206" s="15" t="s">
        <v>135</v>
      </c>
      <c r="F206" s="44"/>
      <c r="G206" s="44"/>
      <c r="J206" s="44"/>
      <c r="K206" s="44"/>
      <c r="P206" s="74">
        <f>IFU!B138</f>
        <v>-504.65033</v>
      </c>
      <c r="Q206" s="74">
        <f>IFU!C138</f>
        <v>-321.70562000000001</v>
      </c>
      <c r="R206" s="74">
        <f>IFU!D138</f>
        <v>0</v>
      </c>
      <c r="S206" s="42">
        <v>-1</v>
      </c>
      <c r="X206" s="75">
        <f>IFU!$B138-IFU!E138</f>
        <v>2.9720100000000116</v>
      </c>
      <c r="Y206" s="75">
        <f>IFU!$B138-IFU!F138</f>
        <v>-2.9635299999999916</v>
      </c>
      <c r="Z206" s="75">
        <f>IFU!$B138-IFU!G138</f>
        <v>-2.9287400000000048</v>
      </c>
      <c r="AA206" s="75">
        <f>IFU!$B138-IFU!H138</f>
        <v>3.0113699999999994</v>
      </c>
      <c r="AB206" s="75">
        <f>IFU!I138-IFU!$C138</f>
        <v>0.62572000000000116</v>
      </c>
      <c r="AC206" s="75">
        <f>IFU!J138-IFU!$C138</f>
        <v>-0.23151000000001432</v>
      </c>
      <c r="AD206" s="75">
        <f>IFU!K138-IFU!$C138</f>
        <v>-0.62322000000000344</v>
      </c>
      <c r="AE206" s="75">
        <f>IFU!L138-IFU!$C138</f>
        <v>0.24225000000001273</v>
      </c>
      <c r="AF206" s="40">
        <v>41640</v>
      </c>
    </row>
    <row r="207" spans="1:32" x14ac:dyDescent="0.2">
      <c r="A207" s="9" t="s">
        <v>54</v>
      </c>
      <c r="B207" t="s">
        <v>301</v>
      </c>
      <c r="C207" s="9" t="str">
        <f>DDC!B208</f>
        <v>MIRIFU_CNTR</v>
      </c>
      <c r="D207" s="39" t="s">
        <v>402</v>
      </c>
      <c r="E207" s="15" t="s">
        <v>135</v>
      </c>
      <c r="F207" s="44"/>
      <c r="G207" s="44"/>
      <c r="J207" s="44"/>
      <c r="K207" s="44"/>
      <c r="P207" s="74">
        <f>IFU!B139</f>
        <v>-504.04615000000001</v>
      </c>
      <c r="Q207" s="74">
        <f>IFU!C139</f>
        <v>-319.04127999999997</v>
      </c>
      <c r="R207" s="74">
        <f>IFU!D139</f>
        <v>0</v>
      </c>
      <c r="S207" s="42">
        <v>-1</v>
      </c>
      <c r="X207" s="75">
        <f>IFU!$B139-IFU!E139</f>
        <v>2.6772300000000087</v>
      </c>
      <c r="Y207" s="75">
        <f>IFU!$B139-IFU!F139</f>
        <v>-2.8814700000000357</v>
      </c>
      <c r="Z207" s="75">
        <f>IFU!$B139-IFU!G139</f>
        <v>-2.3015700000000265</v>
      </c>
      <c r="AA207" s="75">
        <f>IFU!$B139-IFU!H139</f>
        <v>3.3831700000000069</v>
      </c>
      <c r="AB207" s="75">
        <f>IFU!I139-IFU!$C139</f>
        <v>3.4795399999999859</v>
      </c>
      <c r="AC207" s="75">
        <f>IFU!J139-IFU!$C139</f>
        <v>2.7837299999999914</v>
      </c>
      <c r="AD207" s="75">
        <f>IFU!K139-IFU!$C139</f>
        <v>-3.4890400000000454</v>
      </c>
      <c r="AE207" s="75">
        <f>IFU!L139-IFU!$C139</f>
        <v>-2.654860000000042</v>
      </c>
      <c r="AF207" s="40">
        <v>41640</v>
      </c>
    </row>
    <row r="208" spans="1:32" x14ac:dyDescent="0.2">
      <c r="A208" s="9" t="s">
        <v>54</v>
      </c>
      <c r="B208" t="s">
        <v>302</v>
      </c>
      <c r="C208" s="9" t="str">
        <f>DDC!B209</f>
        <v>MIRIFU_CNTR</v>
      </c>
      <c r="D208" s="39" t="s">
        <v>401</v>
      </c>
      <c r="E208" s="15" t="s">
        <v>135</v>
      </c>
      <c r="F208" s="44"/>
      <c r="G208" s="44"/>
      <c r="J208" s="44"/>
      <c r="K208" s="44"/>
      <c r="P208" s="74">
        <f>IFU!B140</f>
        <v>-503.74709000000001</v>
      </c>
      <c r="Q208" s="74">
        <f>IFU!C140</f>
        <v>-316.13082000000003</v>
      </c>
      <c r="R208" s="74">
        <f>IFU!D140</f>
        <v>0</v>
      </c>
      <c r="S208" s="42">
        <v>-1</v>
      </c>
      <c r="X208" s="75">
        <f>IFU!$B140-IFU!E140</f>
        <v>3.1019000000000005</v>
      </c>
      <c r="Y208" s="75">
        <f>IFU!$B140-IFU!F140</f>
        <v>-2.8933499999999981</v>
      </c>
      <c r="Z208" s="75">
        <f>IFU!$B140-IFU!G140</f>
        <v>-2.8575400000000286</v>
      </c>
      <c r="AA208" s="75">
        <f>IFU!$B140-IFU!H140</f>
        <v>3.1461999999999648</v>
      </c>
      <c r="AB208" s="75">
        <f>IFU!I140-IFU!$C140</f>
        <v>0.58480000000002974</v>
      </c>
      <c r="AC208" s="75">
        <f>IFU!J140-IFU!$C140</f>
        <v>-0.16563999999999623</v>
      </c>
      <c r="AD208" s="75">
        <f>IFU!K140-IFU!$C140</f>
        <v>-0.55816999999996142</v>
      </c>
      <c r="AE208" s="75">
        <f>IFU!L140-IFU!$C140</f>
        <v>0.20160000000004175</v>
      </c>
      <c r="AF208" s="40">
        <v>41640</v>
      </c>
    </row>
    <row r="209" spans="1:32" x14ac:dyDescent="0.2">
      <c r="A209" s="9" t="s">
        <v>54</v>
      </c>
      <c r="B209" t="s">
        <v>303</v>
      </c>
      <c r="C209" s="9" t="str">
        <f>DDC!B210</f>
        <v>MIRIFU_CNTR</v>
      </c>
      <c r="D209" s="39" t="s">
        <v>401</v>
      </c>
      <c r="E209" s="15" t="s">
        <v>135</v>
      </c>
      <c r="F209" s="44"/>
      <c r="G209" s="44"/>
      <c r="J209" s="44"/>
      <c r="K209" s="44"/>
      <c r="P209" s="74">
        <f>IFU!B141</f>
        <v>-503.78696000000002</v>
      </c>
      <c r="Q209" s="74">
        <f>IFU!C141</f>
        <v>-316.51888000000002</v>
      </c>
      <c r="R209" s="74">
        <f>IFU!D141</f>
        <v>0</v>
      </c>
      <c r="S209" s="42">
        <v>-1</v>
      </c>
      <c r="X209" s="75">
        <f>IFU!$B141-IFU!E141</f>
        <v>3.1312099999999532</v>
      </c>
      <c r="Y209" s="75">
        <f>IFU!$B141-IFU!F141</f>
        <v>-2.8305700000000229</v>
      </c>
      <c r="Z209" s="75">
        <f>IFU!$B141-IFU!G141</f>
        <v>-2.7946699999999964</v>
      </c>
      <c r="AA209" s="75">
        <f>IFU!$B141-IFU!H141</f>
        <v>3.175549999999987</v>
      </c>
      <c r="AB209" s="75">
        <f>IFU!I141-IFU!$C141</f>
        <v>0.5928000000000111</v>
      </c>
      <c r="AC209" s="75">
        <f>IFU!J141-IFU!$C141</f>
        <v>-0.16165999999998348</v>
      </c>
      <c r="AD209" s="75">
        <f>IFU!K141-IFU!$C141</f>
        <v>-0.55407999999999902</v>
      </c>
      <c r="AE209" s="75">
        <f>IFU!L141-IFU!$C141</f>
        <v>0.2096400000000358</v>
      </c>
      <c r="AF209" s="40">
        <v>41640</v>
      </c>
    </row>
    <row r="210" spans="1:32" x14ac:dyDescent="0.2">
      <c r="A210" s="9" t="s">
        <v>54</v>
      </c>
      <c r="B210" t="s">
        <v>304</v>
      </c>
      <c r="C210" s="9" t="str">
        <f>DDC!B211</f>
        <v>MIRIFU_CNTR</v>
      </c>
      <c r="D210" s="39" t="s">
        <v>401</v>
      </c>
      <c r="E210" s="15" t="s">
        <v>135</v>
      </c>
      <c r="F210" s="44"/>
      <c r="G210" s="44"/>
      <c r="J210" s="44"/>
      <c r="K210" s="44"/>
      <c r="P210" s="74">
        <f>IFU!B142</f>
        <v>-503.82684</v>
      </c>
      <c r="Q210" s="74">
        <f>IFU!C142</f>
        <v>-316.90694000000002</v>
      </c>
      <c r="R210" s="74">
        <f>IFU!D142</f>
        <v>0</v>
      </c>
      <c r="S210" s="42">
        <v>-1</v>
      </c>
      <c r="X210" s="75">
        <f>IFU!$B142-IFU!E142</f>
        <v>3.0731200000000172</v>
      </c>
      <c r="Y210" s="75">
        <f>IFU!$B142-IFU!F142</f>
        <v>-2.7725800000000049</v>
      </c>
      <c r="Z210" s="75">
        <f>IFU!$B142-IFU!G142</f>
        <v>-2.7365899999999783</v>
      </c>
      <c r="AA210" s="75">
        <f>IFU!$B142-IFU!H142</f>
        <v>3.117369999999994</v>
      </c>
      <c r="AB210" s="75">
        <f>IFU!I142-IFU!$C142</f>
        <v>0.58969999999999345</v>
      </c>
      <c r="AC210" s="75">
        <f>IFU!J142-IFU!$C142</f>
        <v>-0.15809999999999036</v>
      </c>
      <c r="AD210" s="75">
        <f>IFU!K142-IFU!$C142</f>
        <v>-0.55043000000000575</v>
      </c>
      <c r="AE210" s="75">
        <f>IFU!L142-IFU!$C142</f>
        <v>0.20644000000004326</v>
      </c>
      <c r="AF210" s="40">
        <v>41640</v>
      </c>
    </row>
    <row r="211" spans="1:32" x14ac:dyDescent="0.2">
      <c r="A211" s="9" t="s">
        <v>54</v>
      </c>
      <c r="B211" t="s">
        <v>305</v>
      </c>
      <c r="C211" s="9" t="str">
        <f>DDC!B212</f>
        <v>MIRIFU_CNTR</v>
      </c>
      <c r="D211" s="39" t="s">
        <v>401</v>
      </c>
      <c r="E211" s="15" t="s">
        <v>135</v>
      </c>
      <c r="F211" s="44"/>
      <c r="G211" s="44"/>
      <c r="J211" s="44"/>
      <c r="K211" s="44"/>
      <c r="P211" s="74">
        <f>IFU!B143</f>
        <v>-503.86671999999999</v>
      </c>
      <c r="Q211" s="74">
        <f>IFU!C143</f>
        <v>-317.29500999999999</v>
      </c>
      <c r="R211" s="74">
        <f>IFU!D143</f>
        <v>0</v>
      </c>
      <c r="S211" s="42">
        <v>-1</v>
      </c>
      <c r="X211" s="75">
        <f>IFU!$B143-IFU!E143</f>
        <v>3.0720400000000154</v>
      </c>
      <c r="Y211" s="75">
        <f>IFU!$B143-IFU!F143</f>
        <v>-2.8068999999999846</v>
      </c>
      <c r="Z211" s="75">
        <f>IFU!$B143-IFU!G143</f>
        <v>-2.7709600000000023</v>
      </c>
      <c r="AA211" s="75">
        <f>IFU!$B143-IFU!H143</f>
        <v>3.1162800000000175</v>
      </c>
      <c r="AB211" s="75">
        <f>IFU!I143-IFU!$C143</f>
        <v>0.59379999999998745</v>
      </c>
      <c r="AC211" s="75">
        <f>IFU!J143-IFU!$C143</f>
        <v>-0.1662900000000036</v>
      </c>
      <c r="AD211" s="75">
        <f>IFU!K143-IFU!$C143</f>
        <v>-0.55867000000000644</v>
      </c>
      <c r="AE211" s="75">
        <f>IFU!L143-IFU!$C143</f>
        <v>0.21053000000000566</v>
      </c>
      <c r="AF211" s="40">
        <v>41640</v>
      </c>
    </row>
    <row r="212" spans="1:32" x14ac:dyDescent="0.2">
      <c r="A212" s="9" t="s">
        <v>54</v>
      </c>
      <c r="B212" t="s">
        <v>306</v>
      </c>
      <c r="C212" s="9" t="str">
        <f>DDC!B213</f>
        <v>MIRIFU_CNTR</v>
      </c>
      <c r="D212" s="39" t="s">
        <v>401</v>
      </c>
      <c r="E212" s="15" t="s">
        <v>135</v>
      </c>
      <c r="F212" s="44"/>
      <c r="G212" s="44"/>
      <c r="J212" s="44"/>
      <c r="K212" s="44"/>
      <c r="P212" s="74">
        <f>IFU!B144</f>
        <v>-503.90658999999999</v>
      </c>
      <c r="Q212" s="74">
        <f>IFU!C144</f>
        <v>-317.68306999999999</v>
      </c>
      <c r="R212" s="74">
        <f>IFU!D144</f>
        <v>0</v>
      </c>
      <c r="S212" s="42">
        <v>-1</v>
      </c>
      <c r="X212" s="75">
        <f>IFU!$B144-IFU!E144</f>
        <v>3.050549999999987</v>
      </c>
      <c r="Y212" s="75">
        <f>IFU!$B144-IFU!F144</f>
        <v>-2.8715599999999881</v>
      </c>
      <c r="Z212" s="75">
        <f>IFU!$B144-IFU!G144</f>
        <v>-2.8356999999999744</v>
      </c>
      <c r="AA212" s="75">
        <f>IFU!$B144-IFU!H144</f>
        <v>3.0947500000000332</v>
      </c>
      <c r="AB212" s="75">
        <f>IFU!I144-IFU!$C144</f>
        <v>0.59521000000000868</v>
      </c>
      <c r="AC212" s="75">
        <f>IFU!J144-IFU!$C144</f>
        <v>-0.17855000000002974</v>
      </c>
      <c r="AD212" s="75">
        <f>IFU!K144-IFU!$C144</f>
        <v>-0.57102000000003272</v>
      </c>
      <c r="AE212" s="75">
        <f>IFU!L144-IFU!$C144</f>
        <v>0.21190000000001419</v>
      </c>
      <c r="AF212" s="40">
        <v>41640</v>
      </c>
    </row>
    <row r="213" spans="1:32" x14ac:dyDescent="0.2">
      <c r="A213" s="9" t="s">
        <v>54</v>
      </c>
      <c r="B213" t="s">
        <v>307</v>
      </c>
      <c r="C213" s="9" t="str">
        <f>DDC!B214</f>
        <v>MIRIFU_CNTR</v>
      </c>
      <c r="D213" s="39" t="s">
        <v>401</v>
      </c>
      <c r="E213" s="15" t="s">
        <v>135</v>
      </c>
      <c r="F213" s="44"/>
      <c r="G213" s="44"/>
      <c r="J213" s="44"/>
      <c r="K213" s="44"/>
      <c r="P213" s="74">
        <f>IFU!B145</f>
        <v>-503.94646</v>
      </c>
      <c r="Q213" s="74">
        <f>IFU!C145</f>
        <v>-318.07112999999998</v>
      </c>
      <c r="R213" s="74">
        <f>IFU!D145</f>
        <v>0</v>
      </c>
      <c r="S213" s="42">
        <v>-1</v>
      </c>
      <c r="X213" s="75">
        <f>IFU!$B145-IFU!E145</f>
        <v>3.0147999999999797</v>
      </c>
      <c r="Y213" s="75">
        <f>IFU!$B145-IFU!F145</f>
        <v>-2.820069999999987</v>
      </c>
      <c r="Z213" s="75">
        <f>IFU!$B145-IFU!G145</f>
        <v>-2.7841399999999794</v>
      </c>
      <c r="AA213" s="75">
        <f>IFU!$B145-IFU!H145</f>
        <v>3.0589499999999816</v>
      </c>
      <c r="AB213" s="75">
        <f>IFU!I145-IFU!$C145</f>
        <v>0.5946700000000078</v>
      </c>
      <c r="AC213" s="75">
        <f>IFU!J145-IFU!$C145</f>
        <v>-0.17564000000004398</v>
      </c>
      <c r="AD213" s="75">
        <f>IFU!K145-IFU!$C145</f>
        <v>-0.56803000000002157</v>
      </c>
      <c r="AE213" s="75">
        <f>IFU!L145-IFU!$C145</f>
        <v>0.21129999999999427</v>
      </c>
      <c r="AF213" s="40">
        <v>41640</v>
      </c>
    </row>
    <row r="214" spans="1:32" x14ac:dyDescent="0.2">
      <c r="A214" s="9" t="s">
        <v>54</v>
      </c>
      <c r="B214" t="s">
        <v>308</v>
      </c>
      <c r="C214" s="9" t="str">
        <f>DDC!B215</f>
        <v>MIRIFU_CNTR</v>
      </c>
      <c r="D214" s="39" t="s">
        <v>401</v>
      </c>
      <c r="E214" s="15" t="s">
        <v>135</v>
      </c>
      <c r="F214" s="44"/>
      <c r="G214" s="44"/>
      <c r="J214" s="44"/>
      <c r="K214" s="44"/>
      <c r="P214" s="74">
        <f>IFU!B146</f>
        <v>-503.98633999999998</v>
      </c>
      <c r="Q214" s="74">
        <f>IFU!C146</f>
        <v>-318.45918999999998</v>
      </c>
      <c r="R214" s="74">
        <f>IFU!D146</f>
        <v>0</v>
      </c>
      <c r="S214" s="42">
        <v>-1</v>
      </c>
      <c r="X214" s="75">
        <f>IFU!$B146-IFU!E146</f>
        <v>3.0017599999999902</v>
      </c>
      <c r="Y214" s="75">
        <f>IFU!$B146-IFU!F146</f>
        <v>-2.9118100000000027</v>
      </c>
      <c r="Z214" s="75">
        <f>IFU!$B146-IFU!G146</f>
        <v>-2.8759999999999764</v>
      </c>
      <c r="AA214" s="75">
        <f>IFU!$B146-IFU!H146</f>
        <v>3.0458900000000426</v>
      </c>
      <c r="AB214" s="75">
        <f>IFU!I146-IFU!$C146</f>
        <v>0.59704999999996744</v>
      </c>
      <c r="AC214" s="75">
        <f>IFU!J146-IFU!$C146</f>
        <v>-0.19167000000004464</v>
      </c>
      <c r="AD214" s="75">
        <f>IFU!K146-IFU!$C146</f>
        <v>-0.58420000000000982</v>
      </c>
      <c r="AE214" s="75">
        <f>IFU!L146-IFU!$C146</f>
        <v>0.21364999999997281</v>
      </c>
      <c r="AF214" s="40">
        <v>41640</v>
      </c>
    </row>
    <row r="215" spans="1:32" x14ac:dyDescent="0.2">
      <c r="A215" s="9" t="s">
        <v>54</v>
      </c>
      <c r="B215" t="s">
        <v>309</v>
      </c>
      <c r="C215" s="9" t="str">
        <f>DDC!B216</f>
        <v>MIRIFU_CNTR</v>
      </c>
      <c r="D215" s="39" t="s">
        <v>401</v>
      </c>
      <c r="E215" s="15" t="s">
        <v>135</v>
      </c>
      <c r="F215" s="44"/>
      <c r="G215" s="44"/>
      <c r="J215" s="44"/>
      <c r="K215" s="44"/>
      <c r="P215" s="74">
        <f>IFU!B147</f>
        <v>-504.02620999999999</v>
      </c>
      <c r="Q215" s="74">
        <f>IFU!C147</f>
        <v>-318.84724999999997</v>
      </c>
      <c r="R215" s="74">
        <f>IFU!D147</f>
        <v>0</v>
      </c>
      <c r="S215" s="42">
        <v>-1</v>
      </c>
      <c r="X215" s="75">
        <f>IFU!$B147-IFU!E147</f>
        <v>3.0686100000000351</v>
      </c>
      <c r="Y215" s="75">
        <f>IFU!$B147-IFU!F147</f>
        <v>-2.923090000000002</v>
      </c>
      <c r="Z215" s="75">
        <f>IFU!$B147-IFU!G147</f>
        <v>-2.8872900000000072</v>
      </c>
      <c r="AA215" s="75">
        <f>IFU!$B147-IFU!H147</f>
        <v>3.1128199999999993</v>
      </c>
      <c r="AB215" s="75">
        <f>IFU!I147-IFU!$C147</f>
        <v>0.61014000000000124</v>
      </c>
      <c r="AC215" s="75">
        <f>IFU!J147-IFU!$C147</f>
        <v>-0.19711000000000922</v>
      </c>
      <c r="AD215" s="75">
        <f>IFU!K147-IFU!$C147</f>
        <v>-0.58964000000003125</v>
      </c>
      <c r="AE215" s="75">
        <f>IFU!L147-IFU!$C147</f>
        <v>0.2268399999999815</v>
      </c>
      <c r="AF215" s="40">
        <v>41640</v>
      </c>
    </row>
    <row r="216" spans="1:32" x14ac:dyDescent="0.2">
      <c r="A216" s="9" t="s">
        <v>54</v>
      </c>
      <c r="B216" t="s">
        <v>310</v>
      </c>
      <c r="C216" s="9" t="str">
        <f>DDC!B217</f>
        <v>MIRIFU_CNTR</v>
      </c>
      <c r="D216" s="39" t="s">
        <v>401</v>
      </c>
      <c r="E216" s="15" t="s">
        <v>135</v>
      </c>
      <c r="F216" s="44"/>
      <c r="G216" s="44"/>
      <c r="J216" s="44"/>
      <c r="K216" s="44"/>
      <c r="P216" s="74">
        <f>IFU!B148</f>
        <v>-504.06608999999997</v>
      </c>
      <c r="Q216" s="74">
        <f>IFU!C148</f>
        <v>-319.23532</v>
      </c>
      <c r="R216" s="74">
        <f>IFU!D148</f>
        <v>0</v>
      </c>
      <c r="S216" s="42">
        <v>-1</v>
      </c>
      <c r="X216" s="75">
        <f>IFU!$B148-IFU!E148</f>
        <v>3.1048000000000116</v>
      </c>
      <c r="Y216" s="75">
        <f>IFU!$B148-IFU!F148</f>
        <v>-2.7339999999999804</v>
      </c>
      <c r="Z216" s="75">
        <f>IFU!$B148-IFU!G148</f>
        <v>-2.6979299999999853</v>
      </c>
      <c r="AA216" s="75">
        <f>IFU!$B148-IFU!H148</f>
        <v>3.14906000000002</v>
      </c>
      <c r="AB216" s="75">
        <f>IFU!I148-IFU!$C148</f>
        <v>0.61925000000002228</v>
      </c>
      <c r="AC216" s="75">
        <f>IFU!J148-IFU!$C148</f>
        <v>-0.17529000000001815</v>
      </c>
      <c r="AD216" s="75">
        <f>IFU!K148-IFU!$C148</f>
        <v>-0.5675200000000018</v>
      </c>
      <c r="AE216" s="75">
        <f>IFU!L148-IFU!$C148</f>
        <v>0.23599000000001524</v>
      </c>
      <c r="AF216" s="40">
        <v>41640</v>
      </c>
    </row>
    <row r="217" spans="1:32" x14ac:dyDescent="0.2">
      <c r="A217" s="9" t="s">
        <v>54</v>
      </c>
      <c r="B217" t="s">
        <v>311</v>
      </c>
      <c r="C217" s="9" t="str">
        <f>DDC!B218</f>
        <v>MIRIFU_CNTR</v>
      </c>
      <c r="D217" s="39" t="s">
        <v>401</v>
      </c>
      <c r="E217" s="15" t="s">
        <v>135</v>
      </c>
      <c r="F217" s="44"/>
      <c r="G217" s="44"/>
      <c r="J217" s="44"/>
      <c r="K217" s="44"/>
      <c r="P217" s="74">
        <f>IFU!B149</f>
        <v>-504.10597000000001</v>
      </c>
      <c r="Q217" s="74">
        <f>IFU!C149</f>
        <v>-319.62338</v>
      </c>
      <c r="R217" s="74">
        <f>IFU!D149</f>
        <v>0</v>
      </c>
      <c r="S217" s="42">
        <v>-1</v>
      </c>
      <c r="X217" s="75">
        <f>IFU!$B149-IFU!E149</f>
        <v>3.1460999999999899</v>
      </c>
      <c r="Y217" s="75">
        <f>IFU!$B149-IFU!F149</f>
        <v>-2.690809999999999</v>
      </c>
      <c r="Z217" s="75">
        <f>IFU!$B149-IFU!G149</f>
        <v>-2.6546700000000101</v>
      </c>
      <c r="AA217" s="75">
        <f>IFU!$B149-IFU!H149</f>
        <v>3.1904099999999858</v>
      </c>
      <c r="AB217" s="75">
        <f>IFU!I149-IFU!$C149</f>
        <v>0.6291299999999751</v>
      </c>
      <c r="AC217" s="75">
        <f>IFU!J149-IFU!$C149</f>
        <v>-0.17300999999997657</v>
      </c>
      <c r="AD217" s="75">
        <f>IFU!K149-IFU!$C149</f>
        <v>-0.56517000000002326</v>
      </c>
      <c r="AE217" s="75">
        <f>IFU!L149-IFU!$C149</f>
        <v>0.2459299999999871</v>
      </c>
      <c r="AF217" s="40">
        <v>41640</v>
      </c>
    </row>
    <row r="218" spans="1:32" x14ac:dyDescent="0.2">
      <c r="A218" s="9" t="s">
        <v>54</v>
      </c>
      <c r="B218" t="s">
        <v>312</v>
      </c>
      <c r="C218" s="9" t="str">
        <f>DDC!B219</f>
        <v>MIRIFU_CNTR</v>
      </c>
      <c r="D218" s="39" t="s">
        <v>401</v>
      </c>
      <c r="E218" s="15" t="s">
        <v>135</v>
      </c>
      <c r="F218" s="44"/>
      <c r="G218" s="44"/>
      <c r="J218" s="44"/>
      <c r="K218" s="44"/>
      <c r="P218" s="74">
        <f>IFU!B150</f>
        <v>-504.14584000000002</v>
      </c>
      <c r="Q218" s="74">
        <f>IFU!C150</f>
        <v>-320.01143999999999</v>
      </c>
      <c r="R218" s="74">
        <f>IFU!D150</f>
        <v>0</v>
      </c>
      <c r="S218" s="42">
        <v>-1</v>
      </c>
      <c r="X218" s="75">
        <f>IFU!$B150-IFU!E150</f>
        <v>3.1216299999999819</v>
      </c>
      <c r="Y218" s="75">
        <f>IFU!$B150-IFU!F150</f>
        <v>-2.7120100000000207</v>
      </c>
      <c r="Z218" s="75">
        <f>IFU!$B150-IFU!G150</f>
        <v>-2.6759000000000128</v>
      </c>
      <c r="AA218" s="75">
        <f>IFU!$B150-IFU!H150</f>
        <v>3.1658999999999651</v>
      </c>
      <c r="AB218" s="75">
        <f>IFU!I150-IFU!$C150</f>
        <v>0.6299799999999891</v>
      </c>
      <c r="AC218" s="75">
        <f>IFU!J150-IFU!$C150</f>
        <v>-0.17954000000003134</v>
      </c>
      <c r="AD218" s="75">
        <f>IFU!K150-IFU!$C150</f>
        <v>-0.57173000000000229</v>
      </c>
      <c r="AE218" s="75">
        <f>IFU!L150-IFU!$C150</f>
        <v>0.24673000000001366</v>
      </c>
      <c r="AF218" s="40">
        <v>41640</v>
      </c>
    </row>
    <row r="219" spans="1:32" x14ac:dyDescent="0.2">
      <c r="A219" s="9" t="s">
        <v>54</v>
      </c>
      <c r="B219" t="s">
        <v>313</v>
      </c>
      <c r="C219" s="9" t="str">
        <f>DDC!B220</f>
        <v>MIRIFU_CNTR</v>
      </c>
      <c r="D219" s="39" t="s">
        <v>401</v>
      </c>
      <c r="E219" s="15" t="s">
        <v>135</v>
      </c>
      <c r="F219" s="44"/>
      <c r="G219" s="44"/>
      <c r="J219" s="44"/>
      <c r="K219" s="44"/>
      <c r="P219" s="74">
        <f>IFU!B151</f>
        <v>-504.18572</v>
      </c>
      <c r="Q219" s="74">
        <f>IFU!C151</f>
        <v>-320.39949999999999</v>
      </c>
      <c r="R219" s="74">
        <f>IFU!D151</f>
        <v>0</v>
      </c>
      <c r="S219" s="42">
        <v>-1</v>
      </c>
      <c r="X219" s="75">
        <f>IFU!$B151-IFU!E151</f>
        <v>3.1431299999999851</v>
      </c>
      <c r="Y219" s="75">
        <f>IFU!$B151-IFU!F151</f>
        <v>-2.8343199999999911</v>
      </c>
      <c r="Z219" s="75">
        <f>IFU!$B151-IFU!G151</f>
        <v>-2.7983699999999772</v>
      </c>
      <c r="AA219" s="75">
        <f>IFU!$B151-IFU!H151</f>
        <v>3.1874300000000062</v>
      </c>
      <c r="AB219" s="75">
        <f>IFU!I151-IFU!$C151</f>
        <v>0.6371899999999755</v>
      </c>
      <c r="AC219" s="75">
        <f>IFU!J151-IFU!$C151</f>
        <v>-0.20028000000002066</v>
      </c>
      <c r="AD219" s="75">
        <f>IFU!K151-IFU!$C151</f>
        <v>-0.59264999999999191</v>
      </c>
      <c r="AE219" s="75">
        <f>IFU!L151-IFU!$C151</f>
        <v>0.25398000000001275</v>
      </c>
      <c r="AF219" s="40">
        <v>41640</v>
      </c>
    </row>
    <row r="220" spans="1:32" x14ac:dyDescent="0.2">
      <c r="A220" s="9" t="s">
        <v>54</v>
      </c>
      <c r="B220" t="s">
        <v>314</v>
      </c>
      <c r="C220" s="9" t="str">
        <f>DDC!B221</f>
        <v>MIRIFU_CNTR</v>
      </c>
      <c r="D220" s="39" t="s">
        <v>401</v>
      </c>
      <c r="E220" s="15" t="s">
        <v>135</v>
      </c>
      <c r="F220" s="44"/>
      <c r="G220" s="44"/>
      <c r="J220" s="44"/>
      <c r="K220" s="44"/>
      <c r="P220" s="74">
        <f>IFU!B152</f>
        <v>-504.22559000000001</v>
      </c>
      <c r="Q220" s="74">
        <f>IFU!C152</f>
        <v>-320.78755999999998</v>
      </c>
      <c r="R220" s="74">
        <f>IFU!D152</f>
        <v>0</v>
      </c>
      <c r="S220" s="42">
        <v>-1</v>
      </c>
      <c r="X220" s="75">
        <f>IFU!$B152-IFU!E152</f>
        <v>3.133199999999988</v>
      </c>
      <c r="Y220" s="75">
        <f>IFU!$B152-IFU!F152</f>
        <v>-2.8364400000000387</v>
      </c>
      <c r="Z220" s="75">
        <f>IFU!$B152-IFU!G152</f>
        <v>-2.8004999999999995</v>
      </c>
      <c r="AA220" s="75">
        <f>IFU!$B152-IFU!H152</f>
        <v>3.1774699999999712</v>
      </c>
      <c r="AB220" s="75">
        <f>IFU!I152-IFU!$C152</f>
        <v>0.63999999999998636</v>
      </c>
      <c r="AC220" s="75">
        <f>IFU!J152-IFU!$C152</f>
        <v>-0.20433000000002721</v>
      </c>
      <c r="AD220" s="75">
        <f>IFU!K152-IFU!$C152</f>
        <v>-0.59669999999999845</v>
      </c>
      <c r="AE220" s="75">
        <f>IFU!L152-IFU!$C152</f>
        <v>0.25676999999996042</v>
      </c>
      <c r="AF220" s="40">
        <v>41640</v>
      </c>
    </row>
    <row r="221" spans="1:32" x14ac:dyDescent="0.2">
      <c r="A221" s="9" t="s">
        <v>54</v>
      </c>
      <c r="B221" t="s">
        <v>315</v>
      </c>
      <c r="C221" s="9" t="str">
        <f>DDC!B222</f>
        <v>MIRIFU_CNTR</v>
      </c>
      <c r="D221" s="39" t="s">
        <v>401</v>
      </c>
      <c r="E221" s="15" t="s">
        <v>135</v>
      </c>
      <c r="F221" s="44"/>
      <c r="G221" s="44"/>
      <c r="J221" s="44"/>
      <c r="K221" s="44"/>
      <c r="P221" s="74">
        <f>IFU!B153</f>
        <v>-504.26546999999999</v>
      </c>
      <c r="Q221" s="74">
        <f>IFU!C153</f>
        <v>-321.17561999999998</v>
      </c>
      <c r="R221" s="74">
        <f>IFU!D153</f>
        <v>0</v>
      </c>
      <c r="S221" s="42">
        <v>-1</v>
      </c>
      <c r="X221" s="75">
        <f>IFU!$B153-IFU!E153</f>
        <v>3.1313000000000102</v>
      </c>
      <c r="Y221" s="75">
        <f>IFU!$B153-IFU!F153</f>
        <v>-2.8507099999999923</v>
      </c>
      <c r="Z221" s="75">
        <f>IFU!$B153-IFU!G153</f>
        <v>-2.81477000000001</v>
      </c>
      <c r="AA221" s="75">
        <f>IFU!$B153-IFU!H153</f>
        <v>3.1755600000000186</v>
      </c>
      <c r="AB221" s="75">
        <f>IFU!I153-IFU!$C153</f>
        <v>0.64392999999995482</v>
      </c>
      <c r="AC221" s="75">
        <f>IFU!J153-IFU!$C153</f>
        <v>-0.21012000000001763</v>
      </c>
      <c r="AD221" s="75">
        <f>IFU!K153-IFU!$C153</f>
        <v>-0.60250999999999522</v>
      </c>
      <c r="AE221" s="75">
        <f>IFU!L153-IFU!$C153</f>
        <v>0.26067999999997937</v>
      </c>
      <c r="AF221" s="40">
        <v>41640</v>
      </c>
    </row>
    <row r="222" spans="1:32" x14ac:dyDescent="0.2">
      <c r="A222" s="9" t="s">
        <v>54</v>
      </c>
      <c r="B222" t="s">
        <v>316</v>
      </c>
      <c r="C222" s="9" t="str">
        <f>DDC!B223</f>
        <v>MIRIFU_CNTR</v>
      </c>
      <c r="D222" s="39" t="s">
        <v>401</v>
      </c>
      <c r="E222" s="15" t="s">
        <v>135</v>
      </c>
      <c r="F222" s="44"/>
      <c r="G222" s="44"/>
      <c r="J222" s="44"/>
      <c r="K222" s="44"/>
      <c r="P222" s="74">
        <f>IFU!B154</f>
        <v>-504.30534999999998</v>
      </c>
      <c r="Q222" s="74">
        <f>IFU!C154</f>
        <v>-321.56367999999998</v>
      </c>
      <c r="R222" s="74">
        <f>IFU!D154</f>
        <v>0</v>
      </c>
      <c r="S222" s="42">
        <v>-1</v>
      </c>
      <c r="X222" s="75">
        <f>IFU!$B154-IFU!E154</f>
        <v>3.1988400000000183</v>
      </c>
      <c r="Y222" s="75">
        <f>IFU!$B154-IFU!F154</f>
        <v>-2.8570799999999963</v>
      </c>
      <c r="Z222" s="75">
        <f>IFU!$B154-IFU!G154</f>
        <v>-2.8211499999999887</v>
      </c>
      <c r="AA222" s="75">
        <f>IFU!$B154-IFU!H154</f>
        <v>3.2431800000000521</v>
      </c>
      <c r="AB222" s="75">
        <f>IFU!I154-IFU!$C154</f>
        <v>0.65783999999996468</v>
      </c>
      <c r="AC222" s="75">
        <f>IFU!J154-IFU!$C154</f>
        <v>-0.21480000000002519</v>
      </c>
      <c r="AD222" s="75">
        <f>IFU!K154-IFU!$C154</f>
        <v>-0.60719000000000278</v>
      </c>
      <c r="AE222" s="75">
        <f>IFU!L154-IFU!$C154</f>
        <v>0.27468999999996413</v>
      </c>
      <c r="AF222" s="40">
        <v>41640</v>
      </c>
    </row>
    <row r="223" spans="1:32" x14ac:dyDescent="0.2">
      <c r="A223" s="9" t="s">
        <v>54</v>
      </c>
      <c r="B223" t="s">
        <v>317</v>
      </c>
      <c r="C223" s="9" t="str">
        <f>DDC!B224</f>
        <v>MIRIFU_CNTR</v>
      </c>
      <c r="D223" s="39" t="s">
        <v>401</v>
      </c>
      <c r="E223" s="15" t="s">
        <v>135</v>
      </c>
      <c r="F223" s="44"/>
      <c r="G223" s="44"/>
      <c r="J223" s="44"/>
      <c r="K223" s="44"/>
      <c r="P223" s="74">
        <f>IFU!B155</f>
        <v>-504.34521999999998</v>
      </c>
      <c r="Q223" s="74">
        <f>IFU!C155</f>
        <v>-321.95173999999997</v>
      </c>
      <c r="R223" s="74">
        <f>IFU!D155</f>
        <v>0</v>
      </c>
      <c r="S223" s="42">
        <v>-1</v>
      </c>
      <c r="X223" s="75">
        <f>IFU!$B155-IFU!E155</f>
        <v>3.285410000000013</v>
      </c>
      <c r="Y223" s="75">
        <f>IFU!$B155-IFU!F155</f>
        <v>-2.6368799999999624</v>
      </c>
      <c r="Z223" s="75">
        <f>IFU!$B155-IFU!G155</f>
        <v>-2.6006399999999985</v>
      </c>
      <c r="AA223" s="75">
        <f>IFU!$B155-IFU!H155</f>
        <v>3.3298700000000281</v>
      </c>
      <c r="AB223" s="75">
        <f>IFU!I155-IFU!$C155</f>
        <v>0.67468999999999824</v>
      </c>
      <c r="AC223" s="75">
        <f>IFU!J155-IFU!$C155</f>
        <v>-0.18653000000000475</v>
      </c>
      <c r="AD223" s="75">
        <f>IFU!K155-IFU!$C155</f>
        <v>-0.57858000000004495</v>
      </c>
      <c r="AE223" s="75">
        <f>IFU!L155-IFU!$C155</f>
        <v>0.29166999999995369</v>
      </c>
      <c r="AF223" s="40">
        <v>41640</v>
      </c>
    </row>
    <row r="224" spans="1:32" x14ac:dyDescent="0.2">
      <c r="A224" s="9" t="s">
        <v>54</v>
      </c>
      <c r="B224" t="s">
        <v>318</v>
      </c>
      <c r="C224" s="9" t="str">
        <f>DDC!B225</f>
        <v>MIRIFU_CNTR</v>
      </c>
      <c r="D224" s="39" t="s">
        <v>402</v>
      </c>
      <c r="E224" s="15" t="s">
        <v>135</v>
      </c>
      <c r="F224" s="44"/>
      <c r="G224" s="44"/>
      <c r="J224" s="44"/>
      <c r="K224" s="44"/>
      <c r="P224" s="74">
        <f>IFU!B156</f>
        <v>-504.14319</v>
      </c>
      <c r="Q224" s="74">
        <f>IFU!C156</f>
        <v>-319.01769999999999</v>
      </c>
      <c r="R224" s="74">
        <f>IFU!D156</f>
        <v>0</v>
      </c>
      <c r="S224" s="42">
        <v>-1</v>
      </c>
      <c r="X224" s="75">
        <f>IFU!$B156-IFU!E156</f>
        <v>2.4791799999999853</v>
      </c>
      <c r="Y224" s="75">
        <f>IFU!$B156-IFU!F156</f>
        <v>-3.0099700000000098</v>
      </c>
      <c r="Z224" s="75">
        <f>IFU!$B156-IFU!G156</f>
        <v>-2.4067600000000198</v>
      </c>
      <c r="AA224" s="75">
        <f>IFU!$B156-IFU!H156</f>
        <v>3.1590299999999729</v>
      </c>
      <c r="AB224" s="75">
        <f>IFU!I156-IFU!$C156</f>
        <v>3.4531200000000126</v>
      </c>
      <c r="AC224" s="75">
        <f>IFU!J156-IFU!$C156</f>
        <v>2.7593600000000151</v>
      </c>
      <c r="AD224" s="75">
        <f>IFU!K156-IFU!$C156</f>
        <v>-3.5058200000000284</v>
      </c>
      <c r="AE224" s="75">
        <f>IFU!L156-IFU!$C156</f>
        <v>-2.6761500000000069</v>
      </c>
      <c r="AF224" s="40">
        <v>41640</v>
      </c>
    </row>
    <row r="225" spans="1:32" x14ac:dyDescent="0.2">
      <c r="A225" s="9" t="s">
        <v>54</v>
      </c>
      <c r="B225" t="s">
        <v>319</v>
      </c>
      <c r="C225" s="9" t="str">
        <f>DDC!B226</f>
        <v>MIRIFU_CNTR</v>
      </c>
      <c r="D225" s="39" t="s">
        <v>401</v>
      </c>
      <c r="E225" s="15" t="s">
        <v>135</v>
      </c>
      <c r="F225" s="44"/>
      <c r="G225" s="44"/>
      <c r="J225" s="44"/>
      <c r="K225" s="44"/>
      <c r="P225" s="74">
        <f>IFU!B157</f>
        <v>-503.84282999999999</v>
      </c>
      <c r="Q225" s="74">
        <f>IFU!C157</f>
        <v>-316.11212</v>
      </c>
      <c r="R225" s="74">
        <f>IFU!D157</f>
        <v>0</v>
      </c>
      <c r="S225" s="42">
        <v>-1</v>
      </c>
      <c r="X225" s="75">
        <f>IFU!$B157-IFU!E157</f>
        <v>2.8803800000000024</v>
      </c>
      <c r="Y225" s="75">
        <f>IFU!$B157-IFU!F157</f>
        <v>-3.0630400000000009</v>
      </c>
      <c r="Z225" s="75">
        <f>IFU!$B157-IFU!G157</f>
        <v>-3.0256400000000099</v>
      </c>
      <c r="AA225" s="75">
        <f>IFU!$B157-IFU!H157</f>
        <v>2.9229599999999891</v>
      </c>
      <c r="AB225" s="75">
        <f>IFU!I157-IFU!$C157</f>
        <v>0.56027999999997746</v>
      </c>
      <c r="AC225" s="75">
        <f>IFU!J157-IFU!$C157</f>
        <v>-0.19088999999996759</v>
      </c>
      <c r="AD225" s="75">
        <f>IFU!K157-IFU!$C157</f>
        <v>-0.58301000000000158</v>
      </c>
      <c r="AE225" s="75">
        <f>IFU!L157-IFU!$C157</f>
        <v>0.1773600000000215</v>
      </c>
      <c r="AF225" s="40">
        <v>41640</v>
      </c>
    </row>
    <row r="226" spans="1:32" x14ac:dyDescent="0.2">
      <c r="A226" s="9" t="s">
        <v>54</v>
      </c>
      <c r="B226" t="s">
        <v>320</v>
      </c>
      <c r="C226" s="9" t="str">
        <f>DDC!B227</f>
        <v>MIRIFU_CNTR</v>
      </c>
      <c r="D226" s="39" t="s">
        <v>401</v>
      </c>
      <c r="E226" s="15" t="s">
        <v>135</v>
      </c>
      <c r="F226" s="44"/>
      <c r="G226" s="44"/>
      <c r="J226" s="44"/>
      <c r="K226" s="44"/>
      <c r="P226" s="74">
        <f>IFU!B158</f>
        <v>-503.88288</v>
      </c>
      <c r="Q226" s="74">
        <f>IFU!C158</f>
        <v>-316.49952999999999</v>
      </c>
      <c r="R226" s="74">
        <f>IFU!D158</f>
        <v>0</v>
      </c>
      <c r="S226" s="42">
        <v>-1</v>
      </c>
      <c r="X226" s="75">
        <f>IFU!$B158-IFU!E158</f>
        <v>2.8963400000000092</v>
      </c>
      <c r="Y226" s="75">
        <f>IFU!$B158-IFU!F158</f>
        <v>-2.9796799999999735</v>
      </c>
      <c r="Z226" s="75">
        <f>IFU!$B158-IFU!G158</f>
        <v>-2.9422099999999887</v>
      </c>
      <c r="AA226" s="75">
        <f>IFU!$B158-IFU!H158</f>
        <v>2.9389300000000276</v>
      </c>
      <c r="AB226" s="75">
        <f>IFU!I158-IFU!$C158</f>
        <v>0.56648000000001275</v>
      </c>
      <c r="AC226" s="75">
        <f>IFU!J158-IFU!$C158</f>
        <v>-0.184599999999989</v>
      </c>
      <c r="AD226" s="75">
        <f>IFU!K158-IFU!$C158</f>
        <v>-0.57659000000001015</v>
      </c>
      <c r="AE226" s="75">
        <f>IFU!L158-IFU!$C158</f>
        <v>0.18358000000000629</v>
      </c>
      <c r="AF226" s="40">
        <v>41640</v>
      </c>
    </row>
    <row r="227" spans="1:32" x14ac:dyDescent="0.2">
      <c r="A227" s="9" t="s">
        <v>54</v>
      </c>
      <c r="B227" t="s">
        <v>321</v>
      </c>
      <c r="C227" s="9" t="str">
        <f>DDC!B228</f>
        <v>MIRIFU_CNTR</v>
      </c>
      <c r="D227" s="39" t="s">
        <v>401</v>
      </c>
      <c r="E227" s="15" t="s">
        <v>135</v>
      </c>
      <c r="F227" s="44"/>
      <c r="G227" s="44"/>
      <c r="J227" s="44"/>
      <c r="K227" s="44"/>
      <c r="P227" s="74">
        <f>IFU!B159</f>
        <v>-503.92293000000001</v>
      </c>
      <c r="Q227" s="74">
        <f>IFU!C159</f>
        <v>-316.88693999999998</v>
      </c>
      <c r="R227" s="74">
        <f>IFU!D159</f>
        <v>0</v>
      </c>
      <c r="S227" s="42">
        <v>-1</v>
      </c>
      <c r="X227" s="75">
        <f>IFU!$B159-IFU!E159</f>
        <v>2.8710800000000063</v>
      </c>
      <c r="Y227" s="75">
        <f>IFU!$B159-IFU!F159</f>
        <v>-2.9091400000000363</v>
      </c>
      <c r="Z227" s="75">
        <f>IFU!$B159-IFU!G159</f>
        <v>-2.8716100000000324</v>
      </c>
      <c r="AA227" s="75">
        <f>IFU!$B159-IFU!H159</f>
        <v>2.9136399999999867</v>
      </c>
      <c r="AB227" s="75">
        <f>IFU!I159-IFU!$C159</f>
        <v>0.56739999999996371</v>
      </c>
      <c r="AC227" s="75">
        <f>IFU!J159-IFU!$C159</f>
        <v>-0.17973000000000638</v>
      </c>
      <c r="AD227" s="75">
        <f>IFU!K159-IFU!$C159</f>
        <v>-0.57160000000004629</v>
      </c>
      <c r="AE227" s="75">
        <f>IFU!L159-IFU!$C159</f>
        <v>0.1844499999999698</v>
      </c>
      <c r="AF227" s="40">
        <v>41640</v>
      </c>
    </row>
    <row r="228" spans="1:32" x14ac:dyDescent="0.2">
      <c r="A228" s="9" t="s">
        <v>54</v>
      </c>
      <c r="B228" t="s">
        <v>322</v>
      </c>
      <c r="C228" s="9" t="str">
        <f>DDC!B229</f>
        <v>MIRIFU_CNTR</v>
      </c>
      <c r="D228" s="39" t="s">
        <v>401</v>
      </c>
      <c r="E228" s="15" t="s">
        <v>135</v>
      </c>
      <c r="F228" s="44"/>
      <c r="G228" s="44"/>
      <c r="J228" s="44"/>
      <c r="K228" s="44"/>
      <c r="P228" s="74">
        <f>IFU!B160</f>
        <v>-503.96296999999998</v>
      </c>
      <c r="Q228" s="74">
        <f>IFU!C160</f>
        <v>-317.27435000000003</v>
      </c>
      <c r="R228" s="74">
        <f>IFU!D160</f>
        <v>0</v>
      </c>
      <c r="S228" s="42">
        <v>-1</v>
      </c>
      <c r="X228" s="75">
        <f>IFU!$B160-IFU!E160</f>
        <v>2.8628199999999993</v>
      </c>
      <c r="Y228" s="75">
        <f>IFU!$B160-IFU!F160</f>
        <v>-2.9881899999999746</v>
      </c>
      <c r="Z228" s="75">
        <f>IFU!$B160-IFU!G160</f>
        <v>-2.9507199999999898</v>
      </c>
      <c r="AA228" s="75">
        <f>IFU!$B160-IFU!H160</f>
        <v>2.9053800000000365</v>
      </c>
      <c r="AB228" s="75">
        <f>IFU!I160-IFU!$C160</f>
        <v>0.57045000000005075</v>
      </c>
      <c r="AC228" s="75">
        <f>IFU!J160-IFU!$C160</f>
        <v>-0.19419999999996662</v>
      </c>
      <c r="AD228" s="75">
        <f>IFU!K160-IFU!$C160</f>
        <v>-0.58618999999998778</v>
      </c>
      <c r="AE228" s="75">
        <f>IFU!L160-IFU!$C160</f>
        <v>0.18749000000002525</v>
      </c>
      <c r="AF228" s="40">
        <v>41640</v>
      </c>
    </row>
    <row r="229" spans="1:32" x14ac:dyDescent="0.2">
      <c r="A229" s="9" t="s">
        <v>54</v>
      </c>
      <c r="B229" t="s">
        <v>323</v>
      </c>
      <c r="C229" s="9" t="str">
        <f>DDC!B230</f>
        <v>MIRIFU_CNTR</v>
      </c>
      <c r="D229" s="39" t="s">
        <v>401</v>
      </c>
      <c r="E229" s="15" t="s">
        <v>135</v>
      </c>
      <c r="F229" s="44"/>
      <c r="G229" s="44"/>
      <c r="J229" s="44"/>
      <c r="K229" s="44"/>
      <c r="P229" s="74">
        <f>IFU!B161</f>
        <v>-504.00301999999999</v>
      </c>
      <c r="Q229" s="74">
        <f>IFU!C161</f>
        <v>-317.66176000000002</v>
      </c>
      <c r="R229" s="74">
        <f>IFU!D161</f>
        <v>0</v>
      </c>
      <c r="S229" s="42">
        <v>-1</v>
      </c>
      <c r="X229" s="75">
        <f>IFU!$B161-IFU!E161</f>
        <v>2.8423599999999851</v>
      </c>
      <c r="Y229" s="75">
        <f>IFU!$B161-IFU!F161</f>
        <v>-3.0338499999999726</v>
      </c>
      <c r="Z229" s="75">
        <f>IFU!$B161-IFU!G161</f>
        <v>-2.9964200000000005</v>
      </c>
      <c r="AA229" s="75">
        <f>IFU!$B161-IFU!H161</f>
        <v>2.8848899999999844</v>
      </c>
      <c r="AB229" s="75">
        <f>IFU!I161-IFU!$C161</f>
        <v>0.57186999999998989</v>
      </c>
      <c r="AC229" s="75">
        <f>IFU!J161-IFU!$C161</f>
        <v>-0.20446999999995796</v>
      </c>
      <c r="AD229" s="75">
        <f>IFU!K161-IFU!$C161</f>
        <v>-0.59652999999997292</v>
      </c>
      <c r="AE229" s="75">
        <f>IFU!L161-IFU!$C161</f>
        <v>0.18887000000000853</v>
      </c>
      <c r="AF229" s="40">
        <v>41640</v>
      </c>
    </row>
    <row r="230" spans="1:32" x14ac:dyDescent="0.2">
      <c r="A230" s="9" t="s">
        <v>54</v>
      </c>
      <c r="B230" t="s">
        <v>324</v>
      </c>
      <c r="C230" s="9" t="str">
        <f>DDC!B231</f>
        <v>MIRIFU_CNTR</v>
      </c>
      <c r="D230" s="39" t="s">
        <v>401</v>
      </c>
      <c r="E230" s="15" t="s">
        <v>135</v>
      </c>
      <c r="F230" s="44"/>
      <c r="G230" s="44"/>
      <c r="J230" s="44"/>
      <c r="K230" s="44"/>
      <c r="P230" s="74">
        <f>IFU!B162</f>
        <v>-504.04307</v>
      </c>
      <c r="Q230" s="74">
        <f>IFU!C162</f>
        <v>-318.04917999999998</v>
      </c>
      <c r="R230" s="74">
        <f>IFU!D162</f>
        <v>0</v>
      </c>
      <c r="S230" s="42">
        <v>-1</v>
      </c>
      <c r="X230" s="75">
        <f>IFU!$B162-IFU!E162</f>
        <v>2.8217000000000212</v>
      </c>
      <c r="Y230" s="75">
        <f>IFU!$B162-IFU!F162</f>
        <v>-2.9879399999999805</v>
      </c>
      <c r="Z230" s="75">
        <f>IFU!$B162-IFU!G162</f>
        <v>-2.9504699999999957</v>
      </c>
      <c r="AA230" s="75">
        <f>IFU!$B162-IFU!H162</f>
        <v>2.8642199999999889</v>
      </c>
      <c r="AB230" s="75">
        <f>IFU!I162-IFU!$C162</f>
        <v>0.57319999999998572</v>
      </c>
      <c r="AC230" s="75">
        <f>IFU!J162-IFU!$C162</f>
        <v>-0.2026299999999992</v>
      </c>
      <c r="AD230" s="75">
        <f>IFU!K162-IFU!$C162</f>
        <v>-0.5946100000000456</v>
      </c>
      <c r="AE230" s="75">
        <f>IFU!L162-IFU!$C162</f>
        <v>0.19016999999996642</v>
      </c>
      <c r="AF230" s="40">
        <v>41640</v>
      </c>
    </row>
    <row r="231" spans="1:32" x14ac:dyDescent="0.2">
      <c r="A231" s="9" t="s">
        <v>54</v>
      </c>
      <c r="B231" t="s">
        <v>325</v>
      </c>
      <c r="C231" s="9" t="str">
        <f>DDC!B232</f>
        <v>MIRIFU_CNTR</v>
      </c>
      <c r="D231" s="39" t="s">
        <v>401</v>
      </c>
      <c r="E231" s="15" t="s">
        <v>135</v>
      </c>
      <c r="F231" s="44"/>
      <c r="G231" s="44"/>
      <c r="J231" s="44"/>
      <c r="K231" s="44"/>
      <c r="P231" s="74">
        <f>IFU!B163</f>
        <v>-504.08312000000001</v>
      </c>
      <c r="Q231" s="74">
        <f>IFU!C163</f>
        <v>-318.43657999999999</v>
      </c>
      <c r="R231" s="74">
        <f>IFU!D163</f>
        <v>0</v>
      </c>
      <c r="S231" s="42">
        <v>-1</v>
      </c>
      <c r="X231" s="75">
        <f>IFU!$B163-IFU!E163</f>
        <v>2.7941900000000146</v>
      </c>
      <c r="Y231" s="75">
        <f>IFU!$B163-IFU!F163</f>
        <v>-3.0732399999999984</v>
      </c>
      <c r="Z231" s="75">
        <f>IFU!$B163-IFU!G163</f>
        <v>-3.0358499999999822</v>
      </c>
      <c r="AA231" s="75">
        <f>IFU!$B163-IFU!H163</f>
        <v>2.8366800000000012</v>
      </c>
      <c r="AB231" s="75">
        <f>IFU!I163-IFU!$C163</f>
        <v>0.57351999999997361</v>
      </c>
      <c r="AC231" s="75">
        <f>IFU!J163-IFU!$C163</f>
        <v>-0.21838000000002467</v>
      </c>
      <c r="AD231" s="75">
        <f>IFU!K163-IFU!$C163</f>
        <v>-0.61049000000002707</v>
      </c>
      <c r="AE231" s="75">
        <f>IFU!L163-IFU!$C163</f>
        <v>0.19043999999996686</v>
      </c>
      <c r="AF231" s="40">
        <v>41640</v>
      </c>
    </row>
    <row r="232" spans="1:32" x14ac:dyDescent="0.2">
      <c r="A232" s="9" t="s">
        <v>54</v>
      </c>
      <c r="B232" t="s">
        <v>326</v>
      </c>
      <c r="C232" s="9" t="str">
        <f>DDC!B233</f>
        <v>MIRIFU_CNTR</v>
      </c>
      <c r="D232" s="39" t="s">
        <v>401</v>
      </c>
      <c r="E232" s="15" t="s">
        <v>135</v>
      </c>
      <c r="F232" s="44"/>
      <c r="G232" s="44"/>
      <c r="J232" s="44"/>
      <c r="K232" s="44"/>
      <c r="P232" s="74">
        <f>IFU!B164</f>
        <v>-504.12317000000002</v>
      </c>
      <c r="Q232" s="74">
        <f>IFU!C164</f>
        <v>-318.82400000000001</v>
      </c>
      <c r="R232" s="74">
        <f>IFU!D164</f>
        <v>0</v>
      </c>
      <c r="S232" s="42">
        <v>-1</v>
      </c>
      <c r="X232" s="75">
        <f>IFU!$B164-IFU!E164</f>
        <v>2.8664299999999798</v>
      </c>
      <c r="Y232" s="75">
        <f>IFU!$B164-IFU!F164</f>
        <v>-3.0790900000000079</v>
      </c>
      <c r="Z232" s="75">
        <f>IFU!$B164-IFU!G164</f>
        <v>-3.0416999999999916</v>
      </c>
      <c r="AA232" s="75">
        <f>IFU!$B164-IFU!H164</f>
        <v>2.9089799999999855</v>
      </c>
      <c r="AB232" s="75">
        <f>IFU!I164-IFU!$C164</f>
        <v>0.58737999999999602</v>
      </c>
      <c r="AC232" s="75">
        <f>IFU!J164-IFU!$C164</f>
        <v>-0.22350000000000136</v>
      </c>
      <c r="AD232" s="75">
        <f>IFU!K164-IFU!$C164</f>
        <v>-0.61561999999997852</v>
      </c>
      <c r="AE232" s="75">
        <f>IFU!L164-IFU!$C164</f>
        <v>0.20440999999999576</v>
      </c>
      <c r="AF232" s="40">
        <v>41640</v>
      </c>
    </row>
    <row r="233" spans="1:32" x14ac:dyDescent="0.2">
      <c r="A233" s="9" t="s">
        <v>54</v>
      </c>
      <c r="B233" t="s">
        <v>327</v>
      </c>
      <c r="C233" s="9" t="str">
        <f>DDC!B234</f>
        <v>MIRIFU_CNTR</v>
      </c>
      <c r="D233" s="39" t="s">
        <v>401</v>
      </c>
      <c r="E233" s="15" t="s">
        <v>135</v>
      </c>
      <c r="F233" s="44"/>
      <c r="G233" s="44"/>
      <c r="J233" s="44"/>
      <c r="K233" s="44"/>
      <c r="P233" s="74">
        <f>IFU!B165</f>
        <v>-504.16322000000002</v>
      </c>
      <c r="Q233" s="74">
        <f>IFU!C165</f>
        <v>-319.21141</v>
      </c>
      <c r="R233" s="74">
        <f>IFU!D165</f>
        <v>0</v>
      </c>
      <c r="S233" s="42">
        <v>-1</v>
      </c>
      <c r="X233" s="75">
        <f>IFU!$B165-IFU!E165</f>
        <v>2.8752799999999752</v>
      </c>
      <c r="Y233" s="75">
        <f>IFU!$B165-IFU!F165</f>
        <v>-2.8863900000000058</v>
      </c>
      <c r="Z233" s="75">
        <f>IFU!$B165-IFU!G165</f>
        <v>-2.8488200000000461</v>
      </c>
      <c r="AA233" s="75">
        <f>IFU!$B165-IFU!H165</f>
        <v>2.9178299999999808</v>
      </c>
      <c r="AB233" s="75">
        <f>IFU!I165-IFU!$C165</f>
        <v>0.5926900000000046</v>
      </c>
      <c r="AC233" s="75">
        <f>IFU!J165-IFU!$C165</f>
        <v>-0.20128999999997177</v>
      </c>
      <c r="AD233" s="75">
        <f>IFU!K165-IFU!$C165</f>
        <v>-0.59311000000002423</v>
      </c>
      <c r="AE233" s="75">
        <f>IFU!L165-IFU!$C165</f>
        <v>0.2097299999999791</v>
      </c>
      <c r="AF233" s="40">
        <v>41640</v>
      </c>
    </row>
    <row r="234" spans="1:32" x14ac:dyDescent="0.2">
      <c r="A234" s="9" t="s">
        <v>54</v>
      </c>
      <c r="B234" t="s">
        <v>328</v>
      </c>
      <c r="C234" s="9" t="str">
        <f>DDC!B235</f>
        <v>MIRIFU_CNTR</v>
      </c>
      <c r="D234" s="39" t="s">
        <v>401</v>
      </c>
      <c r="E234" s="15" t="s">
        <v>135</v>
      </c>
      <c r="F234" s="44"/>
      <c r="G234" s="44"/>
      <c r="J234" s="44"/>
      <c r="K234" s="44"/>
      <c r="P234" s="74">
        <f>IFU!B166</f>
        <v>-504.20326</v>
      </c>
      <c r="Q234" s="74">
        <f>IFU!C166</f>
        <v>-319.59881999999999</v>
      </c>
      <c r="R234" s="74">
        <f>IFU!D166</f>
        <v>0</v>
      </c>
      <c r="S234" s="42">
        <v>-1</v>
      </c>
      <c r="X234" s="75">
        <f>IFU!$B166-IFU!E166</f>
        <v>2.9298000000000002</v>
      </c>
      <c r="Y234" s="75">
        <f>IFU!$B166-IFU!F166</f>
        <v>-2.8346799999999917</v>
      </c>
      <c r="Z234" s="75">
        <f>IFU!$B166-IFU!G166</f>
        <v>-2.7970700000000193</v>
      </c>
      <c r="AA234" s="75">
        <f>IFU!$B166-IFU!H166</f>
        <v>2.9723999999999933</v>
      </c>
      <c r="AB234" s="75">
        <f>IFU!I166-IFU!$C166</f>
        <v>0.60437999999999192</v>
      </c>
      <c r="AC234" s="75">
        <f>IFU!J166-IFU!$C166</f>
        <v>-0.19816000000002987</v>
      </c>
      <c r="AD234" s="75">
        <f>IFU!K166-IFU!$C166</f>
        <v>-0.58989000000002534</v>
      </c>
      <c r="AE234" s="75">
        <f>IFU!L166-IFU!$C166</f>
        <v>0.22149999999999181</v>
      </c>
      <c r="AF234" s="40">
        <v>41640</v>
      </c>
    </row>
    <row r="235" spans="1:32" x14ac:dyDescent="0.2">
      <c r="A235" s="9" t="s">
        <v>54</v>
      </c>
      <c r="B235" t="s">
        <v>329</v>
      </c>
      <c r="C235" s="9" t="str">
        <f>DDC!B236</f>
        <v>MIRIFU_CNTR</v>
      </c>
      <c r="D235" s="39" t="s">
        <v>401</v>
      </c>
      <c r="E235" s="15" t="s">
        <v>135</v>
      </c>
      <c r="F235" s="44"/>
      <c r="G235" s="44"/>
      <c r="J235" s="44"/>
      <c r="K235" s="44"/>
      <c r="P235" s="74">
        <f>IFU!B167</f>
        <v>-504.24331000000001</v>
      </c>
      <c r="Q235" s="74">
        <f>IFU!C167</f>
        <v>-319.98622999999998</v>
      </c>
      <c r="R235" s="74">
        <f>IFU!D167</f>
        <v>0</v>
      </c>
      <c r="S235" s="42">
        <v>-1</v>
      </c>
      <c r="X235" s="75">
        <f>IFU!$B167-IFU!E167</f>
        <v>2.918769999999995</v>
      </c>
      <c r="Y235" s="75">
        <f>IFU!$B167-IFU!F167</f>
        <v>-2.8589000000000055</v>
      </c>
      <c r="Z235" s="75">
        <f>IFU!$B167-IFU!G167</f>
        <v>-2.8213099999999827</v>
      </c>
      <c r="AA235" s="75">
        <f>IFU!$B167-IFU!H167</f>
        <v>2.9613699999999881</v>
      </c>
      <c r="AB235" s="75">
        <f>IFU!I167-IFU!$C167</f>
        <v>0.6069999999999709</v>
      </c>
      <c r="AC235" s="75">
        <f>IFU!J167-IFU!$C167</f>
        <v>-0.2055400000000418</v>
      </c>
      <c r="AD235" s="75">
        <f>IFU!K167-IFU!$C167</f>
        <v>-0.59731000000004997</v>
      </c>
      <c r="AE235" s="75">
        <f>IFU!L167-IFU!$C167</f>
        <v>0.22409999999996444</v>
      </c>
      <c r="AF235" s="40">
        <v>41640</v>
      </c>
    </row>
    <row r="236" spans="1:32" x14ac:dyDescent="0.2">
      <c r="A236" s="9" t="s">
        <v>54</v>
      </c>
      <c r="B236" t="s">
        <v>330</v>
      </c>
      <c r="C236" s="9" t="str">
        <f>DDC!B237</f>
        <v>MIRIFU_CNTR</v>
      </c>
      <c r="D236" s="39" t="s">
        <v>401</v>
      </c>
      <c r="E236" s="15" t="s">
        <v>135</v>
      </c>
      <c r="F236" s="44"/>
      <c r="G236" s="44"/>
      <c r="J236" s="44"/>
      <c r="K236" s="44"/>
      <c r="P236" s="74">
        <f>IFU!B168</f>
        <v>-504.28336000000002</v>
      </c>
      <c r="Q236" s="74">
        <f>IFU!C168</f>
        <v>-320.37364000000002</v>
      </c>
      <c r="R236" s="74">
        <f>IFU!D168</f>
        <v>0</v>
      </c>
      <c r="S236" s="42">
        <v>-1</v>
      </c>
      <c r="X236" s="75">
        <f>IFU!$B168-IFU!E168</f>
        <v>2.9336700000000064</v>
      </c>
      <c r="Y236" s="75">
        <f>IFU!$B168-IFU!F168</f>
        <v>-2.9682500000000118</v>
      </c>
      <c r="Z236" s="75">
        <f>IFU!$B168-IFU!G168</f>
        <v>-2.9307499999999891</v>
      </c>
      <c r="AA236" s="75">
        <f>IFU!$B168-IFU!H168</f>
        <v>2.9762699999999995</v>
      </c>
      <c r="AB236" s="75">
        <f>IFU!I168-IFU!$C168</f>
        <v>0.61326000000002523</v>
      </c>
      <c r="AC236" s="75">
        <f>IFU!J168-IFU!$C168</f>
        <v>-0.22507999999999129</v>
      </c>
      <c r="AD236" s="75">
        <f>IFU!K168-IFU!$C168</f>
        <v>-0.6170099999999934</v>
      </c>
      <c r="AE236" s="75">
        <f>IFU!L168-IFU!$C168</f>
        <v>0.23037000000005037</v>
      </c>
      <c r="AF236" s="40">
        <v>41640</v>
      </c>
    </row>
    <row r="237" spans="1:32" x14ac:dyDescent="0.2">
      <c r="A237" s="9" t="s">
        <v>54</v>
      </c>
      <c r="B237" t="s">
        <v>331</v>
      </c>
      <c r="C237" s="9" t="str">
        <f>DDC!B238</f>
        <v>MIRIFU_CNTR</v>
      </c>
      <c r="D237" s="39" t="s">
        <v>401</v>
      </c>
      <c r="E237" s="15" t="s">
        <v>135</v>
      </c>
      <c r="F237" s="44"/>
      <c r="G237" s="44"/>
      <c r="J237" s="44"/>
      <c r="K237" s="44"/>
      <c r="P237" s="74">
        <f>IFU!B169</f>
        <v>-504.32341000000002</v>
      </c>
      <c r="Q237" s="74">
        <f>IFU!C169</f>
        <v>-320.76105999999999</v>
      </c>
      <c r="R237" s="74">
        <f>IFU!D169</f>
        <v>0</v>
      </c>
      <c r="S237" s="42">
        <v>-1</v>
      </c>
      <c r="X237" s="75">
        <f>IFU!$B169-IFU!E169</f>
        <v>2.9187099999999759</v>
      </c>
      <c r="Y237" s="75">
        <f>IFU!$B169-IFU!F169</f>
        <v>-2.9906100000000038</v>
      </c>
      <c r="Z237" s="75">
        <f>IFU!$B169-IFU!G169</f>
        <v>-2.9531300000000442</v>
      </c>
      <c r="AA237" s="75">
        <f>IFU!$B169-IFU!H169</f>
        <v>2.9612999999999943</v>
      </c>
      <c r="AB237" s="75">
        <f>IFU!I169-IFU!$C169</f>
        <v>0.61528999999995904</v>
      </c>
      <c r="AC237" s="75">
        <f>IFU!J169-IFU!$C169</f>
        <v>-0.23243999999999687</v>
      </c>
      <c r="AD237" s="75">
        <f>IFU!K169-IFU!$C169</f>
        <v>-0.62440000000003693</v>
      </c>
      <c r="AE237" s="75">
        <f>IFU!L169-IFU!$C169</f>
        <v>0.23237000000000307</v>
      </c>
      <c r="AF237" s="40">
        <v>41640</v>
      </c>
    </row>
    <row r="238" spans="1:32" x14ac:dyDescent="0.2">
      <c r="A238" s="9" t="s">
        <v>54</v>
      </c>
      <c r="B238" t="s">
        <v>332</v>
      </c>
      <c r="C238" s="9" t="str">
        <f>DDC!B239</f>
        <v>MIRIFU_CNTR</v>
      </c>
      <c r="D238" s="39" t="s">
        <v>401</v>
      </c>
      <c r="E238" s="15" t="s">
        <v>135</v>
      </c>
      <c r="F238" s="44"/>
      <c r="G238" s="44"/>
      <c r="J238" s="44"/>
      <c r="K238" s="44"/>
      <c r="P238" s="74">
        <f>IFU!B170</f>
        <v>-504.36345999999998</v>
      </c>
      <c r="Q238" s="74">
        <f>IFU!C170</f>
        <v>-321.14846999999997</v>
      </c>
      <c r="R238" s="74">
        <f>IFU!D170</f>
        <v>0</v>
      </c>
      <c r="S238" s="42">
        <v>-1</v>
      </c>
      <c r="X238" s="75">
        <f>IFU!$B170-IFU!E170</f>
        <v>2.9136000000000308</v>
      </c>
      <c r="Y238" s="75">
        <f>IFU!$B170-IFU!F170</f>
        <v>-3.0094399999999837</v>
      </c>
      <c r="Z238" s="75">
        <f>IFU!$B170-IFU!G170</f>
        <v>-2.9719699999999989</v>
      </c>
      <c r="AA238" s="75">
        <f>IFU!$B170-IFU!H170</f>
        <v>2.9561800000000176</v>
      </c>
      <c r="AB238" s="75">
        <f>IFU!I170-IFU!$C170</f>
        <v>0.61867999999998347</v>
      </c>
      <c r="AC238" s="75">
        <f>IFU!J170-IFU!$C170</f>
        <v>-0.23934000000002698</v>
      </c>
      <c r="AD238" s="75">
        <f>IFU!K170-IFU!$C170</f>
        <v>-0.63133000000004813</v>
      </c>
      <c r="AE238" s="75">
        <f>IFU!L170-IFU!$C170</f>
        <v>0.23574999999999591</v>
      </c>
      <c r="AF238" s="40">
        <v>41640</v>
      </c>
    </row>
    <row r="239" spans="1:32" x14ac:dyDescent="0.2">
      <c r="A239" s="9" t="s">
        <v>54</v>
      </c>
      <c r="B239" t="s">
        <v>333</v>
      </c>
      <c r="C239" s="9" t="str">
        <f>DDC!B240</f>
        <v>MIRIFU_CNTR</v>
      </c>
      <c r="D239" s="39" t="s">
        <v>401</v>
      </c>
      <c r="E239" s="15" t="s">
        <v>135</v>
      </c>
      <c r="F239" s="44"/>
      <c r="G239" s="44"/>
      <c r="J239" s="44"/>
      <c r="K239" s="44"/>
      <c r="P239" s="74">
        <f>IFU!B171</f>
        <v>-504.40350999999998</v>
      </c>
      <c r="Q239" s="74">
        <f>IFU!C171</f>
        <v>-321.53588000000002</v>
      </c>
      <c r="R239" s="74">
        <f>IFU!D171</f>
        <v>0</v>
      </c>
      <c r="S239" s="42">
        <v>-1</v>
      </c>
      <c r="X239" s="75">
        <f>IFU!$B171-IFU!E171</f>
        <v>2.9702100000000087</v>
      </c>
      <c r="Y239" s="75">
        <f>IFU!$B171-IFU!F171</f>
        <v>-2.9831399999999917</v>
      </c>
      <c r="Z239" s="75">
        <f>IFU!$B171-IFU!G171</f>
        <v>-2.9456500000000005</v>
      </c>
      <c r="AA239" s="75">
        <f>IFU!$B171-IFU!H171</f>
        <v>3.0128300000000081</v>
      </c>
      <c r="AB239" s="75">
        <f>IFU!I171-IFU!$C171</f>
        <v>0.63107000000002245</v>
      </c>
      <c r="AC239" s="75">
        <f>IFU!J171-IFU!$C171</f>
        <v>-0.23968999999999596</v>
      </c>
      <c r="AD239" s="75">
        <f>IFU!K171-IFU!$C171</f>
        <v>-0.63164000000000442</v>
      </c>
      <c r="AE239" s="75">
        <f>IFU!L171-IFU!$C171</f>
        <v>0.24823000000003503</v>
      </c>
      <c r="AF239" s="40">
        <v>41640</v>
      </c>
    </row>
    <row r="240" spans="1:32" x14ac:dyDescent="0.2">
      <c r="A240" s="9" t="s">
        <v>54</v>
      </c>
      <c r="B240" t="s">
        <v>334</v>
      </c>
      <c r="C240" s="9" t="str">
        <f>DDC!B241</f>
        <v>MIRIFU_CNTR</v>
      </c>
      <c r="D240" s="39" t="s">
        <v>401</v>
      </c>
      <c r="E240" s="15" t="s">
        <v>135</v>
      </c>
      <c r="F240" s="44"/>
      <c r="G240" s="44"/>
      <c r="J240" s="44"/>
      <c r="K240" s="44"/>
      <c r="P240" s="74">
        <f>IFU!B172</f>
        <v>-504.44355999999999</v>
      </c>
      <c r="Q240" s="74">
        <f>IFU!C172</f>
        <v>-321.92329000000001</v>
      </c>
      <c r="R240" s="74">
        <f>IFU!D172</f>
        <v>0</v>
      </c>
      <c r="S240" s="42">
        <v>-1</v>
      </c>
      <c r="X240" s="75">
        <f>IFU!$B172-IFU!E172</f>
        <v>3.0503800000000183</v>
      </c>
      <c r="Y240" s="75">
        <f>IFU!$B172-IFU!F172</f>
        <v>-2.7448200000000043</v>
      </c>
      <c r="Z240" s="75">
        <f>IFU!$B172-IFU!G172</f>
        <v>-2.7071300000000065</v>
      </c>
      <c r="AA240" s="75">
        <f>IFU!$B172-IFU!H172</f>
        <v>3.0930700000000115</v>
      </c>
      <c r="AB240" s="75">
        <f>IFU!I172-IFU!$C172</f>
        <v>0.6471000000000231</v>
      </c>
      <c r="AC240" s="75">
        <f>IFU!J172-IFU!$C172</f>
        <v>-0.20866000000000895</v>
      </c>
      <c r="AD240" s="75">
        <f>IFU!K172-IFU!$C172</f>
        <v>-0.60023000000001048</v>
      </c>
      <c r="AE240" s="75">
        <f>IFU!L172-IFU!$C172</f>
        <v>0.26438000000001693</v>
      </c>
      <c r="AF240" s="40">
        <v>41640</v>
      </c>
    </row>
    <row r="241" spans="1:32" x14ac:dyDescent="0.2">
      <c r="A241" s="9" t="s">
        <v>54</v>
      </c>
      <c r="B241" t="s">
        <v>335</v>
      </c>
      <c r="C241" s="9" t="str">
        <f>DDC!B242</f>
        <v>MIRIFU_CNTR</v>
      </c>
      <c r="D241" s="39" t="s">
        <v>402</v>
      </c>
      <c r="E241" s="15" t="s">
        <v>135</v>
      </c>
      <c r="F241" s="44"/>
      <c r="G241" s="44"/>
      <c r="J241" s="44"/>
      <c r="K241" s="44"/>
      <c r="P241" s="74">
        <f>IFU!B173</f>
        <v>-503.12848000000002</v>
      </c>
      <c r="Q241" s="74">
        <f>IFU!C173</f>
        <v>-319.48786000000001</v>
      </c>
      <c r="R241" s="74">
        <f>IFU!D173</f>
        <v>0</v>
      </c>
      <c r="S241" s="42">
        <v>-1</v>
      </c>
      <c r="X241" s="75">
        <f>IFU!$B173-IFU!E173</f>
        <v>2.8934999999999604</v>
      </c>
      <c r="Y241" s="75">
        <f>IFU!$B173-IFU!F173</f>
        <v>-4.1619000000000028</v>
      </c>
      <c r="Z241" s="75">
        <f>IFU!$B173-IFU!G173</f>
        <v>-2.802660000000003</v>
      </c>
      <c r="AA241" s="75">
        <f>IFU!$B173-IFU!H173</f>
        <v>4.4781899999999837</v>
      </c>
      <c r="AB241" s="75">
        <f>IFU!I173-IFU!$C173</f>
        <v>4.4772199999999884</v>
      </c>
      <c r="AC241" s="75">
        <f>IFU!J173-IFU!$C173</f>
        <v>3.2928300000000377</v>
      </c>
      <c r="AD241" s="75">
        <f>IFU!K173-IFU!$C173</f>
        <v>-4.3122599999999807</v>
      </c>
      <c r="AE241" s="75">
        <f>IFU!L173-IFU!$C173</f>
        <v>-3.3981899999999996</v>
      </c>
      <c r="AF241" s="40">
        <v>41640</v>
      </c>
    </row>
    <row r="242" spans="1:32" x14ac:dyDescent="0.2">
      <c r="A242" s="9" t="s">
        <v>54</v>
      </c>
      <c r="B242" t="s">
        <v>336</v>
      </c>
      <c r="C242" s="9" t="str">
        <f>DDC!B243</f>
        <v>MIRIFU_CNTR</v>
      </c>
      <c r="D242" s="39" t="s">
        <v>401</v>
      </c>
      <c r="E242" s="15" t="s">
        <v>135</v>
      </c>
      <c r="F242" s="44"/>
      <c r="G242" s="44"/>
      <c r="J242" s="44"/>
      <c r="K242" s="44"/>
      <c r="P242" s="74">
        <f>IFU!B174</f>
        <v>-502.45530000000002</v>
      </c>
      <c r="Q242" s="74">
        <f>IFU!C174</f>
        <v>-315.94200999999998</v>
      </c>
      <c r="R242" s="74">
        <f>IFU!D174</f>
        <v>0</v>
      </c>
      <c r="S242" s="42">
        <v>-1</v>
      </c>
      <c r="X242" s="75">
        <f>IFU!$B174-IFU!E174</f>
        <v>3.5821799999999939</v>
      </c>
      <c r="Y242" s="75">
        <f>IFU!$B174-IFU!F174</f>
        <v>-3.6850900000000024</v>
      </c>
      <c r="Z242" s="75">
        <f>IFU!$B174-IFU!G174</f>
        <v>-3.5723500000000286</v>
      </c>
      <c r="AA242" s="75">
        <f>IFU!$B174-IFU!H174</f>
        <v>3.7142799999999738</v>
      </c>
      <c r="AB242" s="75">
        <f>IFU!I174-IFU!$C174</f>
        <v>0.93395999999995638</v>
      </c>
      <c r="AC242" s="75">
        <f>IFU!J174-IFU!$C174</f>
        <v>-0.28599000000002661</v>
      </c>
      <c r="AD242" s="75">
        <f>IFU!K174-IFU!$C174</f>
        <v>-0.91912000000002081</v>
      </c>
      <c r="AE242" s="75">
        <f>IFU!L174-IFU!$C174</f>
        <v>0.27762999999998783</v>
      </c>
      <c r="AF242" s="40">
        <v>41640</v>
      </c>
    </row>
    <row r="243" spans="1:32" x14ac:dyDescent="0.2">
      <c r="A243" s="9" t="s">
        <v>54</v>
      </c>
      <c r="B243" t="s">
        <v>337</v>
      </c>
      <c r="C243" s="9" t="str">
        <f>DDC!B244</f>
        <v>MIRIFU_CNTR</v>
      </c>
      <c r="D243" s="39" t="s">
        <v>401</v>
      </c>
      <c r="E243" s="15" t="s">
        <v>135</v>
      </c>
      <c r="F243" s="44"/>
      <c r="G243" s="44"/>
      <c r="J243" s="44"/>
      <c r="K243" s="44"/>
      <c r="P243" s="74">
        <f>IFU!B175</f>
        <v>-502.57769000000002</v>
      </c>
      <c r="Q243" s="74">
        <f>IFU!C175</f>
        <v>-316.58670999999998</v>
      </c>
      <c r="R243" s="74">
        <f>IFU!D175</f>
        <v>0</v>
      </c>
      <c r="S243" s="42">
        <v>-1</v>
      </c>
      <c r="X243" s="75">
        <f>IFU!$B175-IFU!E175</f>
        <v>3.5763499999999908</v>
      </c>
      <c r="Y243" s="75">
        <f>IFU!$B175-IFU!F175</f>
        <v>-3.6482799999999997</v>
      </c>
      <c r="Z243" s="75">
        <f>IFU!$B175-IFU!G175</f>
        <v>-3.5354200000000446</v>
      </c>
      <c r="AA243" s="75">
        <f>IFU!$B175-IFU!H175</f>
        <v>3.708409999999958</v>
      </c>
      <c r="AB243" s="75">
        <f>IFU!I175-IFU!$C175</f>
        <v>0.91978000000000293</v>
      </c>
      <c r="AC243" s="75">
        <f>IFU!J175-IFU!$C175</f>
        <v>-0.26679000000001452</v>
      </c>
      <c r="AD243" s="75">
        <f>IFU!K175-IFU!$C175</f>
        <v>-0.9000700000000279</v>
      </c>
      <c r="AE243" s="75">
        <f>IFU!L175-IFU!$C175</f>
        <v>0.26348999999999023</v>
      </c>
      <c r="AF243" s="40">
        <v>41640</v>
      </c>
    </row>
    <row r="244" spans="1:32" x14ac:dyDescent="0.2">
      <c r="A244" s="9" t="s">
        <v>54</v>
      </c>
      <c r="B244" t="s">
        <v>338</v>
      </c>
      <c r="C244" s="9" t="str">
        <f>DDC!B245</f>
        <v>MIRIFU_CNTR</v>
      </c>
      <c r="D244" s="39" t="s">
        <v>401</v>
      </c>
      <c r="E244" s="15" t="s">
        <v>135</v>
      </c>
      <c r="F244" s="44"/>
      <c r="G244" s="44"/>
      <c r="J244" s="44"/>
      <c r="K244" s="44"/>
      <c r="P244" s="74">
        <f>IFU!B176</f>
        <v>-502.70008999999999</v>
      </c>
      <c r="Q244" s="74">
        <f>IFU!C176</f>
        <v>-317.23140999999998</v>
      </c>
      <c r="R244" s="74">
        <f>IFU!D176</f>
        <v>0</v>
      </c>
      <c r="S244" s="42">
        <v>-1</v>
      </c>
      <c r="X244" s="75">
        <f>IFU!$B176-IFU!E176</f>
        <v>3.6369000000000256</v>
      </c>
      <c r="Y244" s="75">
        <f>IFU!$B176-IFU!F176</f>
        <v>-3.6538899999999899</v>
      </c>
      <c r="Z244" s="75">
        <f>IFU!$B176-IFU!G176</f>
        <v>-3.5410099999999716</v>
      </c>
      <c r="AA244" s="75">
        <f>IFU!$B176-IFU!H176</f>
        <v>3.7691000000000372</v>
      </c>
      <c r="AB244" s="75">
        <f>IFU!I176-IFU!$C176</f>
        <v>0.91636999999997215</v>
      </c>
      <c r="AC244" s="75">
        <f>IFU!J176-IFU!$C176</f>
        <v>-0.25474000000002661</v>
      </c>
      <c r="AD244" s="75">
        <f>IFU!K176-IFU!$C176</f>
        <v>-0.88803000000001475</v>
      </c>
      <c r="AE244" s="75">
        <f>IFU!L176-IFU!$C176</f>
        <v>0.25992999999999711</v>
      </c>
      <c r="AF244" s="40">
        <v>41640</v>
      </c>
    </row>
    <row r="245" spans="1:32" x14ac:dyDescent="0.2">
      <c r="A245" s="9" t="s">
        <v>54</v>
      </c>
      <c r="B245" t="s">
        <v>339</v>
      </c>
      <c r="C245" s="9" t="str">
        <f>DDC!B246</f>
        <v>MIRIFU_CNTR</v>
      </c>
      <c r="D245" s="39" t="s">
        <v>401</v>
      </c>
      <c r="E245" s="15" t="s">
        <v>135</v>
      </c>
      <c r="F245" s="44"/>
      <c r="G245" s="44"/>
      <c r="J245" s="44"/>
      <c r="K245" s="44"/>
      <c r="P245" s="74">
        <f>IFU!B177</f>
        <v>-502.82249000000002</v>
      </c>
      <c r="Q245" s="74">
        <f>IFU!C177</f>
        <v>-317.87610999999998</v>
      </c>
      <c r="R245" s="74">
        <f>IFU!D177</f>
        <v>0</v>
      </c>
      <c r="S245" s="42">
        <v>-1</v>
      </c>
      <c r="X245" s="75">
        <f>IFU!$B177-IFU!E177</f>
        <v>3.6674499999999739</v>
      </c>
      <c r="Y245" s="75">
        <f>IFU!$B177-IFU!F177</f>
        <v>-3.608820000000037</v>
      </c>
      <c r="Z245" s="75">
        <f>IFU!$B177-IFU!G177</f>
        <v>-3.4957899999999995</v>
      </c>
      <c r="AA245" s="75">
        <f>IFU!$B177-IFU!H177</f>
        <v>3.799699999999973</v>
      </c>
      <c r="AB245" s="75">
        <f>IFU!I177-IFU!$C177</f>
        <v>0.90789000000000897</v>
      </c>
      <c r="AC245" s="75">
        <f>IFU!J177-IFU!$C177</f>
        <v>-0.23475000000001955</v>
      </c>
      <c r="AD245" s="75">
        <f>IFU!K177-IFU!$C177</f>
        <v>-0.86822000000000799</v>
      </c>
      <c r="AE245" s="75">
        <f>IFU!L177-IFU!$C177</f>
        <v>0.25137000000000853</v>
      </c>
      <c r="AF245" s="40">
        <v>41640</v>
      </c>
    </row>
    <row r="246" spans="1:32" x14ac:dyDescent="0.2">
      <c r="A246" s="9" t="s">
        <v>54</v>
      </c>
      <c r="B246" t="s">
        <v>340</v>
      </c>
      <c r="C246" s="9" t="str">
        <f>DDC!B247</f>
        <v>MIRIFU_CNTR</v>
      </c>
      <c r="D246" s="39" t="s">
        <v>401</v>
      </c>
      <c r="E246" s="15" t="s">
        <v>135</v>
      </c>
      <c r="F246" s="44"/>
      <c r="G246" s="44"/>
      <c r="J246" s="44"/>
      <c r="K246" s="44"/>
      <c r="P246" s="74">
        <f>IFU!B178</f>
        <v>-502.94488999999999</v>
      </c>
      <c r="Q246" s="74">
        <f>IFU!C178</f>
        <v>-318.52080999999998</v>
      </c>
      <c r="R246" s="74">
        <f>IFU!D178</f>
        <v>0</v>
      </c>
      <c r="S246" s="42">
        <v>-1</v>
      </c>
      <c r="X246" s="75">
        <f>IFU!$B178-IFU!E178</f>
        <v>3.7909999999999968</v>
      </c>
      <c r="Y246" s="75">
        <f>IFU!$B178-IFU!F178</f>
        <v>-3.5505599999999617</v>
      </c>
      <c r="Z246" s="75">
        <f>IFU!$B178-IFU!G178</f>
        <v>-3.4373600000000124</v>
      </c>
      <c r="AA246" s="75">
        <f>IFU!$B178-IFU!H178</f>
        <v>3.9235500000000343</v>
      </c>
      <c r="AB246" s="75">
        <f>IFU!I178-IFU!$C178</f>
        <v>0.91352999999998019</v>
      </c>
      <c r="AC246" s="75">
        <f>IFU!J178-IFU!$C178</f>
        <v>-0.21314000000000988</v>
      </c>
      <c r="AD246" s="75">
        <f>IFU!K178-IFU!$C178</f>
        <v>-0.84682000000003654</v>
      </c>
      <c r="AE246" s="75">
        <f>IFU!L178-IFU!$C178</f>
        <v>0.25664999999997917</v>
      </c>
      <c r="AF246" s="40">
        <v>41640</v>
      </c>
    </row>
    <row r="247" spans="1:32" x14ac:dyDescent="0.2">
      <c r="A247" s="9" t="s">
        <v>54</v>
      </c>
      <c r="B247" t="s">
        <v>341</v>
      </c>
      <c r="C247" s="9" t="str">
        <f>DDC!B248</f>
        <v>MIRIFU_CNTR</v>
      </c>
      <c r="D247" s="39" t="s">
        <v>401</v>
      </c>
      <c r="E247" s="15" t="s">
        <v>135</v>
      </c>
      <c r="F247" s="44"/>
      <c r="G247" s="44"/>
      <c r="J247" s="44"/>
      <c r="K247" s="44"/>
      <c r="P247" s="74">
        <f>IFU!B179</f>
        <v>-503.06727999999998</v>
      </c>
      <c r="Q247" s="74">
        <f>IFU!C179</f>
        <v>-319.16550999999998</v>
      </c>
      <c r="R247" s="74">
        <f>IFU!D179</f>
        <v>0</v>
      </c>
      <c r="S247" s="42">
        <v>-1</v>
      </c>
      <c r="X247" s="75">
        <f>IFU!$B179-IFU!E179</f>
        <v>3.8263800000000288</v>
      </c>
      <c r="Y247" s="75">
        <f>IFU!$B179-IFU!F179</f>
        <v>-3.6808399999999892</v>
      </c>
      <c r="Z247" s="75">
        <f>IFU!$B179-IFU!G179</f>
        <v>-3.5679499999999962</v>
      </c>
      <c r="AA247" s="75">
        <f>IFU!$B179-IFU!H179</f>
        <v>3.9589900000000284</v>
      </c>
      <c r="AB247" s="75">
        <f>IFU!I179-IFU!$C179</f>
        <v>0.90512999999998556</v>
      </c>
      <c r="AC247" s="75">
        <f>IFU!J179-IFU!$C179</f>
        <v>-0.22027000000002772</v>
      </c>
      <c r="AD247" s="75">
        <f>IFU!K179-IFU!$C179</f>
        <v>-0.85356999999999061</v>
      </c>
      <c r="AE247" s="75">
        <f>IFU!L179-IFU!$C179</f>
        <v>0.24818999999996549</v>
      </c>
      <c r="AF247" s="40">
        <v>41640</v>
      </c>
    </row>
    <row r="248" spans="1:32" x14ac:dyDescent="0.2">
      <c r="A248" s="9" t="s">
        <v>54</v>
      </c>
      <c r="B248" t="s">
        <v>342</v>
      </c>
      <c r="C248" s="9" t="str">
        <f>DDC!B249</f>
        <v>MIRIFU_CNTR</v>
      </c>
      <c r="D248" s="39" t="s">
        <v>401</v>
      </c>
      <c r="E248" s="15" t="s">
        <v>135</v>
      </c>
      <c r="F248" s="44"/>
      <c r="G248" s="44"/>
      <c r="J248" s="44"/>
      <c r="K248" s="44"/>
      <c r="P248" s="74">
        <f>IFU!B180</f>
        <v>-503.18968000000001</v>
      </c>
      <c r="Q248" s="74">
        <f>IFU!C180</f>
        <v>-319.81020999999998</v>
      </c>
      <c r="R248" s="74">
        <f>IFU!D180</f>
        <v>0</v>
      </c>
      <c r="S248" s="42">
        <v>-1</v>
      </c>
      <c r="X248" s="75">
        <f>IFU!$B180-IFU!E180</f>
        <v>3.8507799999999861</v>
      </c>
      <c r="Y248" s="75">
        <f>IFU!$B180-IFU!F180</f>
        <v>-3.7147199999999998</v>
      </c>
      <c r="Z248" s="75">
        <f>IFU!$B180-IFU!G180</f>
        <v>-3.6019000000000005</v>
      </c>
      <c r="AA248" s="75">
        <f>IFU!$B180-IFU!H180</f>
        <v>3.9834299999999985</v>
      </c>
      <c r="AB248" s="75">
        <f>IFU!I180-IFU!$C180</f>
        <v>0.89495999999996911</v>
      </c>
      <c r="AC248" s="75">
        <f>IFU!J180-IFU!$C180</f>
        <v>-0.21243000000004031</v>
      </c>
      <c r="AD248" s="75">
        <f>IFU!K180-IFU!$C180</f>
        <v>-0.84565000000003465</v>
      </c>
      <c r="AE248" s="75">
        <f>IFU!L180-IFU!$C180</f>
        <v>0.2379699999999616</v>
      </c>
      <c r="AF248" s="40">
        <v>41640</v>
      </c>
    </row>
    <row r="249" spans="1:32" x14ac:dyDescent="0.2">
      <c r="A249" s="9" t="s">
        <v>54</v>
      </c>
      <c r="B249" t="s">
        <v>343</v>
      </c>
      <c r="C249" s="9" t="str">
        <f>DDC!B250</f>
        <v>MIRIFU_CNTR</v>
      </c>
      <c r="D249" s="39" t="s">
        <v>401</v>
      </c>
      <c r="E249" s="15" t="s">
        <v>135</v>
      </c>
      <c r="F249" s="44"/>
      <c r="G249" s="44"/>
      <c r="J249" s="44"/>
      <c r="K249" s="44"/>
      <c r="P249" s="74">
        <f>IFU!B181</f>
        <v>-503.31207999999998</v>
      </c>
      <c r="Q249" s="74">
        <f>IFU!C181</f>
        <v>-320.45490999999998</v>
      </c>
      <c r="R249" s="74">
        <f>IFU!D181</f>
        <v>0</v>
      </c>
      <c r="S249" s="42">
        <v>-1</v>
      </c>
      <c r="X249" s="75">
        <f>IFU!$B181-IFU!E181</f>
        <v>3.732120000000009</v>
      </c>
      <c r="Y249" s="75">
        <f>IFU!$B181-IFU!F181</f>
        <v>-3.6721799999999689</v>
      </c>
      <c r="Z249" s="75">
        <f>IFU!$B181-IFU!G181</f>
        <v>-3.5592199999999821</v>
      </c>
      <c r="AA249" s="75">
        <f>IFU!$B181-IFU!H181</f>
        <v>3.8644300000000271</v>
      </c>
      <c r="AB249" s="75">
        <f>IFU!I181-IFU!$C181</f>
        <v>0.86426000000000158</v>
      </c>
      <c r="AC249" s="75">
        <f>IFU!J181-IFU!$C181</f>
        <v>-0.1935100000000034</v>
      </c>
      <c r="AD249" s="75">
        <f>IFU!K181-IFU!$C181</f>
        <v>-0.82688999999999169</v>
      </c>
      <c r="AE249" s="75">
        <f>IFU!L181-IFU!$C181</f>
        <v>0.20765999999997575</v>
      </c>
      <c r="AF249" s="40">
        <v>41640</v>
      </c>
    </row>
    <row r="250" spans="1:32" x14ac:dyDescent="0.2">
      <c r="A250" s="9" t="s">
        <v>54</v>
      </c>
      <c r="B250" t="s">
        <v>344</v>
      </c>
      <c r="C250" s="9" t="str">
        <f>DDC!B251</f>
        <v>MIRIFU_CNTR</v>
      </c>
      <c r="D250" s="39" t="s">
        <v>401</v>
      </c>
      <c r="E250" s="15" t="s">
        <v>135</v>
      </c>
      <c r="F250" s="44"/>
      <c r="G250" s="44"/>
      <c r="J250" s="44"/>
      <c r="K250" s="44"/>
      <c r="P250" s="74">
        <f>IFU!B182</f>
        <v>-503.43448000000001</v>
      </c>
      <c r="Q250" s="74">
        <f>IFU!C182</f>
        <v>-321.09960999999998</v>
      </c>
      <c r="R250" s="74">
        <f>IFU!D182</f>
        <v>0</v>
      </c>
      <c r="S250" s="42">
        <v>-1</v>
      </c>
      <c r="X250" s="75">
        <f>IFU!$B182-IFU!E182</f>
        <v>3.8031399999999849</v>
      </c>
      <c r="Y250" s="75">
        <f>IFU!$B182-IFU!F182</f>
        <v>-3.644580000000019</v>
      </c>
      <c r="Z250" s="75">
        <f>IFU!$B182-IFU!G182</f>
        <v>-3.5315200000000004</v>
      </c>
      <c r="AA250" s="75">
        <f>IFU!$B182-IFU!H182</f>
        <v>3.9356199999999717</v>
      </c>
      <c r="AB250" s="75">
        <f>IFU!I182-IFU!$C182</f>
        <v>0.86088000000000875</v>
      </c>
      <c r="AC250" s="75">
        <f>IFU!J182-IFU!$C182</f>
        <v>-0.17703000000000202</v>
      </c>
      <c r="AD250" s="75">
        <f>IFU!K182-IFU!$C182</f>
        <v>-0.8105199999999968</v>
      </c>
      <c r="AE250" s="75">
        <f>IFU!L182-IFU!$C182</f>
        <v>0.20409999999998263</v>
      </c>
      <c r="AF250" s="40">
        <v>41640</v>
      </c>
    </row>
    <row r="251" spans="1:32" x14ac:dyDescent="0.2">
      <c r="A251" s="9" t="s">
        <v>54</v>
      </c>
      <c r="B251" t="s">
        <v>345</v>
      </c>
      <c r="C251" s="9" t="str">
        <f>DDC!B252</f>
        <v>MIRIFU_CNTR</v>
      </c>
      <c r="D251" s="39" t="s">
        <v>401</v>
      </c>
      <c r="E251" s="15" t="s">
        <v>135</v>
      </c>
      <c r="F251" s="44"/>
      <c r="G251" s="44"/>
      <c r="J251" s="44"/>
      <c r="K251" s="44"/>
      <c r="P251" s="74">
        <f>IFU!B183</f>
        <v>-503.55687</v>
      </c>
      <c r="Q251" s="74">
        <f>IFU!C183</f>
        <v>-321.74430999999998</v>
      </c>
      <c r="R251" s="74">
        <f>IFU!D183</f>
        <v>0</v>
      </c>
      <c r="S251" s="42">
        <v>-1</v>
      </c>
      <c r="X251" s="75">
        <f>IFU!$B183-IFU!E183</f>
        <v>3.8845699999999965</v>
      </c>
      <c r="Y251" s="75">
        <f>IFU!$B183-IFU!F183</f>
        <v>-3.5708599999999819</v>
      </c>
      <c r="Z251" s="75">
        <f>IFU!$B183-IFU!G183</f>
        <v>-3.4576000000000136</v>
      </c>
      <c r="AA251" s="75">
        <f>IFU!$B183-IFU!H183</f>
        <v>4.0172299999999836</v>
      </c>
      <c r="AB251" s="75">
        <f>IFU!I183-IFU!$C183</f>
        <v>0.85849999999999227</v>
      </c>
      <c r="AC251" s="75">
        <f>IFU!J183-IFU!$C183</f>
        <v>-0.15453999999999724</v>
      </c>
      <c r="AD251" s="75">
        <f>IFU!K183-IFU!$C183</f>
        <v>-0.78829999999999245</v>
      </c>
      <c r="AE251" s="75">
        <f>IFU!L183-IFU!$C183</f>
        <v>0.20148999999997841</v>
      </c>
      <c r="AF251" s="40">
        <v>41640</v>
      </c>
    </row>
    <row r="252" spans="1:32" x14ac:dyDescent="0.2">
      <c r="A252" s="9" t="s">
        <v>54</v>
      </c>
      <c r="B252" t="s">
        <v>346</v>
      </c>
      <c r="C252" s="9" t="str">
        <f>DDC!B253</f>
        <v>MIRIFU_CNTR</v>
      </c>
      <c r="D252" s="39" t="s">
        <v>401</v>
      </c>
      <c r="E252" s="15" t="s">
        <v>135</v>
      </c>
      <c r="F252" s="44"/>
      <c r="G252" s="44"/>
      <c r="J252" s="44"/>
      <c r="K252" s="44"/>
      <c r="P252" s="74">
        <f>IFU!B184</f>
        <v>-503.67926999999997</v>
      </c>
      <c r="Q252" s="74">
        <f>IFU!C184</f>
        <v>-322.38900999999998</v>
      </c>
      <c r="R252" s="74">
        <f>IFU!D184</f>
        <v>0</v>
      </c>
      <c r="S252" s="42">
        <v>-1</v>
      </c>
      <c r="X252" s="75">
        <f>IFU!$B184-IFU!E184</f>
        <v>3.8851900000000228</v>
      </c>
      <c r="Y252" s="75">
        <f>IFU!$B184-IFU!F184</f>
        <v>-3.6602199999999812</v>
      </c>
      <c r="Z252" s="75">
        <f>IFU!$B184-IFU!G184</f>
        <v>-3.5471599999999626</v>
      </c>
      <c r="AA252" s="75">
        <f>IFU!$B184-IFU!H184</f>
        <v>4.0178200000000288</v>
      </c>
      <c r="AB252" s="75">
        <f>IFU!I184-IFU!$C184</f>
        <v>0.8449099999999703</v>
      </c>
      <c r="AC252" s="75">
        <f>IFU!J184-IFU!$C184</f>
        <v>-0.15422000000000935</v>
      </c>
      <c r="AD252" s="75">
        <f>IFU!K184-IFU!$C184</f>
        <v>-0.78773000000001048</v>
      </c>
      <c r="AE252" s="75">
        <f>IFU!L184-IFU!$C184</f>
        <v>0.18793999999996913</v>
      </c>
      <c r="AF252" s="40">
        <v>41640</v>
      </c>
    </row>
    <row r="253" spans="1:32" x14ac:dyDescent="0.2">
      <c r="A253" s="9" t="s">
        <v>54</v>
      </c>
      <c r="B253" t="s">
        <v>347</v>
      </c>
      <c r="C253" s="9" t="str">
        <f>DDC!B254</f>
        <v>MIRIFU_CNTR</v>
      </c>
      <c r="D253" s="39" t="s">
        <v>401</v>
      </c>
      <c r="E253" s="15" t="s">
        <v>135</v>
      </c>
      <c r="F253" s="44"/>
      <c r="G253" s="44"/>
      <c r="J253" s="44"/>
      <c r="K253" s="44"/>
      <c r="P253" s="74">
        <f>IFU!B185</f>
        <v>-503.80166000000003</v>
      </c>
      <c r="Q253" s="74">
        <f>IFU!C185</f>
        <v>-323.03370999999999</v>
      </c>
      <c r="R253" s="74">
        <f>IFU!D185</f>
        <v>0</v>
      </c>
      <c r="S253" s="42">
        <v>-1</v>
      </c>
      <c r="X253" s="75">
        <f>IFU!$B185-IFU!E185</f>
        <v>3.885469999999998</v>
      </c>
      <c r="Y253" s="75">
        <f>IFU!$B185-IFU!F185</f>
        <v>-3.6925400000000081</v>
      </c>
      <c r="Z253" s="75">
        <f>IFU!$B185-IFU!G185</f>
        <v>-3.5795400000000086</v>
      </c>
      <c r="AA253" s="75">
        <f>IFU!$B185-IFU!H185</f>
        <v>4.0180799999999977</v>
      </c>
      <c r="AB253" s="75">
        <f>IFU!I185-IFU!$C185</f>
        <v>0.83135999999996102</v>
      </c>
      <c r="AC253" s="75">
        <f>IFU!J185-IFU!$C185</f>
        <v>-0.14599000000004025</v>
      </c>
      <c r="AD253" s="75">
        <f>IFU!K185-IFU!$C185</f>
        <v>-0.77942999999999074</v>
      </c>
      <c r="AE253" s="75">
        <f>IFU!L185-IFU!$C185</f>
        <v>0.1744099999999662</v>
      </c>
      <c r="AF253" s="40">
        <v>41640</v>
      </c>
    </row>
    <row r="254" spans="1:32" x14ac:dyDescent="0.2">
      <c r="A254" s="9" t="s">
        <v>54</v>
      </c>
      <c r="B254" t="s">
        <v>348</v>
      </c>
      <c r="C254" s="9" t="str">
        <f>DDC!B255</f>
        <v>MIRIFU_CNTR</v>
      </c>
      <c r="D254" s="39" t="s">
        <v>402</v>
      </c>
      <c r="E254" s="15" t="s">
        <v>135</v>
      </c>
      <c r="F254" s="44"/>
      <c r="G254" s="44"/>
      <c r="J254" s="44"/>
      <c r="K254" s="44"/>
      <c r="P254" s="74">
        <f>IFU!B186</f>
        <v>-503.21345000000002</v>
      </c>
      <c r="Q254" s="74">
        <f>IFU!C186</f>
        <v>-319.41152</v>
      </c>
      <c r="R254" s="74">
        <f>IFU!D186</f>
        <v>0</v>
      </c>
      <c r="S254" s="42">
        <v>-1</v>
      </c>
      <c r="X254" s="75">
        <f>IFU!$B186-IFU!E186</f>
        <v>2.7249799999999595</v>
      </c>
      <c r="Y254" s="75">
        <f>IFU!$B186-IFU!F186</f>
        <v>-4.3101500000000215</v>
      </c>
      <c r="Z254" s="75">
        <f>IFU!$B186-IFU!G186</f>
        <v>-2.8618600000000356</v>
      </c>
      <c r="AA254" s="75">
        <f>IFU!$B186-IFU!H186</f>
        <v>4.4002600000000029</v>
      </c>
      <c r="AB254" s="75">
        <f>IFU!I186-IFU!$C186</f>
        <v>4.4460399999999822</v>
      </c>
      <c r="AC254" s="75">
        <f>IFU!J186-IFU!$C186</f>
        <v>3.2882700000000114</v>
      </c>
      <c r="AD254" s="75">
        <f>IFU!K186-IFU!$C186</f>
        <v>-4.314200000000028</v>
      </c>
      <c r="AE254" s="75">
        <f>IFU!L186-IFU!$C186</f>
        <v>-3.4267800000000079</v>
      </c>
      <c r="AF254" s="40">
        <v>41640</v>
      </c>
    </row>
    <row r="255" spans="1:32" x14ac:dyDescent="0.2">
      <c r="A255" s="9" t="s">
        <v>54</v>
      </c>
      <c r="B255" t="s">
        <v>349</v>
      </c>
      <c r="C255" s="9" t="str">
        <f>DDC!B256</f>
        <v>MIRIFU_CNTR</v>
      </c>
      <c r="D255" s="39" t="s">
        <v>401</v>
      </c>
      <c r="E255" s="15" t="s">
        <v>135</v>
      </c>
      <c r="F255" s="44"/>
      <c r="G255" s="44"/>
      <c r="J255" s="44"/>
      <c r="K255" s="44"/>
      <c r="P255" s="74">
        <f>IFU!B187</f>
        <v>-502.49745999999999</v>
      </c>
      <c r="Q255" s="74">
        <f>IFU!C187</f>
        <v>-315.86489</v>
      </c>
      <c r="R255" s="74">
        <f>IFU!D187</f>
        <v>0</v>
      </c>
      <c r="S255" s="42">
        <v>-1</v>
      </c>
      <c r="X255" s="75">
        <f>IFU!$B187-IFU!E187</f>
        <v>3.4981900000000223</v>
      </c>
      <c r="Y255" s="75">
        <f>IFU!$B187-IFU!F187</f>
        <v>-3.7113499999999817</v>
      </c>
      <c r="Z255" s="75">
        <f>IFU!$B187-IFU!G187</f>
        <v>-3.5909699999999702</v>
      </c>
      <c r="AA255" s="75">
        <f>IFU!$B187-IFU!H187</f>
        <v>3.6379499999999894</v>
      </c>
      <c r="AB255" s="75">
        <f>IFU!I187-IFU!$C187</f>
        <v>0.90883000000002312</v>
      </c>
      <c r="AC255" s="75">
        <f>IFU!J187-IFU!$C187</f>
        <v>-0.27764999999999418</v>
      </c>
      <c r="AD255" s="75">
        <f>IFU!K187-IFU!$C187</f>
        <v>-0.91080999999996948</v>
      </c>
      <c r="AE255" s="75">
        <f>IFU!L187-IFU!$C187</f>
        <v>0.25256999999999152</v>
      </c>
      <c r="AF255" s="40">
        <v>41640</v>
      </c>
    </row>
    <row r="256" spans="1:32" x14ac:dyDescent="0.2">
      <c r="A256" s="9" t="s">
        <v>54</v>
      </c>
      <c r="B256" t="s">
        <v>350</v>
      </c>
      <c r="C256" s="9" t="str">
        <f>DDC!B257</f>
        <v>MIRIFU_CNTR</v>
      </c>
      <c r="D256" s="39" t="s">
        <v>401</v>
      </c>
      <c r="E256" s="15" t="s">
        <v>135</v>
      </c>
      <c r="F256" s="44"/>
      <c r="G256" s="44"/>
      <c r="J256" s="44"/>
      <c r="K256" s="44"/>
      <c r="P256" s="74">
        <f>IFU!B188</f>
        <v>-502.62763999999999</v>
      </c>
      <c r="Q256" s="74">
        <f>IFU!C188</f>
        <v>-316.50972999999999</v>
      </c>
      <c r="R256" s="74">
        <f>IFU!D188</f>
        <v>0</v>
      </c>
      <c r="S256" s="42">
        <v>-1</v>
      </c>
      <c r="X256" s="75">
        <f>IFU!$B188-IFU!E188</f>
        <v>3.4503900000000272</v>
      </c>
      <c r="Y256" s="75">
        <f>IFU!$B188-IFU!F188</f>
        <v>-3.7061400000000049</v>
      </c>
      <c r="Z256" s="75">
        <f>IFU!$B188-IFU!G188</f>
        <v>-3.5857199999999807</v>
      </c>
      <c r="AA256" s="75">
        <f>IFU!$B188-IFU!H188</f>
        <v>3.5900000000000318</v>
      </c>
      <c r="AB256" s="75">
        <f>IFU!I188-IFU!$C188</f>
        <v>0.8881799999999771</v>
      </c>
      <c r="AC256" s="75">
        <f>IFU!J188-IFU!$C188</f>
        <v>-0.26355000000000928</v>
      </c>
      <c r="AD256" s="75">
        <f>IFU!K188-IFU!$C188</f>
        <v>-0.89676000000002887</v>
      </c>
      <c r="AE256" s="75">
        <f>IFU!L188-IFU!$C188</f>
        <v>0.23210999999997739</v>
      </c>
      <c r="AF256" s="40">
        <v>41640</v>
      </c>
    </row>
    <row r="257" spans="1:32" x14ac:dyDescent="0.2">
      <c r="A257" s="9" t="s">
        <v>54</v>
      </c>
      <c r="B257" t="s">
        <v>351</v>
      </c>
      <c r="C257" s="9" t="str">
        <f>DDC!B258</f>
        <v>MIRIFU_CNTR</v>
      </c>
      <c r="D257" s="39" t="s">
        <v>401</v>
      </c>
      <c r="E257" s="15" t="s">
        <v>135</v>
      </c>
      <c r="F257" s="44"/>
      <c r="G257" s="44"/>
      <c r="J257" s="44"/>
      <c r="K257" s="44"/>
      <c r="P257" s="74">
        <f>IFU!B189</f>
        <v>-502.75781000000001</v>
      </c>
      <c r="Q257" s="74">
        <f>IFU!C189</f>
        <v>-317.15458000000001</v>
      </c>
      <c r="R257" s="74">
        <f>IFU!D189</f>
        <v>0</v>
      </c>
      <c r="S257" s="42">
        <v>-1</v>
      </c>
      <c r="X257" s="75">
        <f>IFU!$B189-IFU!E189</f>
        <v>3.4882900000000063</v>
      </c>
      <c r="Y257" s="75">
        <f>IFU!$B189-IFU!F189</f>
        <v>-3.7060900000000174</v>
      </c>
      <c r="Z257" s="75">
        <f>IFU!$B189-IFU!G189</f>
        <v>-3.5856499999999869</v>
      </c>
      <c r="AA257" s="75">
        <f>IFU!$B189-IFU!H189</f>
        <v>3.6279799999999796</v>
      </c>
      <c r="AB257" s="75">
        <f>IFU!I189-IFU!$C189</f>
        <v>0.88143999999999778</v>
      </c>
      <c r="AC257" s="75">
        <f>IFU!J189-IFU!$C189</f>
        <v>-0.25036999999997533</v>
      </c>
      <c r="AD257" s="75">
        <f>IFU!K189-IFU!$C189</f>
        <v>-0.88362000000000762</v>
      </c>
      <c r="AE257" s="75">
        <f>IFU!L189-IFU!$C189</f>
        <v>0.22527999999999793</v>
      </c>
      <c r="AF257" s="40">
        <v>41640</v>
      </c>
    </row>
    <row r="258" spans="1:32" x14ac:dyDescent="0.2">
      <c r="A258" s="9" t="s">
        <v>54</v>
      </c>
      <c r="B258" t="s">
        <v>352</v>
      </c>
      <c r="C258" s="9" t="str">
        <f>DDC!B259</f>
        <v>MIRIFU_CNTR</v>
      </c>
      <c r="D258" s="39" t="s">
        <v>401</v>
      </c>
      <c r="E258" s="15" t="s">
        <v>135</v>
      </c>
      <c r="F258" s="44"/>
      <c r="G258" s="44"/>
      <c r="J258" s="44"/>
      <c r="K258" s="44"/>
      <c r="P258" s="74">
        <f>IFU!B190</f>
        <v>-502.88799999999998</v>
      </c>
      <c r="Q258" s="74">
        <f>IFU!C190</f>
        <v>-317.79941000000002</v>
      </c>
      <c r="R258" s="74">
        <f>IFU!D190</f>
        <v>0</v>
      </c>
      <c r="S258" s="42">
        <v>-1</v>
      </c>
      <c r="X258" s="75">
        <f>IFU!$B190-IFU!E190</f>
        <v>3.6213300000000004</v>
      </c>
      <c r="Y258" s="75">
        <f>IFU!$B190-IFU!F190</f>
        <v>-3.6226299999999583</v>
      </c>
      <c r="Z258" s="75">
        <f>IFU!$B190-IFU!G190</f>
        <v>-3.5019399999999905</v>
      </c>
      <c r="AA258" s="75">
        <f>IFU!$B190-IFU!H190</f>
        <v>3.7613400000000183</v>
      </c>
      <c r="AB258" s="75">
        <f>IFU!I190-IFU!$C190</f>
        <v>0.88910000000004175</v>
      </c>
      <c r="AC258" s="75">
        <f>IFU!J190-IFU!$C190</f>
        <v>-0.22445999999996502</v>
      </c>
      <c r="AD258" s="75">
        <f>IFU!K190-IFU!$C190</f>
        <v>-0.8579899999999725</v>
      </c>
      <c r="AE258" s="75">
        <f>IFU!L190-IFU!$C190</f>
        <v>0.23255000000000337</v>
      </c>
      <c r="AF258" s="40">
        <v>41640</v>
      </c>
    </row>
    <row r="259" spans="1:32" x14ac:dyDescent="0.2">
      <c r="A259" s="9" t="s">
        <v>54</v>
      </c>
      <c r="B259" t="s">
        <v>353</v>
      </c>
      <c r="C259" s="9" t="str">
        <f>DDC!B260</f>
        <v>MIRIFU_CNTR</v>
      </c>
      <c r="D259" s="39" t="s">
        <v>401</v>
      </c>
      <c r="E259" s="15" t="s">
        <v>135</v>
      </c>
      <c r="F259" s="44"/>
      <c r="G259" s="44"/>
      <c r="J259" s="44"/>
      <c r="K259" s="44"/>
      <c r="P259" s="74">
        <f>IFU!B191</f>
        <v>-503.01817999999997</v>
      </c>
      <c r="Q259" s="74">
        <f>IFU!C191</f>
        <v>-318.44425000000001</v>
      </c>
      <c r="R259" s="74">
        <f>IFU!D191</f>
        <v>0</v>
      </c>
      <c r="S259" s="42">
        <v>-1</v>
      </c>
      <c r="X259" s="75">
        <f>IFU!$B191-IFU!E191</f>
        <v>3.6319500000000176</v>
      </c>
      <c r="Y259" s="75">
        <f>IFU!$B191-IFU!F191</f>
        <v>-3.6827799999999797</v>
      </c>
      <c r="Z259" s="75">
        <f>IFU!$B191-IFU!G191</f>
        <v>-3.562219999999968</v>
      </c>
      <c r="AA259" s="75">
        <f>IFU!$B191-IFU!H191</f>
        <v>3.7719600000000355</v>
      </c>
      <c r="AB259" s="75">
        <f>IFU!I191-IFU!$C191</f>
        <v>0.87751000000002932</v>
      </c>
      <c r="AC259" s="75">
        <f>IFU!J191-IFU!$C191</f>
        <v>-0.2207599999999843</v>
      </c>
      <c r="AD259" s="75">
        <f>IFU!K191-IFU!$C191</f>
        <v>-0.85413999999997259</v>
      </c>
      <c r="AE259" s="75">
        <f>IFU!L191-IFU!$C191</f>
        <v>0.22095000000001619</v>
      </c>
      <c r="AF259" s="40">
        <v>41640</v>
      </c>
    </row>
    <row r="260" spans="1:32" x14ac:dyDescent="0.2">
      <c r="A260" s="9" t="s">
        <v>54</v>
      </c>
      <c r="B260" t="s">
        <v>354</v>
      </c>
      <c r="C260" s="9" t="str">
        <f>DDC!B261</f>
        <v>MIRIFU_CNTR</v>
      </c>
      <c r="D260" s="39" t="s">
        <v>401</v>
      </c>
      <c r="E260" s="15" t="s">
        <v>135</v>
      </c>
      <c r="F260" s="44"/>
      <c r="G260" s="44"/>
      <c r="J260" s="44"/>
      <c r="K260" s="44"/>
      <c r="P260" s="74">
        <f>IFU!B192</f>
        <v>-503.14834999999999</v>
      </c>
      <c r="Q260" s="74">
        <f>IFU!C192</f>
        <v>-319.08909999999997</v>
      </c>
      <c r="R260" s="74">
        <f>IFU!D192</f>
        <v>0</v>
      </c>
      <c r="S260" s="42">
        <v>-1</v>
      </c>
      <c r="X260" s="75">
        <f>IFU!$B192-IFU!E192</f>
        <v>3.6732200000000148</v>
      </c>
      <c r="Y260" s="75">
        <f>IFU!$B192-IFU!F192</f>
        <v>-3.7606099999999856</v>
      </c>
      <c r="Z260" s="75">
        <f>IFU!$B192-IFU!G192</f>
        <v>-3.6402400000000057</v>
      </c>
      <c r="AA260" s="75">
        <f>IFU!$B192-IFU!H192</f>
        <v>3.8133100000000013</v>
      </c>
      <c r="AB260" s="75">
        <f>IFU!I192-IFU!$C192</f>
        <v>0.87040999999999258</v>
      </c>
      <c r="AC260" s="75">
        <f>IFU!J192-IFU!$C192</f>
        <v>-0.21929000000000087</v>
      </c>
      <c r="AD260" s="75">
        <f>IFU!K192-IFU!$C192</f>
        <v>-0.85245000000003301</v>
      </c>
      <c r="AE260" s="75">
        <f>IFU!L192-IFU!$C192</f>
        <v>0.2137499999999477</v>
      </c>
      <c r="AF260" s="40">
        <v>41640</v>
      </c>
    </row>
    <row r="261" spans="1:32" x14ac:dyDescent="0.2">
      <c r="A261" s="9" t="s">
        <v>54</v>
      </c>
      <c r="B261" t="s">
        <v>355</v>
      </c>
      <c r="C261" s="9" t="str">
        <f>DDC!B262</f>
        <v>MIRIFU_CNTR</v>
      </c>
      <c r="D261" s="39" t="s">
        <v>401</v>
      </c>
      <c r="E261" s="15" t="s">
        <v>135</v>
      </c>
      <c r="F261" s="44"/>
      <c r="G261" s="44"/>
      <c r="J261" s="44"/>
      <c r="K261" s="44"/>
      <c r="P261" s="74">
        <f>IFU!B193</f>
        <v>-503.27854000000002</v>
      </c>
      <c r="Q261" s="74">
        <f>IFU!C193</f>
        <v>-319.73392999999999</v>
      </c>
      <c r="R261" s="74">
        <f>IFU!D193</f>
        <v>0</v>
      </c>
      <c r="S261" s="42">
        <v>-1</v>
      </c>
      <c r="X261" s="75">
        <f>IFU!$B193-IFU!E193</f>
        <v>3.687689999999975</v>
      </c>
      <c r="Y261" s="75">
        <f>IFU!$B193-IFU!F193</f>
        <v>-3.7990300000000161</v>
      </c>
      <c r="Z261" s="75">
        <f>IFU!$B193-IFU!G193</f>
        <v>-3.67873000000003</v>
      </c>
      <c r="AA261" s="75">
        <f>IFU!$B193-IFU!H193</f>
        <v>3.8277999999999679</v>
      </c>
      <c r="AB261" s="75">
        <f>IFU!I193-IFU!$C193</f>
        <v>0.85923999999999978</v>
      </c>
      <c r="AC261" s="75">
        <f>IFU!J193-IFU!$C193</f>
        <v>-0.21171000000003914</v>
      </c>
      <c r="AD261" s="75">
        <f>IFU!K193-IFU!$C193</f>
        <v>-0.84478999999998905</v>
      </c>
      <c r="AE261" s="75">
        <f>IFU!L193-IFU!$C193</f>
        <v>0.20256999999998015</v>
      </c>
      <c r="AF261" s="40">
        <v>41640</v>
      </c>
    </row>
    <row r="262" spans="1:32" x14ac:dyDescent="0.2">
      <c r="A262" s="9" t="s">
        <v>54</v>
      </c>
      <c r="B262" t="s">
        <v>356</v>
      </c>
      <c r="C262" s="9" t="str">
        <f>DDC!B263</f>
        <v>MIRIFU_CNTR</v>
      </c>
      <c r="D262" s="39" t="s">
        <v>401</v>
      </c>
      <c r="E262" s="15" t="s">
        <v>135</v>
      </c>
      <c r="F262" s="44"/>
      <c r="G262" s="44"/>
      <c r="J262" s="44"/>
      <c r="K262" s="44"/>
      <c r="P262" s="74">
        <f>IFU!B194</f>
        <v>-503.40870999999999</v>
      </c>
      <c r="Q262" s="74">
        <f>IFU!C194</f>
        <v>-320.37878000000001</v>
      </c>
      <c r="R262" s="74">
        <f>IFU!D194</f>
        <v>0</v>
      </c>
      <c r="S262" s="42">
        <v>-1</v>
      </c>
      <c r="X262" s="75">
        <f>IFU!$B194-IFU!E194</f>
        <v>3.6239100000000235</v>
      </c>
      <c r="Y262" s="75">
        <f>IFU!$B194-IFU!F194</f>
        <v>-3.7548999999999637</v>
      </c>
      <c r="Z262" s="75">
        <f>IFU!$B194-IFU!G194</f>
        <v>-3.63445999999999</v>
      </c>
      <c r="AA262" s="75">
        <f>IFU!$B194-IFU!H194</f>
        <v>3.7638200000000097</v>
      </c>
      <c r="AB262" s="75">
        <f>IFU!I194-IFU!$C194</f>
        <v>0.83713000000000193</v>
      </c>
      <c r="AC262" s="75">
        <f>IFU!J194-IFU!$C194</f>
        <v>-0.19240000000002055</v>
      </c>
      <c r="AD262" s="75">
        <f>IFU!K194-IFU!$C194</f>
        <v>-0.825649999999996</v>
      </c>
      <c r="AE262" s="75">
        <f>IFU!L194-IFU!$C194</f>
        <v>0.18070000000000164</v>
      </c>
      <c r="AF262" s="40">
        <v>41640</v>
      </c>
    </row>
    <row r="263" spans="1:32" x14ac:dyDescent="0.2">
      <c r="A263" s="9" t="s">
        <v>54</v>
      </c>
      <c r="B263" t="s">
        <v>357</v>
      </c>
      <c r="C263" s="9" t="str">
        <f>DDC!B264</f>
        <v>MIRIFU_CNTR</v>
      </c>
      <c r="D263" s="39" t="s">
        <v>401</v>
      </c>
      <c r="E263" s="15" t="s">
        <v>135</v>
      </c>
      <c r="F263" s="44"/>
      <c r="G263" s="44"/>
      <c r="J263" s="44"/>
      <c r="K263" s="44"/>
      <c r="P263" s="74">
        <f>IFU!B195</f>
        <v>-503.53888999999998</v>
      </c>
      <c r="Q263" s="74">
        <f>IFU!C195</f>
        <v>-321.02361999999999</v>
      </c>
      <c r="R263" s="74">
        <f>IFU!D195</f>
        <v>0</v>
      </c>
      <c r="S263" s="42">
        <v>-1</v>
      </c>
      <c r="X263" s="75">
        <f>IFU!$B195-IFU!E195</f>
        <v>3.6573600000000397</v>
      </c>
      <c r="Y263" s="75">
        <f>IFU!$B195-IFU!F195</f>
        <v>-3.7667099999999891</v>
      </c>
      <c r="Z263" s="75">
        <f>IFU!$B195-IFU!G195</f>
        <v>-3.6462699999999586</v>
      </c>
      <c r="AA263" s="75">
        <f>IFU!$B195-IFU!H195</f>
        <v>3.7973400000000197</v>
      </c>
      <c r="AB263" s="75">
        <f>IFU!I195-IFU!$C195</f>
        <v>0.82877000000001999</v>
      </c>
      <c r="AC263" s="75">
        <f>IFU!J195-IFU!$C195</f>
        <v>-0.18108000000000857</v>
      </c>
      <c r="AD263" s="75">
        <f>IFU!K195-IFU!$C195</f>
        <v>-0.81432000000000926</v>
      </c>
      <c r="AE263" s="75">
        <f>IFU!L195-IFU!$C195</f>
        <v>0.17225000000001955</v>
      </c>
      <c r="AF263" s="40">
        <v>41640</v>
      </c>
    </row>
    <row r="264" spans="1:32" x14ac:dyDescent="0.2">
      <c r="A264" s="9" t="s">
        <v>54</v>
      </c>
      <c r="B264" t="s">
        <v>358</v>
      </c>
      <c r="C264" s="9" t="str">
        <f>DDC!B265</f>
        <v>MIRIFU_CNTR</v>
      </c>
      <c r="D264" s="39" t="s">
        <v>401</v>
      </c>
      <c r="E264" s="15" t="s">
        <v>135</v>
      </c>
      <c r="F264" s="44"/>
      <c r="G264" s="44"/>
      <c r="J264" s="44"/>
      <c r="K264" s="44"/>
      <c r="P264" s="74">
        <f>IFU!B196</f>
        <v>-503.66908000000001</v>
      </c>
      <c r="Q264" s="74">
        <f>IFU!C196</f>
        <v>-321.66845999999998</v>
      </c>
      <c r="R264" s="74">
        <f>IFU!D196</f>
        <v>0</v>
      </c>
      <c r="S264" s="42">
        <v>-1</v>
      </c>
      <c r="X264" s="75">
        <f>IFU!$B196-IFU!E196</f>
        <v>3.6710499999999797</v>
      </c>
      <c r="Y264" s="75">
        <f>IFU!$B196-IFU!F196</f>
        <v>-3.7223200000000247</v>
      </c>
      <c r="Z264" s="75">
        <f>IFU!$B196-IFU!G196</f>
        <v>-3.6017400000000066</v>
      </c>
      <c r="AA264" s="75">
        <f>IFU!$B196-IFU!H196</f>
        <v>3.8110499999999661</v>
      </c>
      <c r="AB264" s="75">
        <f>IFU!I196-IFU!$C196</f>
        <v>0.81761000000000195</v>
      </c>
      <c r="AC264" s="75">
        <f>IFU!J196-IFU!$C196</f>
        <v>-0.16230999999999085</v>
      </c>
      <c r="AD264" s="75">
        <f>IFU!K196-IFU!$C196</f>
        <v>-0.79571000000004233</v>
      </c>
      <c r="AE264" s="75">
        <f>IFU!L196-IFU!$C196</f>
        <v>0.16109000000000151</v>
      </c>
      <c r="AF264" s="40">
        <v>41640</v>
      </c>
    </row>
    <row r="265" spans="1:32" x14ac:dyDescent="0.2">
      <c r="A265" s="9" t="s">
        <v>54</v>
      </c>
      <c r="B265" t="s">
        <v>359</v>
      </c>
      <c r="C265" s="9" t="str">
        <f>DDC!B266</f>
        <v>MIRIFU_CNTR</v>
      </c>
      <c r="D265" s="39" t="s">
        <v>401</v>
      </c>
      <c r="E265" s="15" t="s">
        <v>135</v>
      </c>
      <c r="F265" s="44"/>
      <c r="G265" s="44"/>
      <c r="J265" s="44"/>
      <c r="K265" s="44"/>
      <c r="P265" s="74">
        <f>IFU!B197</f>
        <v>-503.79924999999997</v>
      </c>
      <c r="Q265" s="74">
        <f>IFU!C197</f>
        <v>-322.31330000000003</v>
      </c>
      <c r="R265" s="74">
        <f>IFU!D197</f>
        <v>0</v>
      </c>
      <c r="S265" s="42">
        <v>-1</v>
      </c>
      <c r="X265" s="75">
        <f>IFU!$B197-IFU!E197</f>
        <v>3.6955600000000004</v>
      </c>
      <c r="Y265" s="75">
        <f>IFU!$B197-IFU!F197</f>
        <v>-3.778699999999958</v>
      </c>
      <c r="Z265" s="75">
        <f>IFU!$B197-IFU!G197</f>
        <v>-3.6582499999999527</v>
      </c>
      <c r="AA265" s="75">
        <f>IFU!$B197-IFU!H197</f>
        <v>3.8355900000000247</v>
      </c>
      <c r="AB265" s="75">
        <f>IFU!I197-IFU!$C197</f>
        <v>0.80782000000004928</v>
      </c>
      <c r="AC265" s="75">
        <f>IFU!J197-IFU!$C197</f>
        <v>-0.15690999999998212</v>
      </c>
      <c r="AD265" s="75">
        <f>IFU!K197-IFU!$C197</f>
        <v>-0.79016999999998916</v>
      </c>
      <c r="AE265" s="75">
        <f>IFU!L197-IFU!$C197</f>
        <v>0.15126000000003614</v>
      </c>
      <c r="AF265" s="40">
        <v>41640</v>
      </c>
    </row>
    <row r="266" spans="1:32" x14ac:dyDescent="0.2">
      <c r="A266" s="9" t="s">
        <v>54</v>
      </c>
      <c r="B266" t="s">
        <v>360</v>
      </c>
      <c r="C266" s="9" t="str">
        <f>DDC!B267</f>
        <v>MIRIFU_CNTR</v>
      </c>
      <c r="D266" s="39" t="s">
        <v>401</v>
      </c>
      <c r="E266" s="15" t="s">
        <v>135</v>
      </c>
      <c r="F266" s="44"/>
      <c r="G266" s="44"/>
      <c r="J266" s="44"/>
      <c r="K266" s="44"/>
      <c r="P266" s="74">
        <f>IFU!B198</f>
        <v>-503.92943000000002</v>
      </c>
      <c r="Q266" s="74">
        <f>IFU!C198</f>
        <v>-322.95814000000001</v>
      </c>
      <c r="R266" s="74">
        <f>IFU!D198</f>
        <v>0</v>
      </c>
      <c r="S266" s="42">
        <v>-1</v>
      </c>
      <c r="X266" s="75">
        <f>IFU!$B198-IFU!E198</f>
        <v>3.6914899999999875</v>
      </c>
      <c r="Y266" s="75">
        <f>IFU!$B198-IFU!F198</f>
        <v>-3.8270700000000488</v>
      </c>
      <c r="Z266" s="75">
        <f>IFU!$B198-IFU!G198</f>
        <v>-3.7067100000000437</v>
      </c>
      <c r="AA266" s="75">
        <f>IFU!$B198-IFU!H198</f>
        <v>3.8314799999999991</v>
      </c>
      <c r="AB266" s="75">
        <f>IFU!I198-IFU!$C198</f>
        <v>0.79435000000000855</v>
      </c>
      <c r="AC266" s="75">
        <f>IFU!J198-IFU!$C198</f>
        <v>-0.15017999999997755</v>
      </c>
      <c r="AD266" s="75">
        <f>IFU!K198-IFU!$C198</f>
        <v>-0.78332000000000335</v>
      </c>
      <c r="AE266" s="75">
        <f>IFU!L198-IFU!$C198</f>
        <v>0.13782000000003336</v>
      </c>
      <c r="AF266" s="40">
        <v>41640</v>
      </c>
    </row>
    <row r="267" spans="1:32" x14ac:dyDescent="0.2">
      <c r="A267" s="9" t="s">
        <v>54</v>
      </c>
      <c r="B267" t="s">
        <v>361</v>
      </c>
      <c r="C267" s="9" t="str">
        <f>DDC!B268</f>
        <v>MIRIFU_CNTR</v>
      </c>
      <c r="D267" s="39" t="s">
        <v>402</v>
      </c>
      <c r="E267" s="15" t="s">
        <v>135</v>
      </c>
      <c r="F267" s="44"/>
      <c r="G267" s="44"/>
      <c r="J267" s="44"/>
      <c r="K267" s="44"/>
      <c r="P267" s="74">
        <f>IFU!B199</f>
        <v>-503.22287</v>
      </c>
      <c r="Q267" s="74">
        <f>IFU!C199</f>
        <v>-319.33219000000003</v>
      </c>
      <c r="R267" s="74">
        <f>IFU!D199</f>
        <v>0</v>
      </c>
      <c r="S267" s="42">
        <v>-1</v>
      </c>
      <c r="X267" s="75">
        <f>IFU!$B199-IFU!E199</f>
        <v>2.7451399999999921</v>
      </c>
      <c r="Y267" s="75">
        <f>IFU!$B199-IFU!F199</f>
        <v>-4.2797800000000166</v>
      </c>
      <c r="Z267" s="75">
        <f>IFU!$B199-IFU!G199</f>
        <v>-2.8476900000000001</v>
      </c>
      <c r="AA267" s="75">
        <f>IFU!$B199-IFU!H199</f>
        <v>4.2520799999999781</v>
      </c>
      <c r="AB267" s="75">
        <f>IFU!I199-IFU!$C199</f>
        <v>4.4337200000000507</v>
      </c>
      <c r="AC267" s="75">
        <f>IFU!J199-IFU!$C199</f>
        <v>3.2600400000000036</v>
      </c>
      <c r="AD267" s="75">
        <f>IFU!K199-IFU!$C199</f>
        <v>-4.3360699999999497</v>
      </c>
      <c r="AE267" s="75">
        <f>IFU!L199-IFU!$C199</f>
        <v>-3.3773699999999849</v>
      </c>
      <c r="AF267" s="40">
        <v>41640</v>
      </c>
    </row>
    <row r="268" spans="1:32" x14ac:dyDescent="0.2">
      <c r="A268" s="9" t="s">
        <v>54</v>
      </c>
      <c r="B268" t="s">
        <v>362</v>
      </c>
      <c r="C268" s="9" t="str">
        <f>DDC!B269</f>
        <v>MIRIFU_CNTR</v>
      </c>
      <c r="D268" s="39" t="s">
        <v>401</v>
      </c>
      <c r="E268" s="15" t="s">
        <v>135</v>
      </c>
      <c r="F268" s="44"/>
      <c r="G268" s="44"/>
      <c r="J268" s="44"/>
      <c r="K268" s="44"/>
      <c r="P268" s="74">
        <f>IFU!B200</f>
        <v>-502.54919000000001</v>
      </c>
      <c r="Q268" s="74">
        <f>IFU!C200</f>
        <v>-315.80092000000002</v>
      </c>
      <c r="R268" s="74">
        <f>IFU!D200</f>
        <v>0</v>
      </c>
      <c r="S268" s="42">
        <v>-1</v>
      </c>
      <c r="X268" s="75">
        <f>IFU!$B200-IFU!E200</f>
        <v>3.4931300000000078</v>
      </c>
      <c r="Y268" s="75">
        <f>IFU!$B200-IFU!F200</f>
        <v>-3.6945299999999861</v>
      </c>
      <c r="Z268" s="75">
        <f>IFU!$B200-IFU!G200</f>
        <v>-3.5752699999999891</v>
      </c>
      <c r="AA268" s="75">
        <f>IFU!$B200-IFU!H200</f>
        <v>3.6187800000000152</v>
      </c>
      <c r="AB268" s="75">
        <f>IFU!I200-IFU!$C200</f>
        <v>0.91487000000000762</v>
      </c>
      <c r="AC268" s="75">
        <f>IFU!J200-IFU!$C200</f>
        <v>-0.28600999999997612</v>
      </c>
      <c r="AD268" s="75">
        <f>IFU!K200-IFU!$C200</f>
        <v>-0.91879000000000133</v>
      </c>
      <c r="AE268" s="75">
        <f>IFU!L200-IFU!$C200</f>
        <v>0.26375000000001592</v>
      </c>
      <c r="AF268" s="40">
        <v>41640</v>
      </c>
    </row>
    <row r="269" spans="1:32" x14ac:dyDescent="0.2">
      <c r="A269" s="9" t="s">
        <v>54</v>
      </c>
      <c r="B269" t="s">
        <v>363</v>
      </c>
      <c r="C269" s="9" t="str">
        <f>DDC!B270</f>
        <v>MIRIFU_CNTR</v>
      </c>
      <c r="D269" s="39" t="s">
        <v>401</v>
      </c>
      <c r="E269" s="15" t="s">
        <v>135</v>
      </c>
      <c r="F269" s="44"/>
      <c r="G269" s="44"/>
      <c r="J269" s="44"/>
      <c r="K269" s="44"/>
      <c r="P269" s="74">
        <f>IFU!B201</f>
        <v>-502.67167999999998</v>
      </c>
      <c r="Q269" s="74">
        <f>IFU!C201</f>
        <v>-316.44297</v>
      </c>
      <c r="R269" s="74">
        <f>IFU!D201</f>
        <v>0</v>
      </c>
      <c r="S269" s="42">
        <v>-1</v>
      </c>
      <c r="X269" s="75">
        <f>IFU!$B201-IFU!E201</f>
        <v>3.4396200000000476</v>
      </c>
      <c r="Y269" s="75">
        <f>IFU!$B201-IFU!F201</f>
        <v>-3.6911199999999553</v>
      </c>
      <c r="Z269" s="75">
        <f>IFU!$B201-IFU!G201</f>
        <v>-3.5718499999999835</v>
      </c>
      <c r="AA269" s="75">
        <f>IFU!$B201-IFU!H201</f>
        <v>3.5652200000000107</v>
      </c>
      <c r="AB269" s="75">
        <f>IFU!I201-IFU!$C201</f>
        <v>0.89649000000002843</v>
      </c>
      <c r="AC269" s="75">
        <f>IFU!J201-IFU!$C201</f>
        <v>-0.27564999999998463</v>
      </c>
      <c r="AD269" s="75">
        <f>IFU!K201-IFU!$C201</f>
        <v>-0.90845000000001619</v>
      </c>
      <c r="AE269" s="75">
        <f>IFU!L201-IFU!$C201</f>
        <v>0.24551999999999907</v>
      </c>
      <c r="AF269" s="40">
        <v>41640</v>
      </c>
    </row>
    <row r="270" spans="1:32" x14ac:dyDescent="0.2">
      <c r="A270" s="9" t="s">
        <v>54</v>
      </c>
      <c r="B270" t="s">
        <v>364</v>
      </c>
      <c r="C270" s="9" t="str">
        <f>DDC!B271</f>
        <v>MIRIFU_CNTR</v>
      </c>
      <c r="D270" s="39" t="s">
        <v>401</v>
      </c>
      <c r="E270" s="15" t="s">
        <v>135</v>
      </c>
      <c r="F270" s="44"/>
      <c r="G270" s="44"/>
      <c r="J270" s="44"/>
      <c r="K270" s="44"/>
      <c r="P270" s="74">
        <f>IFU!B202</f>
        <v>-502.79417000000001</v>
      </c>
      <c r="Q270" s="74">
        <f>IFU!C202</f>
        <v>-317.08501999999999</v>
      </c>
      <c r="R270" s="74">
        <f>IFU!D202</f>
        <v>0</v>
      </c>
      <c r="S270" s="42">
        <v>-1</v>
      </c>
      <c r="X270" s="75">
        <f>IFU!$B202-IFU!E202</f>
        <v>3.4249899999999798</v>
      </c>
      <c r="Y270" s="75">
        <f>IFU!$B202-IFU!F202</f>
        <v>-3.7030300000000125</v>
      </c>
      <c r="Z270" s="75">
        <f>IFU!$B202-IFU!G202</f>
        <v>-3.5837700000000154</v>
      </c>
      <c r="AA270" s="75">
        <f>IFU!$B202-IFU!H202</f>
        <v>3.5505699999999933</v>
      </c>
      <c r="AB270" s="75">
        <f>IFU!I202-IFU!$C202</f>
        <v>0.88470000000000937</v>
      </c>
      <c r="AC270" s="75">
        <f>IFU!J202-IFU!$C202</f>
        <v>-0.26780000000002246</v>
      </c>
      <c r="AD270" s="75">
        <f>IFU!K202-IFU!$C202</f>
        <v>-0.90057999999999083</v>
      </c>
      <c r="AE270" s="75">
        <f>IFU!L202-IFU!$C202</f>
        <v>0.23377999999996746</v>
      </c>
      <c r="AF270" s="40">
        <v>41640</v>
      </c>
    </row>
    <row r="271" spans="1:32" x14ac:dyDescent="0.2">
      <c r="A271" s="9" t="s">
        <v>54</v>
      </c>
      <c r="B271" t="s">
        <v>365</v>
      </c>
      <c r="C271" s="9" t="str">
        <f>DDC!B272</f>
        <v>MIRIFU_CNTR</v>
      </c>
      <c r="D271" s="39" t="s">
        <v>401</v>
      </c>
      <c r="E271" s="15" t="s">
        <v>135</v>
      </c>
      <c r="F271" s="44"/>
      <c r="G271" s="44"/>
      <c r="J271" s="44"/>
      <c r="K271" s="44"/>
      <c r="P271" s="74">
        <f>IFU!B203</f>
        <v>-502.91665999999998</v>
      </c>
      <c r="Q271" s="74">
        <f>IFU!C203</f>
        <v>-317.72707000000003</v>
      </c>
      <c r="R271" s="74">
        <f>IFU!D203</f>
        <v>0</v>
      </c>
      <c r="S271" s="42">
        <v>-1</v>
      </c>
      <c r="X271" s="75">
        <f>IFU!$B203-IFU!E203</f>
        <v>3.5044000000000324</v>
      </c>
      <c r="Y271" s="75">
        <f>IFU!$B203-IFU!F203</f>
        <v>-3.6820199999999659</v>
      </c>
      <c r="Z271" s="75">
        <f>IFU!$B203-IFU!G203</f>
        <v>-3.5627399999999625</v>
      </c>
      <c r="AA271" s="75">
        <f>IFU!$B203-IFU!H203</f>
        <v>3.6300500000000397</v>
      </c>
      <c r="AB271" s="75">
        <f>IFU!I203-IFU!$C203</f>
        <v>0.88796000000002095</v>
      </c>
      <c r="AC271" s="75">
        <f>IFU!J203-IFU!$C203</f>
        <v>-0.25467999999995072</v>
      </c>
      <c r="AD271" s="75">
        <f>IFU!K203-IFU!$C203</f>
        <v>-0.88751999999999498</v>
      </c>
      <c r="AE271" s="75">
        <f>IFU!L203-IFU!$C203</f>
        <v>0.23684000000002925</v>
      </c>
      <c r="AF271" s="40">
        <v>41640</v>
      </c>
    </row>
    <row r="272" spans="1:32" x14ac:dyDescent="0.2">
      <c r="A272" s="9" t="s">
        <v>54</v>
      </c>
      <c r="B272" t="s">
        <v>366</v>
      </c>
      <c r="C272" s="9" t="str">
        <f>DDC!B273</f>
        <v>MIRIFU_CNTR</v>
      </c>
      <c r="D272" s="39" t="s">
        <v>401</v>
      </c>
      <c r="E272" s="15" t="s">
        <v>135</v>
      </c>
      <c r="F272" s="44"/>
      <c r="G272" s="44"/>
      <c r="J272" s="44"/>
      <c r="K272" s="44"/>
      <c r="P272" s="74">
        <f>IFU!B204</f>
        <v>-503.03913999999997</v>
      </c>
      <c r="Q272" s="74">
        <f>IFU!C204</f>
        <v>-318.36912000000001</v>
      </c>
      <c r="R272" s="74">
        <f>IFU!D204</f>
        <v>0</v>
      </c>
      <c r="S272" s="42">
        <v>-1</v>
      </c>
      <c r="X272" s="75">
        <f>IFU!$B204-IFU!E204</f>
        <v>3.5819299999999998</v>
      </c>
      <c r="Y272" s="75">
        <f>IFU!$B204-IFU!F204</f>
        <v>-3.6287799999999493</v>
      </c>
      <c r="Z272" s="75">
        <f>IFU!$B204-IFU!G204</f>
        <v>-3.5094499999999584</v>
      </c>
      <c r="AA272" s="75">
        <f>IFU!$B204-IFU!H204</f>
        <v>3.7076400000000262</v>
      </c>
      <c r="AB272" s="75">
        <f>IFU!I204-IFU!$C204</f>
        <v>0.89052000000003773</v>
      </c>
      <c r="AC272" s="75">
        <f>IFU!J204-IFU!$C204</f>
        <v>-0.23664999999999736</v>
      </c>
      <c r="AD272" s="75">
        <f>IFU!K204-IFU!$C204</f>
        <v>-0.86962999999997237</v>
      </c>
      <c r="AE272" s="75">
        <f>IFU!L204-IFU!$C204</f>
        <v>0.23921000000001413</v>
      </c>
      <c r="AF272" s="40">
        <v>41640</v>
      </c>
    </row>
    <row r="273" spans="1:32" x14ac:dyDescent="0.2">
      <c r="A273" s="9" t="s">
        <v>54</v>
      </c>
      <c r="B273" t="s">
        <v>367</v>
      </c>
      <c r="C273" s="9" t="str">
        <f>DDC!B274</f>
        <v>MIRIFU_CNTR</v>
      </c>
      <c r="D273" s="39" t="s">
        <v>401</v>
      </c>
      <c r="E273" s="15" t="s">
        <v>135</v>
      </c>
      <c r="F273" s="44"/>
      <c r="G273" s="44"/>
      <c r="J273" s="44"/>
      <c r="K273" s="44"/>
      <c r="P273" s="74">
        <f>IFU!B205</f>
        <v>-503.16163</v>
      </c>
      <c r="Q273" s="74">
        <f>IFU!C205</f>
        <v>-319.01116999999999</v>
      </c>
      <c r="R273" s="74">
        <f>IFU!D205</f>
        <v>0</v>
      </c>
      <c r="S273" s="42">
        <v>-1</v>
      </c>
      <c r="X273" s="75">
        <f>IFU!$B205-IFU!E205</f>
        <v>3.6371800000000007</v>
      </c>
      <c r="Y273" s="75">
        <f>IFU!$B205-IFU!F205</f>
        <v>-3.7387400000000071</v>
      </c>
      <c r="Z273" s="75">
        <f>IFU!$B205-IFU!G205</f>
        <v>-3.6195000000000164</v>
      </c>
      <c r="AA273" s="75">
        <f>IFU!$B205-IFU!H205</f>
        <v>3.7629400000000146</v>
      </c>
      <c r="AB273" s="75">
        <f>IFU!I205-IFU!$C205</f>
        <v>0.88925999999997885</v>
      </c>
      <c r="AC273" s="75">
        <f>IFU!J205-IFU!$C205</f>
        <v>-0.2439899999999966</v>
      </c>
      <c r="AD273" s="75">
        <f>IFU!K205-IFU!$C205</f>
        <v>-0.87670000000002801</v>
      </c>
      <c r="AE273" s="75">
        <f>IFU!L205-IFU!$C205</f>
        <v>0.23781999999999925</v>
      </c>
      <c r="AF273" s="40">
        <v>41640</v>
      </c>
    </row>
    <row r="274" spans="1:32" x14ac:dyDescent="0.2">
      <c r="A274" s="9" t="s">
        <v>54</v>
      </c>
      <c r="B274" t="s">
        <v>368</v>
      </c>
      <c r="C274" s="9" t="str">
        <f>DDC!B275</f>
        <v>MIRIFU_CNTR</v>
      </c>
      <c r="D274" s="39" t="s">
        <v>401</v>
      </c>
      <c r="E274" s="15" t="s">
        <v>135</v>
      </c>
      <c r="F274" s="44"/>
      <c r="G274" s="44"/>
      <c r="J274" s="44"/>
      <c r="K274" s="44"/>
      <c r="P274" s="74">
        <f>IFU!B206</f>
        <v>-503.28411999999997</v>
      </c>
      <c r="Q274" s="74">
        <f>IFU!C206</f>
        <v>-319.65321999999998</v>
      </c>
      <c r="R274" s="74">
        <f>IFU!D206</f>
        <v>0</v>
      </c>
      <c r="S274" s="42">
        <v>-1</v>
      </c>
      <c r="X274" s="75">
        <f>IFU!$B206-IFU!E206</f>
        <v>3.6768900000000144</v>
      </c>
      <c r="Y274" s="75">
        <f>IFU!$B206-IFU!F206</f>
        <v>-3.7165399999999522</v>
      </c>
      <c r="Z274" s="75">
        <f>IFU!$B206-IFU!G206</f>
        <v>-3.5972899999999868</v>
      </c>
      <c r="AA274" s="75">
        <f>IFU!$B206-IFU!H206</f>
        <v>3.8026800000000094</v>
      </c>
      <c r="AB274" s="75">
        <f>IFU!I206-IFU!$C206</f>
        <v>0.88536999999996624</v>
      </c>
      <c r="AC274" s="75">
        <f>IFU!J206-IFU!$C206</f>
        <v>-0.2308100000000195</v>
      </c>
      <c r="AD274" s="75">
        <f>IFU!K206-IFU!$C206</f>
        <v>-0.86359000000004471</v>
      </c>
      <c r="AE274" s="75">
        <f>IFU!L206-IFU!$C206</f>
        <v>0.2338399999999865</v>
      </c>
      <c r="AF274" s="40">
        <v>41640</v>
      </c>
    </row>
    <row r="275" spans="1:32" x14ac:dyDescent="0.2">
      <c r="A275" s="9" t="s">
        <v>54</v>
      </c>
      <c r="B275" t="s">
        <v>369</v>
      </c>
      <c r="C275" s="9" t="str">
        <f>DDC!B276</f>
        <v>MIRIFU_CNTR</v>
      </c>
      <c r="D275" s="39" t="s">
        <v>401</v>
      </c>
      <c r="E275" s="15" t="s">
        <v>135</v>
      </c>
      <c r="F275" s="44"/>
      <c r="G275" s="44"/>
      <c r="J275" s="44"/>
      <c r="K275" s="44"/>
      <c r="P275" s="74">
        <f>IFU!B207</f>
        <v>-503.40661</v>
      </c>
      <c r="Q275" s="74">
        <f>IFU!C207</f>
        <v>-320.29525999999998</v>
      </c>
      <c r="R275" s="74">
        <f>IFU!D207</f>
        <v>0</v>
      </c>
      <c r="S275" s="42">
        <v>-1</v>
      </c>
      <c r="X275" s="75">
        <f>IFU!$B207-IFU!E207</f>
        <v>3.5558899999999767</v>
      </c>
      <c r="Y275" s="75">
        <f>IFU!$B207-IFU!F207</f>
        <v>-3.7101799999999798</v>
      </c>
      <c r="Z275" s="75">
        <f>IFU!$B207-IFU!G207</f>
        <v>-3.590910000000008</v>
      </c>
      <c r="AA275" s="75">
        <f>IFU!$B207-IFU!H207</f>
        <v>3.681570000000022</v>
      </c>
      <c r="AB275" s="75">
        <f>IFU!I207-IFU!$C207</f>
        <v>0.85743999999999687</v>
      </c>
      <c r="AC275" s="75">
        <f>IFU!J207-IFU!$C207</f>
        <v>-0.22012000000000853</v>
      </c>
      <c r="AD275" s="75">
        <f>IFU!K207-IFU!$C207</f>
        <v>-0.85292000000004009</v>
      </c>
      <c r="AE275" s="75">
        <f>IFU!L207-IFU!$C207</f>
        <v>0.20623000000000502</v>
      </c>
      <c r="AF275" s="40">
        <v>41640</v>
      </c>
    </row>
    <row r="276" spans="1:32" x14ac:dyDescent="0.2">
      <c r="A276" s="9" t="s">
        <v>54</v>
      </c>
      <c r="B276" t="s">
        <v>370</v>
      </c>
      <c r="C276" s="9" t="str">
        <f>DDC!B277</f>
        <v>MIRIFU_CNTR</v>
      </c>
      <c r="D276" s="39" t="s">
        <v>401</v>
      </c>
      <c r="E276" s="15" t="s">
        <v>135</v>
      </c>
      <c r="F276" s="44"/>
      <c r="G276" s="44"/>
      <c r="J276" s="44"/>
      <c r="K276" s="44"/>
      <c r="P276" s="74">
        <f>IFU!B208</f>
        <v>-503.52910000000003</v>
      </c>
      <c r="Q276" s="74">
        <f>IFU!C208</f>
        <v>-320.93732</v>
      </c>
      <c r="R276" s="74">
        <f>IFU!D208</f>
        <v>0</v>
      </c>
      <c r="S276" s="42">
        <v>-1</v>
      </c>
      <c r="X276" s="75">
        <f>IFU!$B208-IFU!E208</f>
        <v>3.5811199999999985</v>
      </c>
      <c r="Y276" s="75">
        <f>IFU!$B208-IFU!F208</f>
        <v>-3.6761900000000196</v>
      </c>
      <c r="Z276" s="75">
        <f>IFU!$B208-IFU!G208</f>
        <v>-3.5568900000000099</v>
      </c>
      <c r="AA276" s="75">
        <f>IFU!$B208-IFU!H208</f>
        <v>3.7068199999999933</v>
      </c>
      <c r="AB276" s="75">
        <f>IFU!I208-IFU!$C208</f>
        <v>0.85149999999998727</v>
      </c>
      <c r="AC276" s="75">
        <f>IFU!J208-IFU!$C208</f>
        <v>-0.20544000000001006</v>
      </c>
      <c r="AD276" s="75">
        <f>IFU!K208-IFU!$C208</f>
        <v>-0.83834000000001652</v>
      </c>
      <c r="AE276" s="75">
        <f>IFU!L208-IFU!$C208</f>
        <v>0.20022000000000162</v>
      </c>
      <c r="AF276" s="40">
        <v>41640</v>
      </c>
    </row>
    <row r="277" spans="1:32" x14ac:dyDescent="0.2">
      <c r="A277" s="9" t="s">
        <v>54</v>
      </c>
      <c r="B277" t="s">
        <v>371</v>
      </c>
      <c r="C277" s="9" t="str">
        <f>DDC!B278</f>
        <v>MIRIFU_CNTR</v>
      </c>
      <c r="D277" s="39" t="s">
        <v>401</v>
      </c>
      <c r="E277" s="15" t="s">
        <v>135</v>
      </c>
      <c r="F277" s="44"/>
      <c r="G277" s="44"/>
      <c r="J277" s="44"/>
      <c r="K277" s="44"/>
      <c r="P277" s="74">
        <f>IFU!B209</f>
        <v>-503.65159</v>
      </c>
      <c r="Q277" s="74">
        <f>IFU!C209</f>
        <v>-321.57936999999998</v>
      </c>
      <c r="R277" s="74">
        <f>IFU!D209</f>
        <v>0</v>
      </c>
      <c r="S277" s="42">
        <v>-1</v>
      </c>
      <c r="X277" s="75">
        <f>IFU!$B209-IFU!E209</f>
        <v>3.6135300000000257</v>
      </c>
      <c r="Y277" s="75">
        <f>IFU!$B209-IFU!F209</f>
        <v>-3.6344300000000089</v>
      </c>
      <c r="Z277" s="75">
        <f>IFU!$B209-IFU!G209</f>
        <v>-3.5150899999999865</v>
      </c>
      <c r="AA277" s="75">
        <f>IFU!$B209-IFU!H209</f>
        <v>3.7392600000000016</v>
      </c>
      <c r="AB277" s="75">
        <f>IFU!I209-IFU!$C209</f>
        <v>0.84645000000000437</v>
      </c>
      <c r="AC277" s="75">
        <f>IFU!J209-IFU!$C209</f>
        <v>-0.18987000000004173</v>
      </c>
      <c r="AD277" s="75">
        <f>IFU!K209-IFU!$C209</f>
        <v>-0.82287000000002308</v>
      </c>
      <c r="AE277" s="75">
        <f>IFU!L209-IFU!$C209</f>
        <v>0.19510999999999967</v>
      </c>
      <c r="AF277" s="40">
        <v>41640</v>
      </c>
    </row>
    <row r="278" spans="1:32" x14ac:dyDescent="0.2">
      <c r="A278" s="9" t="s">
        <v>54</v>
      </c>
      <c r="B278" t="s">
        <v>372</v>
      </c>
      <c r="C278" s="9" t="str">
        <f>DDC!B279</f>
        <v>MIRIFU_CNTR</v>
      </c>
      <c r="D278" s="39" t="s">
        <v>401</v>
      </c>
      <c r="E278" s="15" t="s">
        <v>135</v>
      </c>
      <c r="F278" s="44"/>
      <c r="G278" s="44"/>
      <c r="J278" s="44"/>
      <c r="K278" s="44"/>
      <c r="P278" s="74">
        <f>IFU!B210</f>
        <v>-503.77408000000003</v>
      </c>
      <c r="Q278" s="74">
        <f>IFU!C210</f>
        <v>-322.22140999999999</v>
      </c>
      <c r="R278" s="74">
        <f>IFU!D210</f>
        <v>0</v>
      </c>
      <c r="S278" s="42">
        <v>-1</v>
      </c>
      <c r="X278" s="75">
        <f>IFU!$B210-IFU!E210</f>
        <v>3.6417799999999829</v>
      </c>
      <c r="Y278" s="75">
        <f>IFU!$B210-IFU!F210</f>
        <v>-3.6694500000000403</v>
      </c>
      <c r="Z278" s="75">
        <f>IFU!$B210-IFU!G210</f>
        <v>-3.550139999999999</v>
      </c>
      <c r="AA278" s="75">
        <f>IFU!$B210-IFU!H210</f>
        <v>3.7675299999999652</v>
      </c>
      <c r="AB278" s="75">
        <f>IFU!I210-IFU!$C210</f>
        <v>0.84066000000001395</v>
      </c>
      <c r="AC278" s="75">
        <f>IFU!J210-IFU!$C210</f>
        <v>-0.18529999999998381</v>
      </c>
      <c r="AD278" s="75">
        <f>IFU!K210-IFU!$C210</f>
        <v>-0.81823000000002821</v>
      </c>
      <c r="AE278" s="75">
        <f>IFU!L210-IFU!$C210</f>
        <v>0.18923999999998387</v>
      </c>
      <c r="AF278" s="40">
        <v>41640</v>
      </c>
    </row>
    <row r="279" spans="1:32" x14ac:dyDescent="0.2">
      <c r="A279" s="9" t="s">
        <v>54</v>
      </c>
      <c r="B279" t="s">
        <v>373</v>
      </c>
      <c r="C279" s="9" t="str">
        <f>DDC!B280</f>
        <v>MIRIFU_CNTR</v>
      </c>
      <c r="D279" s="39" t="s">
        <v>401</v>
      </c>
      <c r="E279" s="15" t="s">
        <v>135</v>
      </c>
      <c r="F279" s="44"/>
      <c r="G279" s="44"/>
      <c r="J279" s="44"/>
      <c r="K279" s="44"/>
      <c r="P279" s="74">
        <f>IFU!B211</f>
        <v>-503.89657</v>
      </c>
      <c r="Q279" s="74">
        <f>IFU!C211</f>
        <v>-322.86345999999998</v>
      </c>
      <c r="R279" s="74">
        <f>IFU!D211</f>
        <v>0</v>
      </c>
      <c r="S279" s="42">
        <v>-1</v>
      </c>
      <c r="X279" s="75">
        <f>IFU!$B211-IFU!E211</f>
        <v>3.57325000000003</v>
      </c>
      <c r="Y279" s="75">
        <f>IFU!$B211-IFU!F211</f>
        <v>-3.7317699999999832</v>
      </c>
      <c r="Z279" s="75">
        <f>IFU!$B211-IFU!G211</f>
        <v>-3.6125099999999861</v>
      </c>
      <c r="AA279" s="75">
        <f>IFU!$B211-IFU!H211</f>
        <v>3.6989399999999932</v>
      </c>
      <c r="AB279" s="75">
        <f>IFU!I211-IFU!$C211</f>
        <v>0.82140999999995756</v>
      </c>
      <c r="AC279" s="75">
        <f>IFU!J211-IFU!$C211</f>
        <v>-0.1843300000000454</v>
      </c>
      <c r="AD279" s="75">
        <f>IFU!K211-IFU!$C211</f>
        <v>-0.81711000000001377</v>
      </c>
      <c r="AE279" s="75">
        <f>IFU!L211-IFU!$C211</f>
        <v>0.17017999999995936</v>
      </c>
      <c r="AF279" s="40">
        <v>41640</v>
      </c>
    </row>
    <row r="280" spans="1:32" x14ac:dyDescent="0.2">
      <c r="A280" s="9" t="s">
        <v>112</v>
      </c>
    </row>
    <row r="282" spans="1:32" x14ac:dyDescent="0.2">
      <c r="A282" s="9" t="s">
        <v>470</v>
      </c>
      <c r="B282" s="165">
        <v>43083</v>
      </c>
      <c r="C282" s="166"/>
      <c r="AF282" s="38"/>
    </row>
  </sheetData>
  <mergeCells count="5">
    <mergeCell ref="A1:E1"/>
    <mergeCell ref="F1:I1"/>
    <mergeCell ref="J1:O1"/>
    <mergeCell ref="R1:W1"/>
    <mergeCell ref="AH1:AM1"/>
  </mergeCell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AM212"/>
  <sheetViews>
    <sheetView workbookViewId="0"/>
  </sheetViews>
  <sheetFormatPr baseColWidth="10" defaultColWidth="11.1640625" defaultRowHeight="16" x14ac:dyDescent="0.2"/>
  <cols>
    <col min="1" max="1" width="27.33203125" style="5" bestFit="1" customWidth="1"/>
    <col min="2" max="3" width="11" bestFit="1" customWidth="1"/>
    <col min="4" max="8" width="13.6640625" style="32" bestFit="1" customWidth="1"/>
    <col min="9" max="9" width="13.33203125" style="32" bestFit="1" customWidth="1"/>
    <col min="10" max="18" width="13.6640625" style="32" bestFit="1" customWidth="1"/>
    <col min="19" max="19" width="13.83203125" style="32" bestFit="1" customWidth="1"/>
    <col min="20" max="21" width="13.83203125" style="4" bestFit="1" customWidth="1"/>
    <col min="22" max="22" width="13.83203125" style="32" bestFit="1" customWidth="1"/>
    <col min="23" max="23" width="13.83203125" style="36" bestFit="1" customWidth="1"/>
    <col min="24" max="24" width="13.5" style="32" bestFit="1" customWidth="1"/>
    <col min="25" max="26" width="13.83203125" style="32" bestFit="1" customWidth="1"/>
    <col min="27" max="31" width="13.5" style="32" bestFit="1" customWidth="1"/>
    <col min="32" max="32" width="13" bestFit="1" customWidth="1"/>
    <col min="33" max="33" width="13.1640625" bestFit="1" customWidth="1"/>
    <col min="34" max="34" width="13" bestFit="1" customWidth="1"/>
    <col min="35" max="37" width="13.1640625" bestFit="1" customWidth="1"/>
    <col min="38" max="44" width="13" bestFit="1" customWidth="1"/>
    <col min="45" max="45" width="12.5" bestFit="1" customWidth="1"/>
  </cols>
  <sheetData>
    <row r="1" spans="1:37" s="5" customFormat="1" x14ac:dyDescent="0.2">
      <c r="A1" s="5" t="s">
        <v>107</v>
      </c>
      <c r="B1" s="5" t="s">
        <v>109</v>
      </c>
      <c r="C1" s="5" t="s">
        <v>108</v>
      </c>
      <c r="D1" s="5" t="s">
        <v>34</v>
      </c>
      <c r="E1" s="5" t="s">
        <v>35</v>
      </c>
      <c r="F1" s="5" t="s">
        <v>36</v>
      </c>
      <c r="G1" s="5" t="s">
        <v>37</v>
      </c>
      <c r="H1" s="5" t="s">
        <v>38</v>
      </c>
      <c r="I1" s="5" t="s">
        <v>117</v>
      </c>
      <c r="J1" s="5" t="s">
        <v>118</v>
      </c>
      <c r="K1" s="5" t="s">
        <v>119</v>
      </c>
      <c r="L1" s="5" t="s">
        <v>120</v>
      </c>
      <c r="M1" s="5" t="s">
        <v>121</v>
      </c>
      <c r="N1" s="5" t="s">
        <v>122</v>
      </c>
      <c r="O1" s="5" t="s">
        <v>123</v>
      </c>
      <c r="P1" s="5" t="s">
        <v>124</v>
      </c>
      <c r="Q1" s="5" t="s">
        <v>125</v>
      </c>
      <c r="R1" s="5" t="s">
        <v>39</v>
      </c>
      <c r="S1" s="5" t="s">
        <v>40</v>
      </c>
      <c r="T1" s="7" t="s">
        <v>41</v>
      </c>
      <c r="U1" s="7" t="s">
        <v>42</v>
      </c>
      <c r="V1" s="5" t="s">
        <v>43</v>
      </c>
      <c r="W1" s="5" t="s">
        <v>126</v>
      </c>
      <c r="X1" s="5" t="s">
        <v>127</v>
      </c>
      <c r="Y1" s="5" t="s">
        <v>128</v>
      </c>
      <c r="Z1" s="5" t="s">
        <v>129</v>
      </c>
      <c r="AA1" s="5" t="s">
        <v>130</v>
      </c>
      <c r="AB1" s="5" t="s">
        <v>131</v>
      </c>
      <c r="AC1" s="5" t="s">
        <v>132</v>
      </c>
      <c r="AD1" s="5" t="s">
        <v>133</v>
      </c>
      <c r="AE1" s="5" t="s">
        <v>134</v>
      </c>
    </row>
    <row r="2" spans="1:37" x14ac:dyDescent="0.2">
      <c r="A2" t="s">
        <v>448</v>
      </c>
      <c r="B2">
        <v>516.5</v>
      </c>
      <c r="C2">
        <v>512.5</v>
      </c>
      <c r="D2" s="163">
        <v>-0.11159854346250001</v>
      </c>
      <c r="E2" s="163">
        <v>1.7347234759770001E-18</v>
      </c>
      <c r="F2" s="163">
        <v>-1.094307709195E-7</v>
      </c>
      <c r="G2" s="163">
        <v>1.780760520661E-8</v>
      </c>
      <c r="H2" s="163">
        <v>8.1991480017789998E-7</v>
      </c>
      <c r="I2" s="163">
        <v>2.90020694598E-9</v>
      </c>
      <c r="J2" s="163">
        <v>-2.6196479740579999E-11</v>
      </c>
      <c r="K2" s="163">
        <v>1.6137352176410001E-9</v>
      </c>
      <c r="L2" s="163">
        <v>2.6032804419229998E-12</v>
      </c>
      <c r="M2" s="163">
        <v>-2.0304376995230002E-12</v>
      </c>
      <c r="N2" s="163">
        <v>1.5884420058549999E-13</v>
      </c>
      <c r="O2" s="163">
        <v>-2.0231904886939999E-12</v>
      </c>
      <c r="P2" s="163">
        <v>-1.098721589865E-13</v>
      </c>
      <c r="Q2" s="163">
        <v>-2.982602003055E-13</v>
      </c>
      <c r="R2" s="163">
        <v>-7.3250086198359997E-6</v>
      </c>
      <c r="S2" s="163">
        <v>0.1107487255184</v>
      </c>
      <c r="T2" s="4">
        <v>2.3866997818910001E-8</v>
      </c>
      <c r="U2" s="4">
        <v>-1.6457610718300001E-6</v>
      </c>
      <c r="V2" s="163">
        <v>-2.8190828652750002E-8</v>
      </c>
      <c r="W2" s="163">
        <v>5.3679763001880002E-11</v>
      </c>
      <c r="X2" s="163">
        <v>-8.1253259094469997E-10</v>
      </c>
      <c r="Y2" s="163">
        <v>4.8643846881880002E-11</v>
      </c>
      <c r="Z2" s="163">
        <v>5.9834064378159998E-11</v>
      </c>
      <c r="AA2" s="163">
        <v>-1.513661809864E-13</v>
      </c>
      <c r="AB2" s="163">
        <v>1.3872336559590001E-12</v>
      </c>
      <c r="AC2" s="163">
        <v>-1.1689499903480001E-13</v>
      </c>
      <c r="AD2" s="163">
        <v>1.1119123526749999E-12</v>
      </c>
      <c r="AE2" s="163">
        <v>9.7966720885940004E-14</v>
      </c>
    </row>
    <row r="3" spans="1:37" x14ac:dyDescent="0.2">
      <c r="A3" t="s">
        <v>449</v>
      </c>
      <c r="B3">
        <v>516.5</v>
      </c>
      <c r="C3">
        <v>512.5</v>
      </c>
      <c r="D3" s="163">
        <v>0.11159854346250001</v>
      </c>
      <c r="E3" s="163">
        <v>-1.7347234759770001E-18</v>
      </c>
      <c r="F3" s="163">
        <v>1.094307709195E-7</v>
      </c>
      <c r="G3" s="163">
        <v>-1.780760520661E-8</v>
      </c>
      <c r="H3" s="163">
        <v>-8.1991480017789998E-7</v>
      </c>
      <c r="I3" s="163">
        <v>-2.90020694598E-9</v>
      </c>
      <c r="J3" s="163">
        <v>2.6196479740579999E-11</v>
      </c>
      <c r="K3" s="163">
        <v>-1.6137352176410001E-9</v>
      </c>
      <c r="L3" s="163">
        <v>-2.6032804419229998E-12</v>
      </c>
      <c r="M3" s="163">
        <v>2.0304376995230002E-12</v>
      </c>
      <c r="N3" s="163">
        <v>-1.5884420058549999E-13</v>
      </c>
      <c r="O3" s="163">
        <v>2.0231904886939999E-12</v>
      </c>
      <c r="P3" s="163">
        <v>1.098721589865E-13</v>
      </c>
      <c r="Q3" s="163">
        <v>2.982602003055E-13</v>
      </c>
      <c r="R3" s="163">
        <v>-7.3250086198359997E-6</v>
      </c>
      <c r="S3" s="163">
        <v>0.1107487255184</v>
      </c>
      <c r="T3" s="4">
        <v>2.3866997818910001E-8</v>
      </c>
      <c r="U3" s="4">
        <v>-1.6457610718300001E-6</v>
      </c>
      <c r="V3" s="163">
        <v>-2.8190828652750002E-8</v>
      </c>
      <c r="W3" s="163">
        <v>5.3679763001880002E-11</v>
      </c>
      <c r="X3" s="163">
        <v>-8.1253259094469997E-10</v>
      </c>
      <c r="Y3" s="163">
        <v>4.8643846881880002E-11</v>
      </c>
      <c r="Z3" s="163">
        <v>5.9834064378159998E-11</v>
      </c>
      <c r="AA3" s="163">
        <v>-1.513661809864E-13</v>
      </c>
      <c r="AB3" s="163">
        <v>1.3872336559590001E-12</v>
      </c>
      <c r="AC3" s="163">
        <v>-1.1689499903480001E-13</v>
      </c>
      <c r="AD3" s="163">
        <v>1.1119123526749999E-12</v>
      </c>
      <c r="AE3" s="163">
        <v>9.7966720885940004E-14</v>
      </c>
    </row>
    <row r="4" spans="1:37" x14ac:dyDescent="0.2">
      <c r="A4" s="5" t="str">
        <f>SIAF!B3</f>
        <v>MIRIM_FULL_OSS</v>
      </c>
      <c r="B4" s="164">
        <f>SIAF!H3-B$2</f>
        <v>177</v>
      </c>
      <c r="C4" s="164">
        <f>SIAF!I3-C$2</f>
        <v>0</v>
      </c>
      <c r="D4" s="62">
        <f>D$2+2*F$2*$B4+G$2*$C4+3*I$2*$B4^2+2*J$2*$B4*$C4+K$2*$C4^2+4*M$2*$B4^3+3*N$2*$B4^2*$C4+2*O$2*$B4*$C4^2+P$2*$C4^3</f>
        <v>-0.11140973720571704</v>
      </c>
      <c r="E4" s="62">
        <f>E$2+G$2*$B4+2*H$2*$C4+J$2*$B4^2+2*K$2*$B4*$C4+3*L$2*$C4^2+N$2*$B4^3+2*O$2*$B4^2*$C4+3*P$2*$B4*$C4^2+4*Q$2*$C4^3</f>
        <v>3.2120647107244078E-6</v>
      </c>
      <c r="F4" s="62">
        <f>F$2+3*I$2*$B4+J$2*$C4+6*M$2*$B4^2+3*N$2*$B4*$C4+O$2*$C4^2</f>
        <v>1.0489096212657436E-6</v>
      </c>
      <c r="G4" s="62">
        <f>G$2+2*J$2*$B4+2*K$2*$C4+3*N$2*$B4^2+4*O$2*$B4*$C4+3*P$2*$C4^2</f>
        <v>2.3463341258874067E-8</v>
      </c>
      <c r="H4" s="62">
        <f>H$2+K$2*$B4+3*L$2*$C4+O$2*$B4^2+3*P$2*$B4*$C4+6*Q$2*$C4^2</f>
        <v>1.0421613988800627E-6</v>
      </c>
      <c r="I4" s="62">
        <f>I$2+4*M$2*$B4+N$2*$C4</f>
        <v>1.4626570547177157E-9</v>
      </c>
      <c r="J4" s="62">
        <f>J$2+3*N$2*$B4+2*O$2*$C4</f>
        <v>5.8149790770320485E-11</v>
      </c>
      <c r="K4" s="62">
        <f>K$2+2*O$2*$B4+3*P$2*$C4</f>
        <v>8.9752578464332411E-10</v>
      </c>
      <c r="L4" s="62">
        <f>L$2+P$2*$B4+4*Q$2*$C4</f>
        <v>-1.68440916986875E-11</v>
      </c>
      <c r="M4" s="62">
        <f>M$2</f>
        <v>-2.0304376995230002E-12</v>
      </c>
      <c r="N4" s="62">
        <f>N$2</f>
        <v>1.5884420058549999E-13</v>
      </c>
      <c r="O4" s="62">
        <f>O$2</f>
        <v>-2.0231904886939999E-12</v>
      </c>
      <c r="P4" s="62">
        <f>P$2</f>
        <v>-1.098721589865E-13</v>
      </c>
      <c r="Q4" s="62">
        <f>Q$2</f>
        <v>-2.982602003055E-13</v>
      </c>
      <c r="R4" s="35">
        <f>R$2+2*T$2*$B4+U$2*$C4+3*W$2*$B4^2+2*X$2*$B4*$C4+Y$2*$C4^2+4*AA$2*$B4^3+3*AB$2*$B4^2*$C4+2*AC$2*$B4*$C4^2+AD$2*$C4^3</f>
        <v>2.811665525756806E-6</v>
      </c>
      <c r="S4" s="61">
        <f>S$2+U$2*$B4+2*V$2*$C4+X$2*$B4^2+2*Y$2*$B4*$C4+3*Z$2*$C4^2+AB$2*$B4^3+2*AC$2*$B4^2*$C4+3*AD$2*$B4*$C4^2+4*AE$2*$C4^3</f>
        <v>0.11043966250899212</v>
      </c>
      <c r="T4" s="167">
        <f>T$2+3*W$2*$B4+X$2*$C4+6*AA$2*$B4^2+3*AB$2*$B4*$C4+AC$2*$C4^2</f>
        <v>2.3918045468170731E-8</v>
      </c>
      <c r="U4" s="167">
        <f>U$2+2*X$2*$B4+2*Y$2*$C4+3*AB$2*$B4^2+4*AC$2*$B4*$C4+3*AD$2*$C4^2</f>
        <v>-1.8030156794018053E-6</v>
      </c>
      <c r="V4" s="61">
        <f>V$2+Y$2*$B4+3*Z$2*$C4+AC$2*$B4^2+3*AD$2*$B4*$C4+6*AE$2*$C4^2</f>
        <v>-2.3243071179418494E-8</v>
      </c>
      <c r="W4" s="61">
        <f>W$2+4*AA$2*$B4+AB$2*$C4</f>
        <v>-5.3487493136491207E-11</v>
      </c>
      <c r="X4" s="61">
        <f>X$2+3*AB$2*$B4+2*AC$2*$C4</f>
        <v>-7.5911519630470863E-11</v>
      </c>
      <c r="Y4" s="61">
        <f>Y$2+2*AC$2*$B4+3*AD$2*$C4</f>
        <v>7.2630172235607981E-12</v>
      </c>
      <c r="Z4" s="61">
        <f>Z$2+AD$2*$B4+4*AE$2*$C4</f>
        <v>2.5664255080163499E-10</v>
      </c>
      <c r="AA4" s="61">
        <f>AA$2</f>
        <v>-1.513661809864E-13</v>
      </c>
      <c r="AB4" s="61">
        <f>AB$2</f>
        <v>1.3872336559590001E-12</v>
      </c>
      <c r="AC4" s="61">
        <f>AC$2</f>
        <v>-1.1689499903480001E-13</v>
      </c>
      <c r="AD4" s="61">
        <f>AD$2</f>
        <v>1.1119123526749999E-12</v>
      </c>
      <c r="AE4" s="61">
        <f>AE$2</f>
        <v>9.7966720885940004E-14</v>
      </c>
      <c r="AF4" s="163"/>
      <c r="AG4" s="34"/>
      <c r="AH4" s="34"/>
      <c r="AI4" s="34"/>
      <c r="AJ4" s="34"/>
      <c r="AK4" s="34"/>
    </row>
    <row r="5" spans="1:37" x14ac:dyDescent="0.2">
      <c r="A5" s="5" t="str">
        <f>SIAF!B4</f>
        <v>MIRIM_FULL</v>
      </c>
      <c r="B5" s="164">
        <f>SIAF!H4-B$2</f>
        <v>177</v>
      </c>
      <c r="C5" s="164">
        <f>SIAF!I4-C$2</f>
        <v>0</v>
      </c>
      <c r="D5" s="62">
        <f t="shared" ref="D5" si="0">D$3+2*F$3*$B5+G$3*$C5+3*I$3*$B5^2+2*J$3*$B5*$C5+K$3*$C5^2+4*M$3*$B5^3+3*N$3*$B5^2*$C5+2*O$3*$B5*$C5^2+P$3*$C5^3</f>
        <v>0.11140973720571704</v>
      </c>
      <c r="E5" s="62">
        <f t="shared" ref="E5" si="1">E$3+G$3*$B5+2*H$3*$C5+J$3*$B5^2+2*K$3*$B5*$C5+3*L$3*$C5^2+N$3*$B5^3+2*O$3*$B5^2*$C5+3*P$3*$B5*$C5^2+4*Q$3*$C5^3</f>
        <v>-3.2120647107244078E-6</v>
      </c>
      <c r="F5" s="62">
        <f t="shared" ref="F5" si="2">F$3+3*I$3*$B5+J$3*$C5+6*M$3*$B5^2+3*N$3*$B5*$C5+O$3*$C5^2</f>
        <v>-1.0489096212657436E-6</v>
      </c>
      <c r="G5" s="62">
        <f t="shared" ref="G5" si="3">G$3+2*J$3*$B5+2*K$3*$C5+3*N$3*$B5^2+4*O$3*$B5*$C5+3*P$3*$C5^2</f>
        <v>-2.3463341258874067E-8</v>
      </c>
      <c r="H5" s="62">
        <f t="shared" ref="H5" si="4">H$3+K$3*$B5+3*L$3*$C5+O$3*$B5^2+3*P$3*$B5*$C5+6*Q$3*$C5^2</f>
        <v>-1.0421613988800627E-6</v>
      </c>
      <c r="I5" s="62">
        <f t="shared" ref="I5" si="5">I$3+4*M$3*$B5+N$3*$C5</f>
        <v>-1.4626570547177157E-9</v>
      </c>
      <c r="J5" s="62">
        <f t="shared" ref="J5" si="6">J$3+3*N$3*$B5+2*O$3*$C5</f>
        <v>-5.8149790770320485E-11</v>
      </c>
      <c r="K5" s="62">
        <f t="shared" ref="K5" si="7">K$3+2*O$3*$B5+3*P$3*$C5</f>
        <v>-8.9752578464332411E-10</v>
      </c>
      <c r="L5" s="62">
        <f t="shared" ref="L5" si="8">L$3+P$3*$B5+4*Q$3*$C5</f>
        <v>1.68440916986875E-11</v>
      </c>
      <c r="M5" s="62">
        <f t="shared" ref="M5:Q5" si="9">M$3</f>
        <v>2.0304376995230002E-12</v>
      </c>
      <c r="N5" s="62">
        <f t="shared" si="9"/>
        <v>-1.5884420058549999E-13</v>
      </c>
      <c r="O5" s="62">
        <f t="shared" si="9"/>
        <v>2.0231904886939999E-12</v>
      </c>
      <c r="P5" s="62">
        <f t="shared" si="9"/>
        <v>1.098721589865E-13</v>
      </c>
      <c r="Q5" s="62">
        <f t="shared" si="9"/>
        <v>2.982602003055E-13</v>
      </c>
      <c r="R5" s="35">
        <f t="shared" ref="R5" si="10">R$3+2*T$3*$B5+U$3*$C5+3*W$3*$B5^2+2*X$3*$B5*$C5+Y$3*$C5^2+4*AA$3*$B5^3+3*AB$3*$B5^2*$C5+2*AC$3*$B5*$C5^2+AD$3*$C5^3</f>
        <v>2.811665525756806E-6</v>
      </c>
      <c r="S5" s="61">
        <f t="shared" ref="S5" si="11">S$3+U$3*$B5+2*V$3*$C5+X$3*$B5^2+2*Y$3*$B5*$C5+3*Z$3*$C5^2+AB$3*$B5^3+2*AC$3*$B5^2*$C5+3*AD$3*$B5*$C5^2+4*AE$3*$C5^3</f>
        <v>0.11043966250899212</v>
      </c>
      <c r="T5" s="167">
        <f t="shared" ref="T5" si="12">T$3+3*W$3*$B5+X$3*$C5+6*AA$3*$B5^2+3*AB$3*$B5*$C5+AC$3*$C5^2</f>
        <v>2.3918045468170731E-8</v>
      </c>
      <c r="U5" s="167">
        <f t="shared" ref="U5" si="13">U$3+2*X$3*$B5+2*Y$3*$C5+3*AB$3*$B5^2+4*AC$3*$B5*$C5+3*AD$3*$C5^2</f>
        <v>-1.8030156794018053E-6</v>
      </c>
      <c r="V5" s="61">
        <f t="shared" ref="V5" si="14">V$3+Y$3*$B5+3*Z$3*$C5+AC$3*$B5^2+3*AD$3*$B5*$C5+6*AE$3*$C5^2</f>
        <v>-2.3243071179418494E-8</v>
      </c>
      <c r="W5" s="61">
        <f t="shared" ref="W5" si="15">W$3+4*AA$3*$B5+AB$3*$C5</f>
        <v>-5.3487493136491207E-11</v>
      </c>
      <c r="X5" s="61">
        <f t="shared" ref="X5" si="16">X$3+3*AB$3*$B5+2*AC$3*$C5</f>
        <v>-7.5911519630470863E-11</v>
      </c>
      <c r="Y5" s="61">
        <f t="shared" ref="Y5" si="17">Y$3+2*AC$3*$B5+3*AD$3*$C5</f>
        <v>7.2630172235607981E-12</v>
      </c>
      <c r="Z5" s="61">
        <f t="shared" ref="Z5" si="18">Z$3+AD$3*$B5+4*AE$3*$C5</f>
        <v>2.5664255080163499E-10</v>
      </c>
      <c r="AA5" s="61">
        <f t="shared" ref="AA5:AE5" si="19">AA$3</f>
        <v>-1.513661809864E-13</v>
      </c>
      <c r="AB5" s="61">
        <f t="shared" si="19"/>
        <v>1.3872336559590001E-12</v>
      </c>
      <c r="AC5" s="61">
        <f t="shared" si="19"/>
        <v>-1.1689499903480001E-13</v>
      </c>
      <c r="AD5" s="61">
        <f t="shared" si="19"/>
        <v>1.1119123526749999E-12</v>
      </c>
      <c r="AE5" s="61">
        <f t="shared" si="19"/>
        <v>9.7966720885940004E-14</v>
      </c>
      <c r="AF5" s="163"/>
      <c r="AG5" s="34"/>
      <c r="AH5" s="34"/>
      <c r="AI5" s="34"/>
      <c r="AJ5" s="34"/>
      <c r="AK5" s="34"/>
    </row>
    <row r="6" spans="1:37" x14ac:dyDescent="0.2">
      <c r="A6" s="5" t="str">
        <f>SIAF!B5</f>
        <v>MIRIM_ILLUM</v>
      </c>
      <c r="B6" s="164">
        <f>SIAF!H5-B$2</f>
        <v>177</v>
      </c>
      <c r="C6" s="164">
        <f>SIAF!I5-C$2</f>
        <v>0</v>
      </c>
      <c r="D6" s="62">
        <f>D$3+2*F$3*$B6+G$3*$C6+3*I$3*$B6^2+2*J$3*$B6*$C6+K$3*$C6^2+4*M$3*$B6^3+3*N$3*$B6^2*$C6+2*O$3*$B6*$C6^2+P$3*$C6^3</f>
        <v>0.11140973720571704</v>
      </c>
      <c r="E6" s="62">
        <f>E$3+G$3*$B6+2*H$3*$C6+J$3*$B6^2+2*K$3*$B6*$C6+3*L$3*$C6^2+N$3*$B6^3+2*O$3*$B6^2*$C6+3*P$3*$B6*$C6^2+4*Q$3*$C6^3</f>
        <v>-3.2120647107244078E-6</v>
      </c>
      <c r="F6" s="62">
        <f>F$3+3*I$3*$B6+J$3*$C6+6*M$3*$B6^2+3*N$3*$B6*$C6+O$3*$C6^2</f>
        <v>-1.0489096212657436E-6</v>
      </c>
      <c r="G6" s="62">
        <f>G$3+2*J$3*$B6+2*K$3*$C6+3*N$3*$B6^2+4*O$3*$B6*$C6+3*P$3*$C6^2</f>
        <v>-2.3463341258874067E-8</v>
      </c>
      <c r="H6" s="62">
        <f>H$3+K$3*$B6+3*L$3*$C6+O$3*$B6^2+3*P$3*$B6*$C6+6*Q$3*$C6^2</f>
        <v>-1.0421613988800627E-6</v>
      </c>
      <c r="I6" s="62">
        <f>I$3+4*M$3*$B6+N$3*$C6</f>
        <v>-1.4626570547177157E-9</v>
      </c>
      <c r="J6" s="62">
        <f>J$3+3*N$3*$B6+2*O$3*$C6</f>
        <v>-5.8149790770320485E-11</v>
      </c>
      <c r="K6" s="62">
        <f>K$3+2*O$3*$B6+3*P$3*$C6</f>
        <v>-8.9752578464332411E-10</v>
      </c>
      <c r="L6" s="62">
        <f>L$3+P$3*$B6+4*Q$3*$C6</f>
        <v>1.68440916986875E-11</v>
      </c>
      <c r="M6" s="62">
        <f>M$3</f>
        <v>2.0304376995230002E-12</v>
      </c>
      <c r="N6" s="62">
        <f>N$3</f>
        <v>-1.5884420058549999E-13</v>
      </c>
      <c r="O6" s="62">
        <f>O$3</f>
        <v>2.0231904886939999E-12</v>
      </c>
      <c r="P6" s="62">
        <f>P$3</f>
        <v>1.098721589865E-13</v>
      </c>
      <c r="Q6" s="62">
        <f>Q$3</f>
        <v>2.982602003055E-13</v>
      </c>
      <c r="R6" s="35">
        <f>R$3+2*T$3*$B6+U$3*$C6+3*W$3*$B6^2+2*X$3*$B6*$C6+Y$3*$C6^2+4*AA$3*$B6^3+3*AB$3*$B6^2*$C6+2*AC$3*$B6*$C6^2+AD$3*$C6^3</f>
        <v>2.811665525756806E-6</v>
      </c>
      <c r="S6" s="61">
        <f>S$3+U$3*$B6+2*V$3*$C6+X$3*$B6^2+2*Y$3*$B6*$C6+3*Z$3*$C6^2+AB$3*$B6^3+2*AC$3*$B6^2*$C6+3*AD$3*$B6*$C6^2+4*AE$3*$C6^3</f>
        <v>0.11043966250899212</v>
      </c>
      <c r="T6" s="167">
        <f>T$3+3*W$3*$B6+X$3*$C6+6*AA$3*$B6^2+3*AB$3*$B6*$C6+AC$3*$C6^2</f>
        <v>2.3918045468170731E-8</v>
      </c>
      <c r="U6" s="167">
        <f>U$3+2*X$3*$B6+2*Y$3*$C6+3*AB$3*$B6^2+4*AC$3*$B6*$C6+3*AD$3*$C6^2</f>
        <v>-1.8030156794018053E-6</v>
      </c>
      <c r="V6" s="61">
        <f>V$3+Y$3*$B6+3*Z$3*$C6+AC$3*$B6^2+3*AD$3*$B6*$C6+6*AE$3*$C6^2</f>
        <v>-2.3243071179418494E-8</v>
      </c>
      <c r="W6" s="61">
        <f>W$3+4*AA$3*$B6+AB$3*$C6</f>
        <v>-5.3487493136491207E-11</v>
      </c>
      <c r="X6" s="61">
        <f>X$3+3*AB$3*$B6+2*AC$3*$C6</f>
        <v>-7.5911519630470863E-11</v>
      </c>
      <c r="Y6" s="61">
        <f>Y$3+2*AC$3*$B6+3*AD$3*$C6</f>
        <v>7.2630172235607981E-12</v>
      </c>
      <c r="Z6" s="61">
        <f>Z$3+AD$3*$B6+4*AE$3*$C6</f>
        <v>2.5664255080163499E-10</v>
      </c>
      <c r="AA6" s="61">
        <f>AA$3</f>
        <v>-1.513661809864E-13</v>
      </c>
      <c r="AB6" s="61">
        <f>AB$3</f>
        <v>1.3872336559590001E-12</v>
      </c>
      <c r="AC6" s="61">
        <f>AC$3</f>
        <v>-1.1689499903480001E-13</v>
      </c>
      <c r="AD6" s="61">
        <f>AD$3</f>
        <v>1.1119123526749999E-12</v>
      </c>
      <c r="AE6" s="61">
        <f>AE$3</f>
        <v>9.7966720885940004E-14</v>
      </c>
    </row>
    <row r="7" spans="1:37" x14ac:dyDescent="0.2">
      <c r="A7" s="5" t="str">
        <f>SIAF!B6</f>
        <v>MIRIM_BRIGHTSKY</v>
      </c>
      <c r="B7" s="164">
        <f>SIAF!H6-B$2</f>
        <v>196</v>
      </c>
      <c r="C7" s="164">
        <f>SIAF!I6-C$2</f>
        <v>-206</v>
      </c>
      <c r="D7" s="62">
        <f t="shared" ref="D7:D13" si="20">D$3+2*F$3*$B7+G$3*$C7+3*I$3*$B7^2+2*J$3*$B7*$C7+K$3*$C7^2+4*M$3*$B7^3+3*N$3*$B7^2*$C7+2*O$3*$B7*$C7^2+P$3*$C7^3</f>
        <v>0.11133788901813782</v>
      </c>
      <c r="E7" s="62">
        <f t="shared" ref="E7:E13" si="21">E$3+G$3*$B7+2*H$3*$C7+J$3*$B7^2+2*K$3*$B7*$C7+3*L$3*$C7^2+N$3*$B7^3+2*O$3*$B7^2*$C7+3*P$3*$B7*$C7^2+4*Q$3*$C7^3</f>
        <v>4.2439627418423641E-4</v>
      </c>
      <c r="F7" s="62">
        <f t="shared" ref="F7:F13" si="22">F$3+3*I$3*$B7+J$3*$C7+6*M$3*$B7^2+3*N$3*$B7*$C7+O$3*$C7^2</f>
        <v>-1.0281830282473067E-6</v>
      </c>
      <c r="G7" s="62">
        <f t="shared" ref="G7:G13" si="23">G$3+2*J$3*$B7+2*K$3*$C7+3*N$3*$B7^2+4*O$3*$B7*$C7+3*P$3*$C7^2</f>
        <v>3.2624809622092925E-7</v>
      </c>
      <c r="H7" s="62">
        <f t="shared" ref="H7:H13" si="24">H$3+K$3*$B7+3*L$3*$C7+O$3*$B7^2+3*P$3*$B7*$C7+6*Q$3*$C7^2</f>
        <v>-9.942419654214906E-7</v>
      </c>
      <c r="I7" s="62">
        <f t="shared" ref="I7:I13" si="25">I$3+4*M$3*$B7+N$3*$C7</f>
        <v>-1.275621884233355E-9</v>
      </c>
      <c r="J7" s="62">
        <f t="shared" ref="J7:J13" si="26">J$3+3*N$3*$B7+2*O$3*$C7</f>
        <v>-9.0075839154562199E-10</v>
      </c>
      <c r="K7" s="62">
        <f t="shared" ref="K7:K13" si="27">K$3+2*O$3*$B7+3*P$3*$C7</f>
        <v>-8.8854554032660904E-10</v>
      </c>
      <c r="L7" s="62">
        <f t="shared" ref="L7:L13" si="28">L$3+P$3*$B7+4*Q$3*$C7</f>
        <v>-2.2683474233230101E-10</v>
      </c>
      <c r="M7" s="62">
        <f t="shared" ref="M7:Q13" si="29">M$3</f>
        <v>2.0304376995230002E-12</v>
      </c>
      <c r="N7" s="62">
        <f t="shared" si="29"/>
        <v>-1.5884420058549999E-13</v>
      </c>
      <c r="O7" s="62">
        <f t="shared" si="29"/>
        <v>2.0231904886939999E-12</v>
      </c>
      <c r="P7" s="62">
        <f t="shared" si="29"/>
        <v>1.098721589865E-13</v>
      </c>
      <c r="Q7" s="62">
        <f t="shared" si="29"/>
        <v>2.982602003055E-13</v>
      </c>
      <c r="R7" s="35">
        <f t="shared" ref="R7:R13" si="30">R$3+2*T$3*$B7+U$3*$C7+3*W$3*$B7^2+2*X$3*$B7*$C7+Y$3*$C7^2+4*AA$3*$B7^3+3*AB$3*$B7^2*$C7+2*AC$3*$B7*$C7^2+AD$3*$C7^3</f>
        <v>3.6576402676308451E-4</v>
      </c>
      <c r="S7" s="61">
        <f t="shared" ref="S7:S13" si="31">S$3+U$3*$B7+2*V$3*$C7+X$3*$B7^2+2*Y$3*$B7*$C7+3*Z$3*$C7^2+AB$3*$B7^3+2*AC$3*$B7^2*$C7+3*AD$3*$B7*$C7^2+4*AE$3*$C7^3</f>
        <v>0.11044686057159775</v>
      </c>
      <c r="T7" s="167">
        <f t="shared" ref="T7:T13" si="32">T$3+3*W$3*$B7+X$3*$C7+6*AA$3*$B7^2+3*AB$3*$B7*$C7+AC$3*$C7^2</f>
        <v>1.4929718487939852E-8</v>
      </c>
      <c r="U7" s="167">
        <f t="shared" ref="U7:U13" si="33">U$3+2*X$3*$B7+2*Y$3*$C7+3*AB$3*$B7^2+4*AC$3*$B7*$C7+3*AD$3*$C7^2</f>
        <v>-1.664004860295229E-6</v>
      </c>
      <c r="V7" s="61">
        <f t="shared" ref="V7:V13" si="34">V$3+Y$3*$B7+3*Z$3*$C7+AC$3*$B7^2+3*AD$3*$B7*$C7+6*AE$3*$C7^2</f>
        <v>-1.6986454958224817E-7</v>
      </c>
      <c r="W7" s="61">
        <f t="shared" ref="W7:W13" si="35">W$3+4*AA$3*$B7+AB$3*$C7</f>
        <v>-3.5076145601901161E-10</v>
      </c>
      <c r="X7" s="61">
        <f t="shared" ref="X7:X13" si="36">X$3+3*AB$3*$B7+2*AC$3*$C7</f>
        <v>5.1321538361529736E-11</v>
      </c>
      <c r="Y7" s="61">
        <f t="shared" ref="Y7:Y13" si="37">Y$3+2*AC$3*$B7+3*AD$3*$C7</f>
        <v>-6.8434082669291155E-10</v>
      </c>
      <c r="Z7" s="61">
        <f t="shared" ref="Z7:Z13" si="38">Z$3+AD$3*$B7+4*AE$3*$C7</f>
        <v>1.9704430749244539E-10</v>
      </c>
      <c r="AA7" s="61">
        <f t="shared" ref="AA7:AE13" si="39">AA$3</f>
        <v>-1.513661809864E-13</v>
      </c>
      <c r="AB7" s="61">
        <f t="shared" si="39"/>
        <v>1.3872336559590001E-12</v>
      </c>
      <c r="AC7" s="61">
        <f t="shared" si="39"/>
        <v>-1.1689499903480001E-13</v>
      </c>
      <c r="AD7" s="61">
        <f t="shared" si="39"/>
        <v>1.1119123526749999E-12</v>
      </c>
      <c r="AE7" s="61">
        <f t="shared" si="39"/>
        <v>9.7966720885940004E-14</v>
      </c>
    </row>
    <row r="8" spans="1:37" x14ac:dyDescent="0.2">
      <c r="A8" s="5" t="str">
        <f>SIAF!B7</f>
        <v>MIRIM_SUB256</v>
      </c>
      <c r="B8" s="164">
        <f>SIAF!H7-B$2</f>
        <v>24</v>
      </c>
      <c r="C8" s="164">
        <f>SIAF!I7-C$2</f>
        <v>-334</v>
      </c>
      <c r="D8" s="62">
        <f t="shared" si="20"/>
        <v>0.11143123419617906</v>
      </c>
      <c r="E8" s="62">
        <f t="shared" si="21"/>
        <v>5.2794045627974182E-4</v>
      </c>
      <c r="F8" s="62">
        <f t="shared" si="22"/>
        <v>1.2840236275756573E-7</v>
      </c>
      <c r="G8" s="62">
        <f t="shared" si="23"/>
        <v>1.0330495843007236E-6</v>
      </c>
      <c r="H8" s="62">
        <f t="shared" si="24"/>
        <v>-6.5787651692461463E-7</v>
      </c>
      <c r="I8" s="62">
        <f t="shared" si="25"/>
        <v>-2.6522309638302348E-9</v>
      </c>
      <c r="J8" s="62">
        <f t="shared" si="26"/>
        <v>-1.3367315491491681E-9</v>
      </c>
      <c r="K8" s="62">
        <f t="shared" si="27"/>
        <v>-1.626713977488161E-9</v>
      </c>
      <c r="L8" s="62">
        <f t="shared" si="28"/>
        <v>-3.9844197623439499E-10</v>
      </c>
      <c r="M8" s="62">
        <f t="shared" si="29"/>
        <v>2.0304376995230002E-12</v>
      </c>
      <c r="N8" s="62">
        <f t="shared" si="29"/>
        <v>-1.5884420058549999E-13</v>
      </c>
      <c r="O8" s="62">
        <f t="shared" si="29"/>
        <v>2.0231904886939999E-12</v>
      </c>
      <c r="P8" s="62">
        <f t="shared" si="29"/>
        <v>1.098721589865E-13</v>
      </c>
      <c r="Q8" s="62">
        <f t="shared" si="29"/>
        <v>2.982602003055E-13</v>
      </c>
      <c r="R8" s="35">
        <f t="shared" si="30"/>
        <v>5.1918612337138574E-4</v>
      </c>
      <c r="S8" s="61">
        <f t="shared" si="31"/>
        <v>0.11074122962203051</v>
      </c>
      <c r="T8" s="167">
        <f t="shared" si="32"/>
        <v>2.5219417113825793E-7</v>
      </c>
      <c r="U8" s="167">
        <f t="shared" si="33"/>
        <v>-1.3389899816608557E-6</v>
      </c>
      <c r="V8" s="61">
        <f t="shared" si="34"/>
        <v>-4.8211055520162094E-8</v>
      </c>
      <c r="W8" s="61">
        <f t="shared" si="35"/>
        <v>-4.2418743146312042E-10</v>
      </c>
      <c r="X8" s="61">
        <f t="shared" si="36"/>
        <v>-6.3456590836040559E-10</v>
      </c>
      <c r="Y8" s="61">
        <f t="shared" si="37"/>
        <v>-1.0711032904521404E-9</v>
      </c>
      <c r="Z8" s="61">
        <f t="shared" si="38"/>
        <v>-4.4363578261255846E-11</v>
      </c>
      <c r="AA8" s="61">
        <f t="shared" si="39"/>
        <v>-1.513661809864E-13</v>
      </c>
      <c r="AB8" s="61">
        <f t="shared" si="39"/>
        <v>1.3872336559590001E-12</v>
      </c>
      <c r="AC8" s="61">
        <f t="shared" si="39"/>
        <v>-1.1689499903480001E-13</v>
      </c>
      <c r="AD8" s="61">
        <f t="shared" si="39"/>
        <v>1.1119123526749999E-12</v>
      </c>
      <c r="AE8" s="61">
        <f t="shared" si="39"/>
        <v>9.7966720885940004E-14</v>
      </c>
    </row>
    <row r="9" spans="1:37" x14ac:dyDescent="0.2">
      <c r="A9" s="5" t="str">
        <f>SIAF!B8</f>
        <v>MIRIM_SUB128</v>
      </c>
      <c r="B9" s="164">
        <f>SIAF!H8-B$2</f>
        <v>-446</v>
      </c>
      <c r="C9" s="164">
        <f>SIAF!I8-C$2</f>
        <v>440</v>
      </c>
      <c r="D9" s="62">
        <f t="shared" si="20"/>
        <v>0.1083374334190885</v>
      </c>
      <c r="E9" s="62">
        <f t="shared" si="21"/>
        <v>3.6488560618588666E-4</v>
      </c>
      <c r="F9" s="62">
        <f t="shared" si="22"/>
        <v>6.9099578247363505E-6</v>
      </c>
      <c r="G9" s="62">
        <f t="shared" si="23"/>
        <v>-3.0803616717361667E-6</v>
      </c>
      <c r="H9" s="62">
        <f t="shared" si="24"/>
        <v>5.8059484719203988E-7</v>
      </c>
      <c r="I9" s="62">
        <f t="shared" si="25"/>
        <v>-6.5923992501866519E-9</v>
      </c>
      <c r="J9" s="62">
        <f t="shared" si="26"/>
        <v>2.0191376501746987E-9</v>
      </c>
      <c r="K9" s="62">
        <f t="shared" si="27"/>
        <v>-3.273389883693868E-9</v>
      </c>
      <c r="L9" s="62">
        <f t="shared" si="28"/>
        <v>4.7333168918777806E-10</v>
      </c>
      <c r="M9" s="62">
        <f t="shared" si="29"/>
        <v>2.0304376995230002E-12</v>
      </c>
      <c r="N9" s="62">
        <f t="shared" si="29"/>
        <v>-1.5884420058549999E-13</v>
      </c>
      <c r="O9" s="62">
        <f t="shared" si="29"/>
        <v>2.0231904886939999E-12</v>
      </c>
      <c r="P9" s="62">
        <f t="shared" si="29"/>
        <v>1.098721589865E-13</v>
      </c>
      <c r="Q9" s="62">
        <f t="shared" si="29"/>
        <v>2.982602003055E-13</v>
      </c>
      <c r="R9" s="35">
        <f t="shared" si="30"/>
        <v>1.4046762174842295E-4</v>
      </c>
      <c r="S9" s="61">
        <f t="shared" si="31"/>
        <v>0.11091378317688649</v>
      </c>
      <c r="T9" s="167">
        <f t="shared" si="32"/>
        <v>-1.4254488663851376E-6</v>
      </c>
      <c r="U9" s="167">
        <f t="shared" si="33"/>
        <v>6.8721008715094458E-7</v>
      </c>
      <c r="V9" s="61">
        <f t="shared" si="34"/>
        <v>-5.3496420229662164E-7</v>
      </c>
      <c r="W9" s="61">
        <f t="shared" si="35"/>
        <v>9.3409983850357756E-10</v>
      </c>
      <c r="X9" s="61">
        <f t="shared" si="36"/>
        <v>-2.7715188217684663E-9</v>
      </c>
      <c r="Y9" s="61">
        <f t="shared" si="37"/>
        <v>1.6206384915519215E-9</v>
      </c>
      <c r="Z9" s="61">
        <f t="shared" si="38"/>
        <v>-2.6365741615563548E-10</v>
      </c>
      <c r="AA9" s="61">
        <f t="shared" si="39"/>
        <v>-1.513661809864E-13</v>
      </c>
      <c r="AB9" s="61">
        <f t="shared" si="39"/>
        <v>1.3872336559590001E-12</v>
      </c>
      <c r="AC9" s="61">
        <f t="shared" si="39"/>
        <v>-1.1689499903480001E-13</v>
      </c>
      <c r="AD9" s="61">
        <f t="shared" si="39"/>
        <v>1.1119123526749999E-12</v>
      </c>
      <c r="AE9" s="61">
        <f t="shared" si="39"/>
        <v>9.7966720885940004E-14</v>
      </c>
    </row>
    <row r="10" spans="1:37" x14ac:dyDescent="0.2">
      <c r="A10" s="5" t="str">
        <f>SIAF!B9</f>
        <v>MIRIM_SUB64</v>
      </c>
      <c r="B10" s="164">
        <f>SIAF!H9-B$2</f>
        <v>-478</v>
      </c>
      <c r="C10" s="164">
        <f>SIAF!I9-C$2</f>
        <v>298</v>
      </c>
      <c r="D10" s="62">
        <f t="shared" si="20"/>
        <v>0.1082615785578005</v>
      </c>
      <c r="E10" s="62">
        <f t="shared" si="21"/>
        <v>2.9530817837145117E-4</v>
      </c>
      <c r="F10" s="62">
        <f t="shared" si="22"/>
        <v>7.3072158645269765E-6</v>
      </c>
      <c r="G10" s="62">
        <f t="shared" si="23"/>
        <v>-2.237011826798574E-6</v>
      </c>
      <c r="H10" s="62">
        <f t="shared" si="24"/>
        <v>5.2335826028173749E-7</v>
      </c>
      <c r="I10" s="62">
        <f t="shared" si="25"/>
        <v>-6.829739399242455E-9</v>
      </c>
      <c r="J10" s="62">
        <f t="shared" si="26"/>
        <v>1.4598005946418111E-9</v>
      </c>
      <c r="K10" s="62">
        <f t="shared" si="27"/>
        <v>-3.4496796146985329E-9</v>
      </c>
      <c r="L10" s="62">
        <f t="shared" si="28"/>
        <v>3.0040398632668602E-10</v>
      </c>
      <c r="M10" s="62">
        <f t="shared" si="29"/>
        <v>2.0304376995230002E-12</v>
      </c>
      <c r="N10" s="62">
        <f t="shared" si="29"/>
        <v>-1.5884420058549999E-13</v>
      </c>
      <c r="O10" s="62">
        <f t="shared" si="29"/>
        <v>2.0231904886939999E-12</v>
      </c>
      <c r="P10" s="62">
        <f t="shared" si="29"/>
        <v>1.098721589865E-13</v>
      </c>
      <c r="Q10" s="62">
        <f t="shared" si="29"/>
        <v>2.982602003055E-13</v>
      </c>
      <c r="R10" s="35">
        <f t="shared" si="30"/>
        <v>1.4085488550288721E-4</v>
      </c>
      <c r="S10" s="61">
        <f t="shared" si="31"/>
        <v>0.11103637758312268</v>
      </c>
      <c r="T10" s="167">
        <f t="shared" si="32"/>
        <v>-1.1059430735688442E-6</v>
      </c>
      <c r="U10" s="167">
        <f t="shared" si="33"/>
        <v>4.7372466047004638E-7</v>
      </c>
      <c r="V10" s="61">
        <f t="shared" si="34"/>
        <v>-4.4761628027166378E-7</v>
      </c>
      <c r="W10" s="61">
        <f t="shared" si="35"/>
        <v>7.5648753052365878E-10</v>
      </c>
      <c r="X10" s="61">
        <f t="shared" si="36"/>
        <v>-2.8714950730146469E-9</v>
      </c>
      <c r="Y10" s="61">
        <f t="shared" si="37"/>
        <v>1.1544451092505986E-9</v>
      </c>
      <c r="Z10" s="61">
        <f t="shared" si="38"/>
        <v>-3.5488370890444943E-10</v>
      </c>
      <c r="AA10" s="61">
        <f t="shared" si="39"/>
        <v>-1.513661809864E-13</v>
      </c>
      <c r="AB10" s="61">
        <f t="shared" si="39"/>
        <v>1.3872336559590001E-12</v>
      </c>
      <c r="AC10" s="61">
        <f t="shared" si="39"/>
        <v>-1.1689499903480001E-13</v>
      </c>
      <c r="AD10" s="61">
        <f t="shared" si="39"/>
        <v>1.1119123526749999E-12</v>
      </c>
      <c r="AE10" s="61">
        <f t="shared" si="39"/>
        <v>9.7966720885940004E-14</v>
      </c>
    </row>
    <row r="11" spans="1:37" x14ac:dyDescent="0.2">
      <c r="A11" s="5" t="str">
        <f>SIAF!B10</f>
        <v>MIRIM_SLITLESSPRISM</v>
      </c>
      <c r="B11" s="164">
        <f>SIAF!H10-B$2</f>
        <v>-478</v>
      </c>
      <c r="C11" s="164">
        <f>SIAF!I10-C$2</f>
        <v>316.5</v>
      </c>
      <c r="D11" s="62">
        <f t="shared" si="20"/>
        <v>0.10821901388182588</v>
      </c>
      <c r="E11" s="62">
        <f t="shared" si="21"/>
        <v>3.149884276817993E-4</v>
      </c>
      <c r="F11" s="62">
        <f t="shared" si="22"/>
        <v>7.3349146124726062E-6</v>
      </c>
      <c r="G11" s="62">
        <f t="shared" si="23"/>
        <v>-2.3645371613031802E-6</v>
      </c>
      <c r="H11" s="62">
        <f t="shared" si="24"/>
        <v>5.4064315884419594E-7</v>
      </c>
      <c r="I11" s="62">
        <f t="shared" si="25"/>
        <v>-6.8326780169532865E-9</v>
      </c>
      <c r="J11" s="62">
        <f t="shared" si="26"/>
        <v>1.5346586427234887E-9</v>
      </c>
      <c r="K11" s="62">
        <f t="shared" si="27"/>
        <v>-3.443581709874782E-9</v>
      </c>
      <c r="L11" s="62">
        <f t="shared" si="28"/>
        <v>3.2247524114929301E-10</v>
      </c>
      <c r="M11" s="62">
        <f t="shared" si="29"/>
        <v>2.0304376995230002E-12</v>
      </c>
      <c r="N11" s="62">
        <f t="shared" si="29"/>
        <v>-1.5884420058549999E-13</v>
      </c>
      <c r="O11" s="62">
        <f t="shared" si="29"/>
        <v>2.0231904886939999E-12</v>
      </c>
      <c r="P11" s="62">
        <f t="shared" si="29"/>
        <v>1.098721589865E-13</v>
      </c>
      <c r="Q11" s="62">
        <f t="shared" si="29"/>
        <v>2.982602003055E-13</v>
      </c>
      <c r="R11" s="35">
        <f t="shared" si="30"/>
        <v>1.5002094077227413E-4</v>
      </c>
      <c r="S11" s="61">
        <f t="shared" si="31"/>
        <v>0.11101945388505866</v>
      </c>
      <c r="T11" s="167">
        <f t="shared" si="32"/>
        <v>-1.1591057397330348E-6</v>
      </c>
      <c r="U11" s="167">
        <f t="shared" si="33"/>
        <v>5.1758078552042763E-7</v>
      </c>
      <c r="V11" s="61">
        <f t="shared" si="34"/>
        <v>-4.6711115145452153E-7</v>
      </c>
      <c r="W11" s="61">
        <f t="shared" si="35"/>
        <v>7.8215135315890024E-10</v>
      </c>
      <c r="X11" s="61">
        <f t="shared" si="36"/>
        <v>-2.8758201879789346E-9</v>
      </c>
      <c r="Y11" s="61">
        <f t="shared" si="37"/>
        <v>1.2161562448240612E-9</v>
      </c>
      <c r="Z11" s="61">
        <f t="shared" si="38"/>
        <v>-3.4763417155888993E-10</v>
      </c>
      <c r="AA11" s="61">
        <f t="shared" si="39"/>
        <v>-1.513661809864E-13</v>
      </c>
      <c r="AB11" s="61">
        <f t="shared" si="39"/>
        <v>1.3872336559590001E-12</v>
      </c>
      <c r="AC11" s="61">
        <f t="shared" si="39"/>
        <v>-1.1689499903480001E-13</v>
      </c>
      <c r="AD11" s="61">
        <f t="shared" si="39"/>
        <v>1.1119123526749999E-12</v>
      </c>
      <c r="AE11" s="61">
        <f t="shared" si="39"/>
        <v>9.7966720885940004E-14</v>
      </c>
    </row>
    <row r="12" spans="1:37" x14ac:dyDescent="0.2">
      <c r="A12" s="5" t="str">
        <f>SIAF!B11</f>
        <v>MIRIM_SLITLESSUPPER</v>
      </c>
      <c r="B12" s="164">
        <f>SIAF!H11-B$2</f>
        <v>-478</v>
      </c>
      <c r="C12" s="164">
        <f>SIAF!I11-C$2</f>
        <v>316.5</v>
      </c>
      <c r="D12" s="62">
        <f t="shared" si="20"/>
        <v>0.10821901388182588</v>
      </c>
      <c r="E12" s="62">
        <f t="shared" si="21"/>
        <v>3.149884276817993E-4</v>
      </c>
      <c r="F12" s="62">
        <f t="shared" si="22"/>
        <v>7.3349146124726062E-6</v>
      </c>
      <c r="G12" s="62">
        <f t="shared" si="23"/>
        <v>-2.3645371613031802E-6</v>
      </c>
      <c r="H12" s="62">
        <f t="shared" si="24"/>
        <v>5.4064315884419594E-7</v>
      </c>
      <c r="I12" s="62">
        <f t="shared" si="25"/>
        <v>-6.8326780169532865E-9</v>
      </c>
      <c r="J12" s="62">
        <f t="shared" si="26"/>
        <v>1.5346586427234887E-9</v>
      </c>
      <c r="K12" s="62">
        <f t="shared" si="27"/>
        <v>-3.443581709874782E-9</v>
      </c>
      <c r="L12" s="62">
        <f t="shared" si="28"/>
        <v>3.2247524114929301E-10</v>
      </c>
      <c r="M12" s="62">
        <f t="shared" si="29"/>
        <v>2.0304376995230002E-12</v>
      </c>
      <c r="N12" s="62">
        <f t="shared" si="29"/>
        <v>-1.5884420058549999E-13</v>
      </c>
      <c r="O12" s="62">
        <f t="shared" si="29"/>
        <v>2.0231904886939999E-12</v>
      </c>
      <c r="P12" s="62">
        <f t="shared" si="29"/>
        <v>1.098721589865E-13</v>
      </c>
      <c r="Q12" s="62">
        <f t="shared" si="29"/>
        <v>2.982602003055E-13</v>
      </c>
      <c r="R12" s="35">
        <f t="shared" si="30"/>
        <v>1.5002094077227413E-4</v>
      </c>
      <c r="S12" s="61">
        <f t="shared" si="31"/>
        <v>0.11101945388505866</v>
      </c>
      <c r="T12" s="167">
        <f t="shared" si="32"/>
        <v>-1.1591057397330348E-6</v>
      </c>
      <c r="U12" s="167">
        <f t="shared" si="33"/>
        <v>5.1758078552042763E-7</v>
      </c>
      <c r="V12" s="61">
        <f t="shared" si="34"/>
        <v>-4.6711115145452153E-7</v>
      </c>
      <c r="W12" s="61">
        <f t="shared" si="35"/>
        <v>7.8215135315890024E-10</v>
      </c>
      <c r="X12" s="61">
        <f t="shared" si="36"/>
        <v>-2.8758201879789346E-9</v>
      </c>
      <c r="Y12" s="61">
        <f t="shared" si="37"/>
        <v>1.2161562448240612E-9</v>
      </c>
      <c r="Z12" s="61">
        <f t="shared" si="38"/>
        <v>-3.4763417155888993E-10</v>
      </c>
      <c r="AA12" s="61">
        <f t="shared" si="39"/>
        <v>-1.513661809864E-13</v>
      </c>
      <c r="AB12" s="61">
        <f t="shared" si="39"/>
        <v>1.3872336559590001E-12</v>
      </c>
      <c r="AC12" s="61">
        <f t="shared" si="39"/>
        <v>-1.1689499903480001E-13</v>
      </c>
      <c r="AD12" s="61">
        <f t="shared" si="39"/>
        <v>1.1119123526749999E-12</v>
      </c>
      <c r="AE12" s="61">
        <f t="shared" si="39"/>
        <v>9.7966720885940004E-14</v>
      </c>
    </row>
    <row r="13" spans="1:37" x14ac:dyDescent="0.2">
      <c r="A13" s="5" t="str">
        <f>SIAF!B12</f>
        <v>MIRIM_SLITLESSLOWER</v>
      </c>
      <c r="B13" s="164">
        <f>SIAF!H12-B$2</f>
        <v>-478</v>
      </c>
      <c r="C13" s="164">
        <f>SIAF!I12-C$2</f>
        <v>316.5</v>
      </c>
      <c r="D13" s="62">
        <f t="shared" si="20"/>
        <v>0.10821901388182588</v>
      </c>
      <c r="E13" s="62">
        <f t="shared" si="21"/>
        <v>3.149884276817993E-4</v>
      </c>
      <c r="F13" s="62">
        <f t="shared" si="22"/>
        <v>7.3349146124726062E-6</v>
      </c>
      <c r="G13" s="62">
        <f t="shared" si="23"/>
        <v>-2.3645371613031802E-6</v>
      </c>
      <c r="H13" s="62">
        <f t="shared" si="24"/>
        <v>5.4064315884419594E-7</v>
      </c>
      <c r="I13" s="62">
        <f t="shared" si="25"/>
        <v>-6.8326780169532865E-9</v>
      </c>
      <c r="J13" s="62">
        <f t="shared" si="26"/>
        <v>1.5346586427234887E-9</v>
      </c>
      <c r="K13" s="62">
        <f t="shared" si="27"/>
        <v>-3.443581709874782E-9</v>
      </c>
      <c r="L13" s="62">
        <f t="shared" si="28"/>
        <v>3.2247524114929301E-10</v>
      </c>
      <c r="M13" s="62">
        <f t="shared" si="29"/>
        <v>2.0304376995230002E-12</v>
      </c>
      <c r="N13" s="62">
        <f t="shared" si="29"/>
        <v>-1.5884420058549999E-13</v>
      </c>
      <c r="O13" s="62">
        <f t="shared" si="29"/>
        <v>2.0231904886939999E-12</v>
      </c>
      <c r="P13" s="62">
        <f t="shared" si="29"/>
        <v>1.098721589865E-13</v>
      </c>
      <c r="Q13" s="62">
        <f t="shared" si="29"/>
        <v>2.982602003055E-13</v>
      </c>
      <c r="R13" s="35">
        <f t="shared" si="30"/>
        <v>1.5002094077227413E-4</v>
      </c>
      <c r="S13" s="61">
        <f t="shared" si="31"/>
        <v>0.11101945388505866</v>
      </c>
      <c r="T13" s="167">
        <f t="shared" si="32"/>
        <v>-1.1591057397330348E-6</v>
      </c>
      <c r="U13" s="167">
        <f t="shared" si="33"/>
        <v>5.1758078552042763E-7</v>
      </c>
      <c r="V13" s="61">
        <f t="shared" si="34"/>
        <v>-4.6711115145452153E-7</v>
      </c>
      <c r="W13" s="61">
        <f t="shared" si="35"/>
        <v>7.8215135315890024E-10</v>
      </c>
      <c r="X13" s="61">
        <f t="shared" si="36"/>
        <v>-2.8758201879789346E-9</v>
      </c>
      <c r="Y13" s="61">
        <f t="shared" si="37"/>
        <v>1.2161562448240612E-9</v>
      </c>
      <c r="Z13" s="61">
        <f t="shared" si="38"/>
        <v>-3.4763417155888993E-10</v>
      </c>
      <c r="AA13" s="61">
        <f t="shared" si="39"/>
        <v>-1.513661809864E-13</v>
      </c>
      <c r="AB13" s="61">
        <f t="shared" si="39"/>
        <v>1.3872336559590001E-12</v>
      </c>
      <c r="AC13" s="61">
        <f t="shared" si="39"/>
        <v>-1.1689499903480001E-13</v>
      </c>
      <c r="AD13" s="61">
        <f t="shared" si="39"/>
        <v>1.1119123526749999E-12</v>
      </c>
      <c r="AE13" s="61">
        <f t="shared" si="39"/>
        <v>9.7966720885940004E-14</v>
      </c>
    </row>
    <row r="14" spans="1:37" x14ac:dyDescent="0.2">
      <c r="A14" s="5" t="str">
        <f>SIAF!B13</f>
        <v>MIRIM_MASK1065</v>
      </c>
      <c r="B14" s="164">
        <f>SIAF!H13-B$2</f>
        <v>-396.5</v>
      </c>
      <c r="C14" s="164">
        <f>SIAF!I13-C$2</f>
        <v>-380.5</v>
      </c>
      <c r="D14" s="62">
        <f t="shared" ref="D14:D69" si="40">D$3+2*F$3*$B14+G$3*$C14+3*I$3*$B14^2+2*J$3*$B14*$C14+K$3*$C14^2+4*M$3*$B14^3+3*N$3*$B14^2*$C14+2*O$3*$B14*$C14^2+P$3*$C14^3</f>
        <v>0.109208866470991</v>
      </c>
      <c r="E14" s="62">
        <f t="shared" ref="E14:E69" si="41">E$3+G$3*$B14+2*H$3*$C14+J$3*$B14^2+2*K$3*$B14*$C14+3*L$3*$C14^2+N$3*$B14^3+2*O$3*$B14^2*$C14+3*P$3*$B14*$C14^2+4*Q$3*$C14^3</f>
        <v>-1.6971430605075422E-4</v>
      </c>
      <c r="F14" s="62">
        <f t="shared" ref="F14:F69" si="42">F$3+3*I$3*$B14+J$3*$C14+6*M$3*$B14^2+3*N$3*$B14*$C14+O$3*$C14^2</f>
        <v>5.685541633038217E-6</v>
      </c>
      <c r="G14" s="62">
        <f t="shared" ref="G14:G69" si="43">G$3+2*J$3*$B14+2*K$3*$C14+3*N$3*$B14^2+4*O$3*$B14*$C14+3*P$3*$C14^2</f>
        <v>2.383217114185368E-6</v>
      </c>
      <c r="H14" s="62">
        <f t="shared" ref="H14:H69" si="44">H$3+K$3*$B14+3*L$3*$C14+O$3*$B14^2+3*P$3*$B14*$C14+6*Q$3*$C14^2</f>
        <v>4.4979496638912225E-7</v>
      </c>
      <c r="I14" s="62">
        <f t="shared" ref="I14:I69" si="45">I$3+4*M$3*$B14+N$3*$C14</f>
        <v>-6.0600409191006955E-9</v>
      </c>
      <c r="J14" s="62">
        <f t="shared" ref="J14:J69" si="46">J$3+3*N$3*$B14+2*O$3*$C14</f>
        <v>-1.3245063055591017E-9</v>
      </c>
      <c r="K14" s="62">
        <f t="shared" ref="K14:K69" si="47">K$3+2*O$3*$B14+3*P$3*$C14</f>
        <v>-3.3435443446584319E-9</v>
      </c>
      <c r="L14" s="62">
        <f t="shared" ref="L14:L69" si="48">L$3+P$3*$B14+4*Q$3*$C14</f>
        <v>-5.0011961634504124E-10</v>
      </c>
      <c r="M14" s="62">
        <f t="shared" ref="M14:Q35" si="49">M$3</f>
        <v>2.0304376995230002E-12</v>
      </c>
      <c r="N14" s="62">
        <f t="shared" si="49"/>
        <v>-1.5884420058549999E-13</v>
      </c>
      <c r="O14" s="62">
        <f t="shared" si="49"/>
        <v>2.0231904886939999E-12</v>
      </c>
      <c r="P14" s="62">
        <f t="shared" si="49"/>
        <v>1.098721589865E-13</v>
      </c>
      <c r="Q14" s="62">
        <f t="shared" si="49"/>
        <v>2.982602003055E-13</v>
      </c>
      <c r="R14" s="35">
        <f t="shared" ref="R14:R69" si="50">R$3+2*T$3*$B14+U$3*$C14+3*W$3*$B14^2+2*X$3*$B14*$C14+Y$3*$C14^2+4*AA$3*$B14^3+3*AB$3*$B14^2*$C14+2*AC$3*$B14*$C14^2+AD$3*$C14^3</f>
        <v>1.2810817540716426E-4</v>
      </c>
      <c r="S14" s="61">
        <f t="shared" ref="S14:S69" si="51">S$3+U$3*$B14+2*V$3*$C14+X$3*$B14^2+2*Y$3*$B14*$C14+3*Z$3*$C14^2+AB$3*$B14^3+2*AC$3*$B14^2*$C14+3*AD$3*$B14*$C14^2+4*AE$3*$C14^3</f>
        <v>0.11105008460746162</v>
      </c>
      <c r="T14" s="167">
        <f t="shared" ref="T14:T69" si="52">T$3+3*W$3*$B14+X$3*$C14+6*AA$3*$B14^2+3*AB$3*$B14*$C14+AC$3*$C14^2</f>
        <v>7.3734831812485812E-7</v>
      </c>
      <c r="U14" s="167">
        <f t="shared" ref="U14:U69" si="53">U$3+2*X$3*$B14+2*Y$3*$C14+3*AB$3*$B14^2+4*AC$3*$B14*$C14+3*AD$3*$C14^2</f>
        <v>2.8235547741753462E-8</v>
      </c>
      <c r="V14" s="61">
        <f t="shared" ref="V14:V69" si="54">V$3+Y$3*$B14+3*Z$3*$C14+AC$3*$B14^2+3*AD$3*$B14*$C14+6*AE$3*$C14^2</f>
        <v>4.5420266621256605E-7</v>
      </c>
      <c r="W14" s="61">
        <f t="shared" ref="W14:W69" si="55">W$3+4*AA$3*$B14+AB$3*$C14</f>
        <v>-2.3409588004608911E-10</v>
      </c>
      <c r="X14" s="61">
        <f t="shared" ref="X14:X69" si="56">X$3+3*AB$3*$B14+2*AC$3*$C14</f>
        <v>-2.3736899304424479E-9</v>
      </c>
      <c r="Y14" s="61">
        <f t="shared" ref="Y14:Y69" si="57">Y$3+2*AC$3*$B14+3*AD$3*$C14</f>
        <v>-1.1279063694620361E-9</v>
      </c>
      <c r="Z14" s="61">
        <f t="shared" ref="Z14:Z69" si="58">Z$3+AD$3*$B14+4*AE$3*$C14</f>
        <v>-5.3014453264587813E-10</v>
      </c>
      <c r="AA14" s="61">
        <f t="shared" ref="AA14:AE35" si="59">AA$3</f>
        <v>-1.513661809864E-13</v>
      </c>
      <c r="AB14" s="61">
        <f t="shared" si="59"/>
        <v>1.3872336559590001E-12</v>
      </c>
      <c r="AC14" s="61">
        <f t="shared" si="59"/>
        <v>-1.1689499903480001E-13</v>
      </c>
      <c r="AD14" s="61">
        <f t="shared" si="59"/>
        <v>1.1119123526749999E-12</v>
      </c>
      <c r="AE14" s="61">
        <f t="shared" si="59"/>
        <v>9.7966720885940004E-14</v>
      </c>
    </row>
    <row r="15" spans="1:37" x14ac:dyDescent="0.2">
      <c r="A15" s="5" t="str">
        <f>SIAF!B14</f>
        <v>MIRIM_MASK1140</v>
      </c>
      <c r="B15" s="164">
        <f>SIAF!H14-B$2</f>
        <v>-397</v>
      </c>
      <c r="C15" s="164">
        <f>SIAF!I14-C$2</f>
        <v>-158</v>
      </c>
      <c r="D15" s="62">
        <f t="shared" si="40"/>
        <v>0.10956932062185928</v>
      </c>
      <c r="E15" s="62">
        <f t="shared" si="41"/>
        <v>-3.1147109085858366E-5</v>
      </c>
      <c r="F15" s="62">
        <f t="shared" si="42"/>
        <v>5.5001456754693705E-6</v>
      </c>
      <c r="G15" s="62">
        <f t="shared" si="43"/>
        <v>9.1208202392978153E-7</v>
      </c>
      <c r="H15" s="62">
        <f t="shared" si="44"/>
        <v>2.0619519486394173E-7</v>
      </c>
      <c r="I15" s="62">
        <f t="shared" si="45"/>
        <v>-6.0994446291300156E-9</v>
      </c>
      <c r="J15" s="62">
        <f t="shared" si="46"/>
        <v>-4.2394827178939357E-10</v>
      </c>
      <c r="K15" s="62">
        <f t="shared" si="47"/>
        <v>-3.2722278690236367E-9</v>
      </c>
      <c r="L15" s="62">
        <f t="shared" si="48"/>
        <v>-2.347229741526395E-10</v>
      </c>
      <c r="M15" s="62">
        <f t="shared" si="49"/>
        <v>2.0304376995230002E-12</v>
      </c>
      <c r="N15" s="62">
        <f t="shared" si="49"/>
        <v>-1.5884420058549999E-13</v>
      </c>
      <c r="O15" s="62">
        <f t="shared" si="49"/>
        <v>2.0231904886939999E-12</v>
      </c>
      <c r="P15" s="62">
        <f t="shared" si="49"/>
        <v>1.098721589865E-13</v>
      </c>
      <c r="Q15" s="62">
        <f t="shared" si="49"/>
        <v>2.982602003055E-13</v>
      </c>
      <c r="R15" s="35">
        <f t="shared" si="50"/>
        <v>9.0596681726748185E-5</v>
      </c>
      <c r="S15" s="61">
        <f t="shared" si="51"/>
        <v>0.1111779385243233</v>
      </c>
      <c r="T15" s="167">
        <f t="shared" si="52"/>
        <v>2.0330320309356839E-7</v>
      </c>
      <c r="U15" s="167">
        <f t="shared" si="53"/>
        <v>-3.061162053097476E-7</v>
      </c>
      <c r="V15" s="61">
        <f t="shared" si="54"/>
        <v>1.2962380373987579E-7</v>
      </c>
      <c r="W15" s="61">
        <f t="shared" si="55"/>
        <v>7.4866340766761172E-11</v>
      </c>
      <c r="X15" s="61">
        <f t="shared" si="56"/>
        <v>-2.4277890554968725E-9</v>
      </c>
      <c r="Y15" s="61">
        <f t="shared" si="57"/>
        <v>-3.8558797905243877E-10</v>
      </c>
      <c r="Z15" s="61">
        <f t="shared" si="58"/>
        <v>-4.4351010723372908E-10</v>
      </c>
      <c r="AA15" s="61">
        <f t="shared" si="59"/>
        <v>-1.513661809864E-13</v>
      </c>
      <c r="AB15" s="61">
        <f t="shared" si="59"/>
        <v>1.3872336559590001E-12</v>
      </c>
      <c r="AC15" s="61">
        <f t="shared" si="59"/>
        <v>-1.1689499903480001E-13</v>
      </c>
      <c r="AD15" s="61">
        <f t="shared" si="59"/>
        <v>1.1119123526749999E-12</v>
      </c>
      <c r="AE15" s="61">
        <f t="shared" si="59"/>
        <v>9.7966720885940004E-14</v>
      </c>
    </row>
    <row r="16" spans="1:37" x14ac:dyDescent="0.2">
      <c r="A16" s="5" t="str">
        <f>SIAF!B15</f>
        <v>MIRIM_MASK1550</v>
      </c>
      <c r="B16" s="164">
        <f>SIAF!H15-B$2</f>
        <v>-397</v>
      </c>
      <c r="C16" s="164">
        <f>SIAF!I15-C$2</f>
        <v>63</v>
      </c>
      <c r="D16" s="62">
        <f t="shared" si="40"/>
        <v>0.10961225781260865</v>
      </c>
      <c r="E16" s="62">
        <f t="shared" si="41"/>
        <v>3.8476369277955581E-5</v>
      </c>
      <c r="F16" s="62">
        <f t="shared" si="42"/>
        <v>5.505267754062219E-6</v>
      </c>
      <c r="G16" s="62">
        <f t="shared" si="43"/>
        <v>-5.1814389582748697E-7</v>
      </c>
      <c r="H16" s="62">
        <f t="shared" si="44"/>
        <v>1.379778216594673E-7</v>
      </c>
      <c r="I16" s="62">
        <f t="shared" si="45"/>
        <v>-6.1345491974594109E-9</v>
      </c>
      <c r="J16" s="62">
        <f t="shared" si="46"/>
        <v>4.7030192421335446E-10</v>
      </c>
      <c r="K16" s="62">
        <f t="shared" si="47"/>
        <v>-3.1993826276155871E-9</v>
      </c>
      <c r="L16" s="62">
        <f t="shared" si="48"/>
        <v>2.8939042917422497E-11</v>
      </c>
      <c r="M16" s="62">
        <f t="shared" si="49"/>
        <v>2.0304376995230002E-12</v>
      </c>
      <c r="N16" s="62">
        <f t="shared" si="49"/>
        <v>-1.5884420058549999E-13</v>
      </c>
      <c r="O16" s="62">
        <f t="shared" si="49"/>
        <v>2.0231904886939999E-12</v>
      </c>
      <c r="P16" s="62">
        <f t="shared" si="49"/>
        <v>1.098721589865E-13</v>
      </c>
      <c r="Q16" s="62">
        <f t="shared" si="49"/>
        <v>2.982602003055E-13</v>
      </c>
      <c r="R16" s="35">
        <f t="shared" si="50"/>
        <v>1.6114325247350715E-5</v>
      </c>
      <c r="S16" s="61">
        <f t="shared" si="51"/>
        <v>0.1111744775708056</v>
      </c>
      <c r="T16" s="167">
        <f t="shared" si="52"/>
        <v>-3.3894744681909912E-7</v>
      </c>
      <c r="U16" s="167">
        <f t="shared" si="53"/>
        <v>-3.1362535839992659E-7</v>
      </c>
      <c r="V16" s="61">
        <f t="shared" si="54"/>
        <v>-1.3571464166734538E-7</v>
      </c>
      <c r="W16" s="61">
        <f t="shared" si="55"/>
        <v>3.8144497873370015E-10</v>
      </c>
      <c r="X16" s="61">
        <f t="shared" si="56"/>
        <v>-2.479456645070254E-9</v>
      </c>
      <c r="Y16" s="61">
        <f t="shared" si="57"/>
        <v>3.5160991077108619E-10</v>
      </c>
      <c r="Z16" s="61">
        <f t="shared" si="58"/>
        <v>-3.569075259705581E-10</v>
      </c>
      <c r="AA16" s="61">
        <f t="shared" si="59"/>
        <v>-1.513661809864E-13</v>
      </c>
      <c r="AB16" s="61">
        <f t="shared" si="59"/>
        <v>1.3872336559590001E-12</v>
      </c>
      <c r="AC16" s="61">
        <f t="shared" si="59"/>
        <v>-1.1689499903480001E-13</v>
      </c>
      <c r="AD16" s="61">
        <f t="shared" si="59"/>
        <v>1.1119123526749999E-12</v>
      </c>
      <c r="AE16" s="61">
        <f t="shared" si="59"/>
        <v>9.7966720885940004E-14</v>
      </c>
    </row>
    <row r="17" spans="1:31" s="15" customFormat="1" x14ac:dyDescent="0.2">
      <c r="A17" s="5" t="str">
        <f>SIAF!B16</f>
        <v>MIRIM_MASKLYOT</v>
      </c>
      <c r="B17" s="164">
        <f>SIAF!H16-B$2</f>
        <v>-374</v>
      </c>
      <c r="C17" s="164">
        <f>SIAF!I16-C$2</f>
        <v>372</v>
      </c>
      <c r="D17" s="62">
        <f t="shared" si="40"/>
        <v>0.10940901141260274</v>
      </c>
      <c r="E17" s="62">
        <f t="shared" si="41"/>
        <v>1.1147388933276454E-4</v>
      </c>
      <c r="F17" s="62">
        <f t="shared" si="42"/>
        <v>5.4235412971280392E-6</v>
      </c>
      <c r="G17" s="62">
        <f t="shared" si="43"/>
        <v>-2.3849931868772717E-6</v>
      </c>
      <c r="H17" s="62">
        <f t="shared" si="44"/>
        <v>2.655004591912465E-7</v>
      </c>
      <c r="I17" s="62">
        <f t="shared" si="45"/>
        <v>-5.9968317870842133E-9</v>
      </c>
      <c r="J17" s="62">
        <f t="shared" si="46"/>
        <v>1.7096733963858469E-9</v>
      </c>
      <c r="K17" s="62">
        <f t="shared" si="47"/>
        <v>-3.0044643737551779E-9</v>
      </c>
      <c r="L17" s="62">
        <f t="shared" si="48"/>
        <v>4.0011571015170997E-10</v>
      </c>
      <c r="M17" s="62">
        <f t="shared" si="49"/>
        <v>2.0304376995230002E-12</v>
      </c>
      <c r="N17" s="62">
        <f t="shared" si="49"/>
        <v>-1.5884420058549999E-13</v>
      </c>
      <c r="O17" s="62">
        <f t="shared" si="49"/>
        <v>2.0231904886939999E-12</v>
      </c>
      <c r="P17" s="62">
        <f t="shared" si="49"/>
        <v>1.098721589865E-13</v>
      </c>
      <c r="Q17" s="62">
        <f t="shared" si="49"/>
        <v>2.982602003055E-13</v>
      </c>
      <c r="R17" s="35">
        <f t="shared" si="50"/>
        <v>-6.4488129651425849E-5</v>
      </c>
      <c r="S17" s="61">
        <f t="shared" si="51"/>
        <v>0.1110037106740622</v>
      </c>
      <c r="T17" s="167">
        <f t="shared" si="52"/>
        <v>-1.0608443254957729E-6</v>
      </c>
      <c r="U17" s="167">
        <f t="shared" si="53"/>
        <v>1.0699251960010364E-7</v>
      </c>
      <c r="V17" s="61">
        <f t="shared" si="54"/>
        <v>-3.7871188161596085E-7</v>
      </c>
      <c r="W17" s="61">
        <f t="shared" si="55"/>
        <v>7.9617448977428236E-10</v>
      </c>
      <c r="X17" s="61">
        <f t="shared" si="56"/>
        <v>-2.4559786322125894E-9</v>
      </c>
      <c r="Y17" s="61">
        <f t="shared" si="57"/>
        <v>1.3769754917452104E-9</v>
      </c>
      <c r="Z17" s="61">
        <f t="shared" si="58"/>
        <v>-2.1024667484401123E-10</v>
      </c>
      <c r="AA17" s="61">
        <f t="shared" si="59"/>
        <v>-1.513661809864E-13</v>
      </c>
      <c r="AB17" s="61">
        <f t="shared" si="59"/>
        <v>1.3872336559590001E-12</v>
      </c>
      <c r="AC17" s="61">
        <f t="shared" si="59"/>
        <v>-1.1689499903480001E-13</v>
      </c>
      <c r="AD17" s="61">
        <f t="shared" si="59"/>
        <v>1.1119123526749999E-12</v>
      </c>
      <c r="AE17" s="61">
        <f t="shared" si="59"/>
        <v>9.7966720885940004E-14</v>
      </c>
    </row>
    <row r="18" spans="1:31" s="15" customFormat="1" x14ac:dyDescent="0.2">
      <c r="A18" s="5" t="str">
        <f>SIAF!B17</f>
        <v>MIRIM_TAMRS</v>
      </c>
      <c r="B18" s="164">
        <f>SIAF!H17-B$2</f>
        <v>476</v>
      </c>
      <c r="C18" s="164">
        <f>SIAF!I17-C$2</f>
        <v>477</v>
      </c>
      <c r="D18" s="62">
        <f t="shared" si="40"/>
        <v>0.11064219300899734</v>
      </c>
      <c r="E18" s="62">
        <f t="shared" si="41"/>
        <v>-9.3395086331626376E-4</v>
      </c>
      <c r="F18" s="62">
        <f t="shared" si="42"/>
        <v>-9.0714148545290248E-7</v>
      </c>
      <c r="G18" s="62">
        <f t="shared" si="43"/>
        <v>2.7213228984324547E-7</v>
      </c>
      <c r="H18" s="62">
        <f t="shared" si="44"/>
        <v>-6.5135449890260713E-7</v>
      </c>
      <c r="I18" s="62">
        <f t="shared" si="45"/>
        <v>8.8997775023250896E-10</v>
      </c>
      <c r="J18" s="62">
        <f t="shared" si="46"/>
        <v>1.7294906875185621E-9</v>
      </c>
      <c r="K18" s="62">
        <f t="shared" si="47"/>
        <v>4.6956918710536931E-10</v>
      </c>
      <c r="L18" s="62">
        <f t="shared" si="48"/>
        <v>6.1877632941854496E-10</v>
      </c>
      <c r="M18" s="62">
        <f t="shared" si="49"/>
        <v>2.0304376995230002E-12</v>
      </c>
      <c r="N18" s="62">
        <f t="shared" si="49"/>
        <v>-1.5884420058549999E-13</v>
      </c>
      <c r="O18" s="62">
        <f t="shared" si="49"/>
        <v>2.0231904886939999E-12</v>
      </c>
      <c r="P18" s="62">
        <f t="shared" si="49"/>
        <v>1.098721589865E-13</v>
      </c>
      <c r="Q18" s="62">
        <f t="shared" si="49"/>
        <v>2.982602003055E-13</v>
      </c>
      <c r="R18" s="35">
        <f t="shared" si="50"/>
        <v>-6.1120980380359468E-4</v>
      </c>
      <c r="S18" s="61">
        <f t="shared" si="51"/>
        <v>0.11034542911135875</v>
      </c>
      <c r="T18" s="167">
        <f t="shared" si="52"/>
        <v>4.2549351648894509E-7</v>
      </c>
      <c r="U18" s="167">
        <f t="shared" si="53"/>
        <v>-7.771323661943691E-7</v>
      </c>
      <c r="V18" s="61">
        <f t="shared" si="54"/>
        <v>9.4522797800429755E-7</v>
      </c>
      <c r="W18" s="61">
        <f t="shared" si="55"/>
        <v>4.2718900829621746E-10</v>
      </c>
      <c r="X18" s="61">
        <f t="shared" si="56"/>
        <v>1.0569192406855533E-9</v>
      </c>
      <c r="Y18" s="61">
        <f t="shared" si="57"/>
        <v>1.5285063844786753E-9</v>
      </c>
      <c r="Z18" s="61">
        <f t="shared" si="58"/>
        <v>7.7602484770183363E-10</v>
      </c>
      <c r="AA18" s="61">
        <f t="shared" si="59"/>
        <v>-1.513661809864E-13</v>
      </c>
      <c r="AB18" s="61">
        <f t="shared" si="59"/>
        <v>1.3872336559590001E-12</v>
      </c>
      <c r="AC18" s="61">
        <f t="shared" si="59"/>
        <v>-1.1689499903480001E-13</v>
      </c>
      <c r="AD18" s="61">
        <f t="shared" si="59"/>
        <v>1.1119123526749999E-12</v>
      </c>
      <c r="AE18" s="61">
        <f t="shared" si="59"/>
        <v>9.7966720885940004E-14</v>
      </c>
    </row>
    <row r="19" spans="1:31" s="15" customFormat="1" x14ac:dyDescent="0.2">
      <c r="A19" s="5" t="str">
        <f>SIAF!B18</f>
        <v>MIRIM_TALRS</v>
      </c>
      <c r="B19" s="164">
        <f>SIAF!H18-B$2</f>
        <v>-95</v>
      </c>
      <c r="C19" s="164">
        <f>SIAF!I18-C$2</f>
        <v>-231</v>
      </c>
      <c r="D19" s="62">
        <f t="shared" si="40"/>
        <v>0.11139054475942875</v>
      </c>
      <c r="E19" s="62">
        <f t="shared" si="41"/>
        <v>2.8480878835218578E-4</v>
      </c>
      <c r="F19" s="62">
        <f t="shared" si="42"/>
        <v>1.1373885248545506E-6</v>
      </c>
      <c r="G19" s="62">
        <f t="shared" si="43"/>
        <v>9.1364435338656464E-7</v>
      </c>
      <c r="H19" s="62">
        <f t="shared" si="44"/>
        <v>-5.4382037811740205E-7</v>
      </c>
      <c r="I19" s="62">
        <f t="shared" si="45"/>
        <v>-3.6350802614634894E-9</v>
      </c>
      <c r="J19" s="62">
        <f t="shared" si="46"/>
        <v>-8.6324692886918048E-10</v>
      </c>
      <c r="K19" s="62">
        <f t="shared" si="47"/>
        <v>-2.0742828166705047E-9</v>
      </c>
      <c r="L19" s="62">
        <f t="shared" si="48"/>
        <v>-2.8863356062792253E-10</v>
      </c>
      <c r="M19" s="62">
        <f t="shared" si="49"/>
        <v>2.0304376995230002E-12</v>
      </c>
      <c r="N19" s="62">
        <f t="shared" si="49"/>
        <v>-1.5884420058549999E-13</v>
      </c>
      <c r="O19" s="62">
        <f t="shared" si="49"/>
        <v>2.0231904886939999E-12</v>
      </c>
      <c r="P19" s="62">
        <f t="shared" si="49"/>
        <v>1.098721589865E-13</v>
      </c>
      <c r="Q19" s="62">
        <f t="shared" si="49"/>
        <v>2.982602003055E-13</v>
      </c>
      <c r="R19" s="35">
        <f t="shared" si="50"/>
        <v>3.1602026210132754E-4</v>
      </c>
      <c r="S19" s="61">
        <f t="shared" si="51"/>
        <v>0.11090003515186703</v>
      </c>
      <c r="T19" s="167">
        <f t="shared" si="52"/>
        <v>2.7315770886775115E-7</v>
      </c>
      <c r="U19" s="167">
        <f t="shared" si="53"/>
        <v>-1.3085567634368484E-6</v>
      </c>
      <c r="V19" s="61">
        <f t="shared" si="54"/>
        <v>2.9236384810643937E-8</v>
      </c>
      <c r="W19" s="61">
        <f t="shared" si="55"/>
        <v>-2.0925206274981701E-10</v>
      </c>
      <c r="X19" s="61">
        <f t="shared" si="56"/>
        <v>-1.1538886933389375E-9</v>
      </c>
      <c r="Y19" s="61">
        <f t="shared" si="57"/>
        <v>-6.997013637052829E-10</v>
      </c>
      <c r="Z19" s="61">
        <f t="shared" si="58"/>
        <v>-1.3631885922457356E-10</v>
      </c>
      <c r="AA19" s="61">
        <f t="shared" si="59"/>
        <v>-1.513661809864E-13</v>
      </c>
      <c r="AB19" s="61">
        <f t="shared" si="59"/>
        <v>1.3872336559590001E-12</v>
      </c>
      <c r="AC19" s="61">
        <f t="shared" si="59"/>
        <v>-1.1689499903480001E-13</v>
      </c>
      <c r="AD19" s="61">
        <f t="shared" si="59"/>
        <v>1.1119123526749999E-12</v>
      </c>
      <c r="AE19" s="61">
        <f t="shared" si="59"/>
        <v>9.7966720885940004E-14</v>
      </c>
    </row>
    <row r="20" spans="1:31" s="15" customFormat="1" x14ac:dyDescent="0.2">
      <c r="A20" s="5" t="str">
        <f>SIAF!B19</f>
        <v>MIRIM_TABLOCK</v>
      </c>
      <c r="B20" s="164">
        <f>SIAF!H19-B$2</f>
        <v>-249</v>
      </c>
      <c r="C20" s="164">
        <f>SIAF!I19-C$2</f>
        <v>-85</v>
      </c>
      <c r="D20" s="62">
        <f t="shared" si="40"/>
        <v>0.11086534179289363</v>
      </c>
      <c r="E20" s="62">
        <f t="shared" si="41"/>
        <v>5.6879819963875161E-5</v>
      </c>
      <c r="F20" s="62">
        <f t="shared" si="42"/>
        <v>3.0335254044020015E-6</v>
      </c>
      <c r="G20" s="62">
        <f t="shared" si="43"/>
        <v>3.8760082285891282E-7</v>
      </c>
      <c r="H20" s="62">
        <f t="shared" si="44"/>
        <v>-2.7208514856499265E-7</v>
      </c>
      <c r="I20" s="62">
        <f t="shared" si="45"/>
        <v>-4.9090211376551404E-9</v>
      </c>
      <c r="J20" s="62">
        <f t="shared" si="46"/>
        <v>-1.9908928550003151E-10</v>
      </c>
      <c r="K20" s="62">
        <f t="shared" si="47"/>
        <v>-2.6493014815521696E-9</v>
      </c>
      <c r="L20" s="62">
        <f t="shared" si="48"/>
        <v>-1.3136991613343151E-10</v>
      </c>
      <c r="M20" s="62">
        <f t="shared" si="49"/>
        <v>2.0304376995230002E-12</v>
      </c>
      <c r="N20" s="62">
        <f t="shared" si="49"/>
        <v>-1.5884420058549999E-13</v>
      </c>
      <c r="O20" s="62">
        <f t="shared" si="49"/>
        <v>2.0231904886939999E-12</v>
      </c>
      <c r="P20" s="62">
        <f t="shared" si="49"/>
        <v>1.098721589865E-13</v>
      </c>
      <c r="Q20" s="62">
        <f t="shared" si="49"/>
        <v>2.982602003055E-13</v>
      </c>
      <c r="R20" s="35">
        <f t="shared" si="50"/>
        <v>8.3772999949952969E-5</v>
      </c>
      <c r="S20" s="61">
        <f t="shared" si="51"/>
        <v>0.11108986453531881</v>
      </c>
      <c r="T20" s="167">
        <f t="shared" si="52"/>
        <v>8.3762192179868691E-8</v>
      </c>
      <c r="U20" s="167">
        <f t="shared" si="53"/>
        <v>-9.7715530417417264E-7</v>
      </c>
      <c r="V20" s="61">
        <f t="shared" si="54"/>
        <v>1.2039292405579052E-8</v>
      </c>
      <c r="W20" s="61">
        <f t="shared" si="55"/>
        <v>8.6525618507819388E-11</v>
      </c>
      <c r="X20" s="61">
        <f t="shared" si="56"/>
        <v>-1.8289239821101571E-9</v>
      </c>
      <c r="Y20" s="61">
        <f t="shared" si="57"/>
        <v>-1.7668009353091458E-10</v>
      </c>
      <c r="Z20" s="61">
        <f t="shared" si="58"/>
        <v>-2.5034079653913456E-10</v>
      </c>
      <c r="AA20" s="61">
        <f t="shared" si="59"/>
        <v>-1.513661809864E-13</v>
      </c>
      <c r="AB20" s="61">
        <f t="shared" si="59"/>
        <v>1.3872336559590001E-12</v>
      </c>
      <c r="AC20" s="61">
        <f t="shared" si="59"/>
        <v>-1.1689499903480001E-13</v>
      </c>
      <c r="AD20" s="61">
        <f t="shared" si="59"/>
        <v>1.1119123526749999E-12</v>
      </c>
      <c r="AE20" s="61">
        <f t="shared" si="59"/>
        <v>9.7966720885940004E-14</v>
      </c>
    </row>
    <row r="21" spans="1:31" s="15" customFormat="1" x14ac:dyDescent="0.2">
      <c r="A21" s="5" t="str">
        <f>SIAF!B20</f>
        <v>MIRIM_TALYOT_UL</v>
      </c>
      <c r="B21" s="164">
        <f>SIAF!H20-B$2</f>
        <v>-446</v>
      </c>
      <c r="C21" s="164">
        <f>SIAF!I20-C$2</f>
        <v>440</v>
      </c>
      <c r="D21" s="62">
        <f t="shared" si="40"/>
        <v>0.1083374334190885</v>
      </c>
      <c r="E21" s="62">
        <f t="shared" si="41"/>
        <v>3.6488560618588666E-4</v>
      </c>
      <c r="F21" s="62">
        <f t="shared" si="42"/>
        <v>6.9099578247363505E-6</v>
      </c>
      <c r="G21" s="62">
        <f t="shared" si="43"/>
        <v>-3.0803616717361667E-6</v>
      </c>
      <c r="H21" s="62">
        <f t="shared" si="44"/>
        <v>5.8059484719203988E-7</v>
      </c>
      <c r="I21" s="62">
        <f t="shared" si="45"/>
        <v>-6.5923992501866519E-9</v>
      </c>
      <c r="J21" s="62">
        <f t="shared" si="46"/>
        <v>2.0191376501746987E-9</v>
      </c>
      <c r="K21" s="62">
        <f t="shared" si="47"/>
        <v>-3.273389883693868E-9</v>
      </c>
      <c r="L21" s="62">
        <f t="shared" si="48"/>
        <v>4.7333168918777806E-10</v>
      </c>
      <c r="M21" s="62">
        <f t="shared" si="49"/>
        <v>2.0304376995230002E-12</v>
      </c>
      <c r="N21" s="62">
        <f t="shared" si="49"/>
        <v>-1.5884420058549999E-13</v>
      </c>
      <c r="O21" s="62">
        <f t="shared" si="49"/>
        <v>2.0231904886939999E-12</v>
      </c>
      <c r="P21" s="62">
        <f t="shared" si="49"/>
        <v>1.098721589865E-13</v>
      </c>
      <c r="Q21" s="62">
        <f t="shared" si="49"/>
        <v>2.982602003055E-13</v>
      </c>
      <c r="R21" s="35">
        <f t="shared" si="50"/>
        <v>1.4046762174842295E-4</v>
      </c>
      <c r="S21" s="61">
        <f t="shared" si="51"/>
        <v>0.11091378317688649</v>
      </c>
      <c r="T21" s="167">
        <f t="shared" si="52"/>
        <v>-1.4254488663851376E-6</v>
      </c>
      <c r="U21" s="167">
        <f t="shared" si="53"/>
        <v>6.8721008715094458E-7</v>
      </c>
      <c r="V21" s="61">
        <f t="shared" si="54"/>
        <v>-5.3496420229662164E-7</v>
      </c>
      <c r="W21" s="61">
        <f t="shared" si="55"/>
        <v>9.3409983850357756E-10</v>
      </c>
      <c r="X21" s="61">
        <f t="shared" si="56"/>
        <v>-2.7715188217684663E-9</v>
      </c>
      <c r="Y21" s="61">
        <f t="shared" si="57"/>
        <v>1.6206384915519215E-9</v>
      </c>
      <c r="Z21" s="61">
        <f t="shared" si="58"/>
        <v>-2.6365741615563548E-10</v>
      </c>
      <c r="AA21" s="61">
        <f t="shared" si="59"/>
        <v>-1.513661809864E-13</v>
      </c>
      <c r="AB21" s="61">
        <f t="shared" si="59"/>
        <v>1.3872336559590001E-12</v>
      </c>
      <c r="AC21" s="61">
        <f t="shared" si="59"/>
        <v>-1.1689499903480001E-13</v>
      </c>
      <c r="AD21" s="61">
        <f t="shared" si="59"/>
        <v>1.1119123526749999E-12</v>
      </c>
      <c r="AE21" s="61">
        <f t="shared" si="59"/>
        <v>9.7966720885940004E-14</v>
      </c>
    </row>
    <row r="22" spans="1:31" s="15" customFormat="1" x14ac:dyDescent="0.2">
      <c r="A22" s="5" t="str">
        <f>SIAF!B21</f>
        <v>MIRIM_TALYOT_UR</v>
      </c>
      <c r="B22" s="164">
        <f>SIAF!H21-B$2</f>
        <v>-305</v>
      </c>
      <c r="C22" s="164">
        <f>SIAF!I21-C$2</f>
        <v>440</v>
      </c>
      <c r="D22" s="62">
        <f t="shared" si="40"/>
        <v>0.10991561811957923</v>
      </c>
      <c r="E22" s="62">
        <f t="shared" si="41"/>
        <v>-2.9748189304598974E-5</v>
      </c>
      <c r="F22" s="62">
        <f t="shared" si="42"/>
        <v>4.3635757333326984E-6</v>
      </c>
      <c r="G22" s="62">
        <f t="shared" si="43"/>
        <v>-2.5204387990424227E-6</v>
      </c>
      <c r="H22" s="62">
        <f t="shared" si="44"/>
        <v>1.5926992369693001E-7</v>
      </c>
      <c r="I22" s="62">
        <f t="shared" si="45"/>
        <v>-5.4472323876556805E-9</v>
      </c>
      <c r="J22" s="62">
        <f t="shared" si="46"/>
        <v>1.9519465533270323E-9</v>
      </c>
      <c r="K22" s="62">
        <f t="shared" si="47"/>
        <v>-2.7028501658821602E-9</v>
      </c>
      <c r="L22" s="62">
        <f t="shared" si="48"/>
        <v>4.8882366360487456E-10</v>
      </c>
      <c r="M22" s="62">
        <f t="shared" si="49"/>
        <v>2.0304376995230002E-12</v>
      </c>
      <c r="N22" s="62">
        <f t="shared" si="49"/>
        <v>-1.5884420058549999E-13</v>
      </c>
      <c r="O22" s="62">
        <f t="shared" si="49"/>
        <v>2.0231904886939999E-12</v>
      </c>
      <c r="P22" s="62">
        <f t="shared" si="49"/>
        <v>1.098721589865E-13</v>
      </c>
      <c r="Q22" s="62">
        <f t="shared" si="49"/>
        <v>2.982602003055E-13</v>
      </c>
      <c r="R22" s="35">
        <f t="shared" si="50"/>
        <v>-2.0749369333324048E-4</v>
      </c>
      <c r="S22" s="61">
        <f t="shared" si="51"/>
        <v>0.11095946795599547</v>
      </c>
      <c r="T22" s="167">
        <f t="shared" si="52"/>
        <v>-1.0483805009632681E-6</v>
      </c>
      <c r="U22" s="167">
        <f t="shared" si="53"/>
        <v>-1.1619443645400075E-8</v>
      </c>
      <c r="V22" s="61">
        <f t="shared" si="54"/>
        <v>-3.0877816446361152E-7</v>
      </c>
      <c r="W22" s="61">
        <f t="shared" si="55"/>
        <v>8.4872931242724803E-10</v>
      </c>
      <c r="X22" s="61">
        <f t="shared" si="56"/>
        <v>-2.1847189852978092E-9</v>
      </c>
      <c r="Y22" s="61">
        <f t="shared" si="57"/>
        <v>1.587674101824108E-9</v>
      </c>
      <c r="Z22" s="61">
        <f t="shared" si="58"/>
        <v>-1.0687777442846058E-10</v>
      </c>
      <c r="AA22" s="61">
        <f t="shared" si="59"/>
        <v>-1.513661809864E-13</v>
      </c>
      <c r="AB22" s="61">
        <f t="shared" si="59"/>
        <v>1.3872336559590001E-12</v>
      </c>
      <c r="AC22" s="61">
        <f t="shared" si="59"/>
        <v>-1.1689499903480001E-13</v>
      </c>
      <c r="AD22" s="61">
        <f t="shared" si="59"/>
        <v>1.1119123526749999E-12</v>
      </c>
      <c r="AE22" s="61">
        <f t="shared" si="59"/>
        <v>9.7966720885940004E-14</v>
      </c>
    </row>
    <row r="23" spans="1:31" s="15" customFormat="1" x14ac:dyDescent="0.2">
      <c r="A23" s="5" t="str">
        <f>SIAF!B22</f>
        <v>MIRIM_TALYOT_LL</v>
      </c>
      <c r="B23" s="164">
        <f>SIAF!H22-B$2</f>
        <v>-451</v>
      </c>
      <c r="C23" s="164">
        <f>SIAF!I22-C$2</f>
        <v>301</v>
      </c>
      <c r="D23" s="62">
        <f t="shared" si="40"/>
        <v>0.10863488578399945</v>
      </c>
      <c r="E23" s="62">
        <f t="shared" si="41"/>
        <v>2.3856830126682649E-4</v>
      </c>
      <c r="F23" s="62">
        <f t="shared" si="42"/>
        <v>6.7672471190436338E-6</v>
      </c>
      <c r="G23" s="62">
        <f t="shared" si="43"/>
        <v>-2.1785695843761584E-6</v>
      </c>
      <c r="H23" s="62">
        <f t="shared" si="44"/>
        <v>4.344382574135254E-7</v>
      </c>
      <c r="I23" s="62">
        <f t="shared" si="45"/>
        <v>-6.6109286602957277E-9</v>
      </c>
      <c r="J23" s="62">
        <f t="shared" si="46"/>
        <v>1.4590733573265495E-9</v>
      </c>
      <c r="K23" s="62">
        <f t="shared" si="47"/>
        <v>-3.3394384788781781E-9</v>
      </c>
      <c r="L23" s="62">
        <f t="shared" si="48"/>
        <v>3.0694965702298752E-10</v>
      </c>
      <c r="M23" s="62">
        <f t="shared" si="49"/>
        <v>2.0304376995230002E-12</v>
      </c>
      <c r="N23" s="62">
        <f t="shared" si="49"/>
        <v>-1.5884420058549999E-13</v>
      </c>
      <c r="O23" s="62">
        <f t="shared" si="49"/>
        <v>2.0231904886939999E-12</v>
      </c>
      <c r="P23" s="62">
        <f t="shared" si="49"/>
        <v>1.098721589865E-13</v>
      </c>
      <c r="Q23" s="62">
        <f t="shared" si="49"/>
        <v>2.982602003055E-13</v>
      </c>
      <c r="R23" s="35">
        <f t="shared" si="50"/>
        <v>8.3751937033509289E-5</v>
      </c>
      <c r="S23" s="61">
        <f t="shared" si="51"/>
        <v>0.11104459418439891</v>
      </c>
      <c r="T23" s="167">
        <f t="shared" si="52"/>
        <v>-1.0536080987676993E-6</v>
      </c>
      <c r="U23" s="167">
        <f t="shared" si="53"/>
        <v>3.2861662484217629E-7</v>
      </c>
      <c r="V23" s="61">
        <f t="shared" si="54"/>
        <v>-4.194499472517062E-7</v>
      </c>
      <c r="W23" s="61">
        <f t="shared" si="55"/>
        <v>7.4430168394500471E-10</v>
      </c>
      <c r="X23" s="61">
        <f t="shared" si="56"/>
        <v>-2.7598305168761766E-9</v>
      </c>
      <c r="Y23" s="61">
        <f t="shared" si="57"/>
        <v>1.1581399904767946E-9</v>
      </c>
      <c r="Z23" s="61">
        <f t="shared" si="58"/>
        <v>-3.2368647473159324E-10</v>
      </c>
      <c r="AA23" s="61">
        <f t="shared" si="59"/>
        <v>-1.513661809864E-13</v>
      </c>
      <c r="AB23" s="61">
        <f t="shared" si="59"/>
        <v>1.3872336559590001E-12</v>
      </c>
      <c r="AC23" s="61">
        <f t="shared" si="59"/>
        <v>-1.1689499903480001E-13</v>
      </c>
      <c r="AD23" s="61">
        <f t="shared" si="59"/>
        <v>1.1119123526749999E-12</v>
      </c>
      <c r="AE23" s="61">
        <f t="shared" si="59"/>
        <v>9.7966720885940004E-14</v>
      </c>
    </row>
    <row r="24" spans="1:31" s="15" customFormat="1" x14ac:dyDescent="0.2">
      <c r="A24" s="5" t="str">
        <f>SIAF!B23</f>
        <v>MIRIM_TALYOT_LR</v>
      </c>
      <c r="B24" s="164">
        <f>SIAF!H23-B$2</f>
        <v>-305</v>
      </c>
      <c r="C24" s="164">
        <f>SIAF!I23-C$2</f>
        <v>298</v>
      </c>
      <c r="D24" s="62">
        <f t="shared" si="40"/>
        <v>0.11021870556266405</v>
      </c>
      <c r="E24" s="62">
        <f t="shared" si="41"/>
        <v>-4.8826945985390244E-5</v>
      </c>
      <c r="F24" s="62">
        <f t="shared" si="42"/>
        <v>4.1271949357742864E-6</v>
      </c>
      <c r="G24" s="62">
        <f t="shared" si="43"/>
        <v>-1.7461829652904775E-6</v>
      </c>
      <c r="H24" s="62">
        <f t="shared" si="44"/>
        <v>-1.2884244924985955E-8</v>
      </c>
      <c r="I24" s="62">
        <f t="shared" si="45"/>
        <v>-5.4246765111725392E-9</v>
      </c>
      <c r="J24" s="62">
        <f t="shared" si="46"/>
        <v>1.3773604545379364E-9</v>
      </c>
      <c r="K24" s="62">
        <f t="shared" si="47"/>
        <v>-2.7496557056104092E-9</v>
      </c>
      <c r="L24" s="62">
        <f t="shared" si="48"/>
        <v>3.1941186983135048E-10</v>
      </c>
      <c r="M24" s="62">
        <f t="shared" si="49"/>
        <v>2.0304376995230002E-12</v>
      </c>
      <c r="N24" s="62">
        <f t="shared" si="49"/>
        <v>-1.5884420058549999E-13</v>
      </c>
      <c r="O24" s="62">
        <f t="shared" si="49"/>
        <v>2.0231904886939999E-12</v>
      </c>
      <c r="P24" s="62">
        <f t="shared" si="49"/>
        <v>1.098721589865E-13</v>
      </c>
      <c r="Q24" s="62">
        <f t="shared" si="49"/>
        <v>2.982602003055E-13</v>
      </c>
      <c r="R24" s="35">
        <f t="shared" si="50"/>
        <v>-1.770135970428785E-4</v>
      </c>
      <c r="S24" s="61">
        <f t="shared" si="51"/>
        <v>0.11103957367662717</v>
      </c>
      <c r="T24" s="167">
        <f t="shared" si="52"/>
        <v>-7.4050747581151691E-7</v>
      </c>
      <c r="U24" s="167">
        <f t="shared" si="53"/>
        <v>-3.952570865254305E-7</v>
      </c>
      <c r="V24" s="61">
        <f t="shared" si="54"/>
        <v>-2.5139582679742274E-7</v>
      </c>
      <c r="W24" s="61">
        <f t="shared" si="55"/>
        <v>6.5174213328107005E-10</v>
      </c>
      <c r="X24" s="61">
        <f t="shared" si="56"/>
        <v>-2.1515208055719257E-9</v>
      </c>
      <c r="Y24" s="61">
        <f t="shared" si="57"/>
        <v>1.1139994395845579E-9</v>
      </c>
      <c r="Z24" s="61">
        <f t="shared" si="58"/>
        <v>-1.625228718916745E-10</v>
      </c>
      <c r="AA24" s="61">
        <f t="shared" si="59"/>
        <v>-1.513661809864E-13</v>
      </c>
      <c r="AB24" s="61">
        <f t="shared" si="59"/>
        <v>1.3872336559590001E-12</v>
      </c>
      <c r="AC24" s="61">
        <f t="shared" si="59"/>
        <v>-1.1689499903480001E-13</v>
      </c>
      <c r="AD24" s="61">
        <f t="shared" si="59"/>
        <v>1.1119123526749999E-12</v>
      </c>
      <c r="AE24" s="61">
        <f t="shared" si="59"/>
        <v>9.7966720885940004E-14</v>
      </c>
    </row>
    <row r="25" spans="1:31" s="15" customFormat="1" x14ac:dyDescent="0.2">
      <c r="A25" s="5" t="str">
        <f>SIAF!B24</f>
        <v>MIRIM_TALYOT_CUL</v>
      </c>
      <c r="B25" s="164">
        <f>SIAF!H24-B$2</f>
        <v>-399</v>
      </c>
      <c r="C25" s="164">
        <f>SIAF!I24-C$2</f>
        <v>395</v>
      </c>
      <c r="D25" s="62">
        <f t="shared" si="40"/>
        <v>0.10906799402970158</v>
      </c>
      <c r="E25" s="62">
        <f t="shared" si="41"/>
        <v>1.8854120887876863E-4</v>
      </c>
      <c r="F25" s="62">
        <f t="shared" si="42"/>
        <v>5.9215845846639715E-6</v>
      </c>
      <c r="G25" s="62">
        <f t="shared" si="43"/>
        <v>-2.6134590217730848E-6</v>
      </c>
      <c r="H25" s="62">
        <f t="shared" si="44"/>
        <v>3.702416949925456E-7</v>
      </c>
      <c r="I25" s="62">
        <f t="shared" si="45"/>
        <v>-6.2035289736499805E-9</v>
      </c>
      <c r="J25" s="62">
        <f t="shared" si="46"/>
        <v>1.8146534739096835E-9</v>
      </c>
      <c r="K25" s="62">
        <f t="shared" si="47"/>
        <v>-3.0980427192198094E-9</v>
      </c>
      <c r="L25" s="62">
        <f t="shared" si="48"/>
        <v>4.2480884460515353E-10</v>
      </c>
      <c r="M25" s="62">
        <f t="shared" si="49"/>
        <v>2.0304376995230002E-12</v>
      </c>
      <c r="N25" s="62">
        <f t="shared" si="49"/>
        <v>-1.5884420058549999E-13</v>
      </c>
      <c r="O25" s="62">
        <f t="shared" si="49"/>
        <v>2.0231904886939999E-12</v>
      </c>
      <c r="P25" s="62">
        <f t="shared" si="49"/>
        <v>1.098721589865E-13</v>
      </c>
      <c r="Q25" s="62">
        <f t="shared" si="49"/>
        <v>2.982602003055E-13</v>
      </c>
      <c r="R25" s="35">
        <f t="shared" si="50"/>
        <v>-3.8535574472858196E-6</v>
      </c>
      <c r="S25" s="61">
        <f t="shared" si="51"/>
        <v>0.11098009856104891</v>
      </c>
      <c r="T25" s="167">
        <f t="shared" si="52"/>
        <v>-1.1800673594594514E-6</v>
      </c>
      <c r="U25" s="167">
        <f t="shared" si="53"/>
        <v>2.9776685033741108E-7</v>
      </c>
      <c r="V25" s="61">
        <f t="shared" si="54"/>
        <v>-4.2932345128449704E-7</v>
      </c>
      <c r="W25" s="61">
        <f t="shared" si="55"/>
        <v>8.4321748195997939E-10</v>
      </c>
      <c r="X25" s="61">
        <f t="shared" si="56"/>
        <v>-2.5653983263651149E-9</v>
      </c>
      <c r="Y25" s="61">
        <f t="shared" si="57"/>
        <v>1.4595421940315252E-9</v>
      </c>
      <c r="Z25" s="61">
        <f t="shared" si="58"/>
        <v>-2.2903154533937976E-10</v>
      </c>
      <c r="AA25" s="61">
        <f t="shared" si="59"/>
        <v>-1.513661809864E-13</v>
      </c>
      <c r="AB25" s="61">
        <f t="shared" si="59"/>
        <v>1.3872336559590001E-12</v>
      </c>
      <c r="AC25" s="61">
        <f t="shared" si="59"/>
        <v>-1.1689499903480001E-13</v>
      </c>
      <c r="AD25" s="61">
        <f t="shared" si="59"/>
        <v>1.1119123526749999E-12</v>
      </c>
      <c r="AE25" s="61">
        <f t="shared" si="59"/>
        <v>9.7966720885940004E-14</v>
      </c>
    </row>
    <row r="26" spans="1:31" s="15" customFormat="1" x14ac:dyDescent="0.2">
      <c r="A26" s="5" t="str">
        <f>SIAF!B25</f>
        <v>MIRIM_TALYOT_CUR</v>
      </c>
      <c r="B26" s="164">
        <f>SIAF!H25-B$2</f>
        <v>-346</v>
      </c>
      <c r="C26" s="164">
        <f>SIAF!I25-C$2</f>
        <v>395</v>
      </c>
      <c r="D26" s="62">
        <f t="shared" si="40"/>
        <v>0.10964461399890857</v>
      </c>
      <c r="E26" s="62">
        <f t="shared" si="41"/>
        <v>5.510159408495701E-5</v>
      </c>
      <c r="F26" s="62">
        <f t="shared" si="42"/>
        <v>4.9694444748413853E-6</v>
      </c>
      <c r="G26" s="62">
        <f t="shared" si="43"/>
        <v>-2.4224443336169924E-6</v>
      </c>
      <c r="H26" s="62">
        <f t="shared" si="44"/>
        <v>2.1172857295663717E-7</v>
      </c>
      <c r="I26" s="62">
        <f t="shared" si="45"/>
        <v>-5.773076181351104E-9</v>
      </c>
      <c r="J26" s="62">
        <f t="shared" si="46"/>
        <v>1.7893972460165889E-9</v>
      </c>
      <c r="K26" s="62">
        <f t="shared" si="47"/>
        <v>-2.8835845274182454E-9</v>
      </c>
      <c r="L26" s="62">
        <f t="shared" si="48"/>
        <v>4.30632069031438E-10</v>
      </c>
      <c r="M26" s="62">
        <f t="shared" si="49"/>
        <v>2.0304376995230002E-12</v>
      </c>
      <c r="N26" s="62">
        <f t="shared" si="49"/>
        <v>-1.5884420058549999E-13</v>
      </c>
      <c r="O26" s="62">
        <f t="shared" si="49"/>
        <v>2.0231904886939999E-12</v>
      </c>
      <c r="P26" s="62">
        <f t="shared" si="49"/>
        <v>1.098721589865E-13</v>
      </c>
      <c r="Q26" s="62">
        <f t="shared" si="49"/>
        <v>2.982602003055E-13</v>
      </c>
      <c r="R26" s="35">
        <f t="shared" si="50"/>
        <v>-1.2192504360121791E-4</v>
      </c>
      <c r="S26" s="61">
        <f t="shared" si="51"/>
        <v>0.11098888052740305</v>
      </c>
      <c r="T26" s="167">
        <f t="shared" si="52"/>
        <v>-1.0485469054421592E-6</v>
      </c>
      <c r="U26" s="167">
        <f t="shared" si="53"/>
        <v>3.75248457614754E-8</v>
      </c>
      <c r="V26" s="61">
        <f t="shared" si="54"/>
        <v>-3.5229607305311499E-7</v>
      </c>
      <c r="W26" s="61">
        <f t="shared" si="55"/>
        <v>8.1112785159086261E-10</v>
      </c>
      <c r="X26" s="61">
        <f t="shared" si="56"/>
        <v>-2.3448281750676339E-9</v>
      </c>
      <c r="Y26" s="61">
        <f t="shared" si="57"/>
        <v>1.4471513241338366E-9</v>
      </c>
      <c r="Z26" s="61">
        <f t="shared" si="58"/>
        <v>-1.7010019064760477E-10</v>
      </c>
      <c r="AA26" s="61">
        <f t="shared" si="59"/>
        <v>-1.513661809864E-13</v>
      </c>
      <c r="AB26" s="61">
        <f t="shared" si="59"/>
        <v>1.3872336559590001E-12</v>
      </c>
      <c r="AC26" s="61">
        <f t="shared" si="59"/>
        <v>-1.1689499903480001E-13</v>
      </c>
      <c r="AD26" s="61">
        <f t="shared" si="59"/>
        <v>1.1119123526749999E-12</v>
      </c>
      <c r="AE26" s="61">
        <f t="shared" si="59"/>
        <v>9.7966720885940004E-14</v>
      </c>
    </row>
    <row r="27" spans="1:31" s="15" customFormat="1" x14ac:dyDescent="0.2">
      <c r="A27" s="5" t="str">
        <f>SIAF!B26</f>
        <v>MIRIM_TALYOT_CLL</v>
      </c>
      <c r="B27" s="164">
        <f>SIAF!H26-B$2</f>
        <v>-401</v>
      </c>
      <c r="C27" s="164">
        <f>SIAF!I26-C$2</f>
        <v>348</v>
      </c>
      <c r="D27" s="62">
        <f t="shared" si="40"/>
        <v>0.1091605341419707</v>
      </c>
      <c r="E27" s="62">
        <f t="shared" si="41"/>
        <v>1.6107936161932556E-4</v>
      </c>
      <c r="F27" s="62">
        <f t="shared" si="42"/>
        <v>5.8779902094618632E-6</v>
      </c>
      <c r="G27" s="62">
        <f t="shared" si="43"/>
        <v>-2.3280146837711163E-6</v>
      </c>
      <c r="H27" s="62">
        <f t="shared" si="44"/>
        <v>3.2053195074729668E-7</v>
      </c>
      <c r="I27" s="62">
        <f t="shared" si="45"/>
        <v>-6.2123067978186468E-9</v>
      </c>
      <c r="J27" s="62">
        <f t="shared" si="46"/>
        <v>1.6254266331759603E-9</v>
      </c>
      <c r="K27" s="62">
        <f t="shared" si="47"/>
        <v>-3.1216274555916823E-9</v>
      </c>
      <c r="L27" s="62">
        <f t="shared" si="48"/>
        <v>3.6851618262974647E-10</v>
      </c>
      <c r="M27" s="62">
        <f t="shared" si="49"/>
        <v>2.0304376995230002E-12</v>
      </c>
      <c r="N27" s="62">
        <f t="shared" si="49"/>
        <v>-1.5884420058549999E-13</v>
      </c>
      <c r="O27" s="62">
        <f t="shared" si="49"/>
        <v>2.0231904886939999E-12</v>
      </c>
      <c r="P27" s="62">
        <f t="shared" si="49"/>
        <v>1.098721589865E-13</v>
      </c>
      <c r="Q27" s="62">
        <f t="shared" si="49"/>
        <v>2.982602003055E-13</v>
      </c>
      <c r="R27" s="35">
        <f t="shared" si="50"/>
        <v>-1.0491564292308381E-5</v>
      </c>
      <c r="S27" s="61">
        <f t="shared" si="51"/>
        <v>0.11101855038283009</v>
      </c>
      <c r="T27" s="167">
        <f t="shared" si="52"/>
        <v>-1.0644235969622821E-6</v>
      </c>
      <c r="U27" s="167">
        <f t="shared" si="53"/>
        <v>1.7817281484931991E-7</v>
      </c>
      <c r="V27" s="61">
        <f t="shared" si="54"/>
        <v>-3.98337545157627E-7</v>
      </c>
      <c r="W27" s="61">
        <f t="shared" si="55"/>
        <v>7.7922842957779765E-10</v>
      </c>
      <c r="X27" s="61">
        <f t="shared" si="56"/>
        <v>-2.562733598391598E-9</v>
      </c>
      <c r="Y27" s="61">
        <f t="shared" si="57"/>
        <v>1.3032301323004894E-9</v>
      </c>
      <c r="Z27" s="61">
        <f t="shared" si="58"/>
        <v>-2.4967311357128646E-10</v>
      </c>
      <c r="AA27" s="61">
        <f t="shared" si="59"/>
        <v>-1.513661809864E-13</v>
      </c>
      <c r="AB27" s="61">
        <f t="shared" si="59"/>
        <v>1.3872336559590001E-12</v>
      </c>
      <c r="AC27" s="61">
        <f t="shared" si="59"/>
        <v>-1.1689499903480001E-13</v>
      </c>
      <c r="AD27" s="61">
        <f t="shared" si="59"/>
        <v>1.1119123526749999E-12</v>
      </c>
      <c r="AE27" s="61">
        <f t="shared" si="59"/>
        <v>9.7966720885940004E-14</v>
      </c>
    </row>
    <row r="28" spans="1:31" s="15" customFormat="1" x14ac:dyDescent="0.2">
      <c r="A28" s="5" t="str">
        <f>SIAF!B27</f>
        <v>MIRIM_TALYOT_CLR</v>
      </c>
      <c r="B28" s="164">
        <f>SIAF!H27-B$2</f>
        <v>-345</v>
      </c>
      <c r="C28" s="164">
        <f>SIAF!I27-C$2</f>
        <v>348</v>
      </c>
      <c r="D28" s="62">
        <f t="shared" si="40"/>
        <v>0.10976184997246471</v>
      </c>
      <c r="E28" s="62">
        <f t="shared" si="41"/>
        <v>3.5779981666652979E-5</v>
      </c>
      <c r="F28" s="62">
        <f t="shared" si="42"/>
        <v>4.8725273831825554E-6</v>
      </c>
      <c r="G28" s="62">
        <f t="shared" si="43"/>
        <v>-2.1474613070945167E-6</v>
      </c>
      <c r="H28" s="62">
        <f t="shared" si="44"/>
        <v>1.5206553860670691E-7</v>
      </c>
      <c r="I28" s="62">
        <f t="shared" si="45"/>
        <v>-5.7574887531254947E-9</v>
      </c>
      <c r="J28" s="62">
        <f t="shared" si="46"/>
        <v>1.5987408074775964E-9</v>
      </c>
      <c r="K28" s="62">
        <f t="shared" si="47"/>
        <v>-2.895030120857954E-9</v>
      </c>
      <c r="L28" s="62">
        <f t="shared" si="48"/>
        <v>3.7466902353299049E-10</v>
      </c>
      <c r="M28" s="62">
        <f t="shared" si="49"/>
        <v>2.0304376995230002E-12</v>
      </c>
      <c r="N28" s="62">
        <f t="shared" si="49"/>
        <v>-1.5884420058549999E-13</v>
      </c>
      <c r="O28" s="62">
        <f t="shared" si="49"/>
        <v>2.0231904886939999E-12</v>
      </c>
      <c r="P28" s="62">
        <f t="shared" si="49"/>
        <v>1.098721589865E-13</v>
      </c>
      <c r="Q28" s="62">
        <f t="shared" si="49"/>
        <v>2.982602003055E-13</v>
      </c>
      <c r="R28" s="35">
        <f t="shared" si="50"/>
        <v>-1.2248235537957639E-4</v>
      </c>
      <c r="S28" s="61">
        <f t="shared" si="51"/>
        <v>0.11102073494832283</v>
      </c>
      <c r="T28" s="167">
        <f t="shared" si="52"/>
        <v>-9.3636132685465216E-7</v>
      </c>
      <c r="U28" s="167">
        <f t="shared" si="53"/>
        <v>-9.5802253935276646E-8</v>
      </c>
      <c r="V28" s="61">
        <f t="shared" si="54"/>
        <v>-3.2572324046577276E-7</v>
      </c>
      <c r="W28" s="61">
        <f t="shared" si="55"/>
        <v>7.45322405036844E-10</v>
      </c>
      <c r="X28" s="61">
        <f t="shared" si="56"/>
        <v>-2.329678344190486E-9</v>
      </c>
      <c r="Y28" s="61">
        <f t="shared" si="57"/>
        <v>1.2901378924085919E-9</v>
      </c>
      <c r="Z28" s="61">
        <f t="shared" si="58"/>
        <v>-1.8740602182148648E-10</v>
      </c>
      <c r="AA28" s="61">
        <f t="shared" si="59"/>
        <v>-1.513661809864E-13</v>
      </c>
      <c r="AB28" s="61">
        <f t="shared" si="59"/>
        <v>1.3872336559590001E-12</v>
      </c>
      <c r="AC28" s="61">
        <f t="shared" si="59"/>
        <v>-1.1689499903480001E-13</v>
      </c>
      <c r="AD28" s="61">
        <f t="shared" si="59"/>
        <v>1.1119123526749999E-12</v>
      </c>
      <c r="AE28" s="61">
        <f t="shared" si="59"/>
        <v>9.7966720885940004E-14</v>
      </c>
    </row>
    <row r="29" spans="1:31" s="15" customFormat="1" x14ac:dyDescent="0.2">
      <c r="A29" s="5" t="str">
        <f>SIAF!B28</f>
        <v>MIRIM_TA1550_UL</v>
      </c>
      <c r="B29" s="164">
        <f>SIAF!H28-B$2</f>
        <v>-454</v>
      </c>
      <c r="C29" s="164">
        <f>SIAF!I28-C$2</f>
        <v>126</v>
      </c>
      <c r="D29" s="62">
        <f t="shared" si="40"/>
        <v>0.10887365513098399</v>
      </c>
      <c r="E29" s="62">
        <f t="shared" si="41"/>
        <v>1.1132773560248614E-4</v>
      </c>
      <c r="F29" s="62">
        <f t="shared" si="42"/>
        <v>6.6332273121902532E-6</v>
      </c>
      <c r="G29" s="62">
        <f t="shared" si="43"/>
        <v>-1.0041816410730289E-6</v>
      </c>
      <c r="H29" s="62">
        <f t="shared" si="44"/>
        <v>3.3830457208402913E-7</v>
      </c>
      <c r="I29" s="62">
        <f t="shared" si="45"/>
        <v>-6.6074961775875415E-9</v>
      </c>
      <c r="J29" s="62">
        <f t="shared" si="46"/>
        <v>7.5238628408891899E-10</v>
      </c>
      <c r="K29" s="62">
        <f t="shared" si="47"/>
        <v>-3.4092605052782552E-9</v>
      </c>
      <c r="L29" s="62">
        <f t="shared" si="48"/>
        <v>9.7837900332177999E-11</v>
      </c>
      <c r="M29" s="62">
        <f t="shared" si="49"/>
        <v>2.0304376995230002E-12</v>
      </c>
      <c r="N29" s="62">
        <f t="shared" si="49"/>
        <v>-1.5884420058549999E-13</v>
      </c>
      <c r="O29" s="62">
        <f t="shared" si="49"/>
        <v>2.0231904886939999E-12</v>
      </c>
      <c r="P29" s="62">
        <f t="shared" si="49"/>
        <v>1.098721589865E-13</v>
      </c>
      <c r="Q29" s="62">
        <f t="shared" si="49"/>
        <v>2.982602003055E-13</v>
      </c>
      <c r="R29" s="35">
        <f t="shared" si="50"/>
        <v>5.9211773449311114E-5</v>
      </c>
      <c r="S29" s="61">
        <f t="shared" si="51"/>
        <v>0.11115946202805459</v>
      </c>
      <c r="T29" s="167">
        <f t="shared" si="52"/>
        <v>-5.7873966358095211E-7</v>
      </c>
      <c r="U29" s="167">
        <f t="shared" si="53"/>
        <v>4.1775534489308772E-8</v>
      </c>
      <c r="V29" s="61">
        <f t="shared" si="54"/>
        <v>-2.3323737312578684E-7</v>
      </c>
      <c r="W29" s="61">
        <f t="shared" si="55"/>
        <v>5.0335218832401644E-10</v>
      </c>
      <c r="X29" s="61">
        <f t="shared" si="56"/>
        <v>-2.7314023701176275E-9</v>
      </c>
      <c r="Y29" s="61">
        <f t="shared" si="57"/>
        <v>5.7508737531662842E-10</v>
      </c>
      <c r="Z29" s="61">
        <f t="shared" si="58"/>
        <v>-3.9559891640977621E-10</v>
      </c>
      <c r="AA29" s="61">
        <f t="shared" si="59"/>
        <v>-1.513661809864E-13</v>
      </c>
      <c r="AB29" s="61">
        <f t="shared" si="59"/>
        <v>1.3872336559590001E-12</v>
      </c>
      <c r="AC29" s="61">
        <f t="shared" si="59"/>
        <v>-1.1689499903480001E-13</v>
      </c>
      <c r="AD29" s="61">
        <f t="shared" si="59"/>
        <v>1.1119123526749999E-12</v>
      </c>
      <c r="AE29" s="61">
        <f t="shared" si="59"/>
        <v>9.7966720885940004E-14</v>
      </c>
    </row>
    <row r="30" spans="1:31" s="15" customFormat="1" x14ac:dyDescent="0.2">
      <c r="A30" s="5" t="str">
        <f>SIAF!B29</f>
        <v>MIRIM_TA1550_UR</v>
      </c>
      <c r="B30" s="164">
        <f>SIAF!H29-B$2</f>
        <v>-342</v>
      </c>
      <c r="C30" s="164">
        <f>SIAF!I29-C$2</f>
        <v>115</v>
      </c>
      <c r="D30" s="62">
        <f t="shared" si="40"/>
        <v>0.11013115526978121</v>
      </c>
      <c r="E30" s="62">
        <f t="shared" si="41"/>
        <v>8.5119363342611331E-6</v>
      </c>
      <c r="F30" s="62">
        <f t="shared" si="42"/>
        <v>4.5584831046272569E-6</v>
      </c>
      <c r="G30" s="62">
        <f t="shared" si="43"/>
        <v>-7.7655140641199462E-7</v>
      </c>
      <c r="H30" s="62">
        <f t="shared" si="44"/>
        <v>-2.1571904322112103E-8</v>
      </c>
      <c r="I30" s="62">
        <f t="shared" si="45"/>
        <v>-5.6961128019947962E-9</v>
      </c>
      <c r="J30" s="62">
        <f t="shared" si="46"/>
        <v>6.5450444194092295E-10</v>
      </c>
      <c r="K30" s="62">
        <f t="shared" si="47"/>
        <v>-2.9596916170573533E-9</v>
      </c>
      <c r="L30" s="62">
        <f t="shared" si="48"/>
        <v>9.7020133325224008E-11</v>
      </c>
      <c r="M30" s="62">
        <f t="shared" si="49"/>
        <v>2.0304376995230002E-12</v>
      </c>
      <c r="N30" s="62">
        <f t="shared" si="49"/>
        <v>-1.5884420058549999E-13</v>
      </c>
      <c r="O30" s="62">
        <f t="shared" si="49"/>
        <v>2.0231904886939999E-12</v>
      </c>
      <c r="P30" s="62">
        <f t="shared" si="49"/>
        <v>1.098721589865E-13</v>
      </c>
      <c r="Q30" s="62">
        <f t="shared" si="49"/>
        <v>2.982602003055E-13</v>
      </c>
      <c r="R30" s="35">
        <f t="shared" si="50"/>
        <v>-4.6573062276242278E-5</v>
      </c>
      <c r="S30" s="61">
        <f t="shared" si="51"/>
        <v>0.11113547468811466</v>
      </c>
      <c r="T30" s="167">
        <f t="shared" si="52"/>
        <v>-3.9610168636585675E-7</v>
      </c>
      <c r="U30" s="167">
        <f t="shared" si="53"/>
        <v>-5.2952645899369196E-7</v>
      </c>
      <c r="V30" s="61">
        <f t="shared" si="54"/>
        <v>-1.6127765793281801E-7</v>
      </c>
      <c r="W30" s="61">
        <f t="shared" si="55"/>
        <v>4.2028056902656018E-10</v>
      </c>
      <c r="X30" s="61">
        <f t="shared" si="56"/>
        <v>-2.2627201717366383E-9</v>
      </c>
      <c r="Y30" s="61">
        <f t="shared" si="57"/>
        <v>5.1220978789455819E-10</v>
      </c>
      <c r="Z30" s="61">
        <f t="shared" si="58"/>
        <v>-2.7537526862915757E-10</v>
      </c>
      <c r="AA30" s="61">
        <f t="shared" si="59"/>
        <v>-1.513661809864E-13</v>
      </c>
      <c r="AB30" s="61">
        <f t="shared" si="59"/>
        <v>1.3872336559590001E-12</v>
      </c>
      <c r="AC30" s="61">
        <f t="shared" si="59"/>
        <v>-1.1689499903480001E-13</v>
      </c>
      <c r="AD30" s="61">
        <f t="shared" si="59"/>
        <v>1.1119123526749999E-12</v>
      </c>
      <c r="AE30" s="61">
        <f t="shared" si="59"/>
        <v>9.7966720885940004E-14</v>
      </c>
    </row>
    <row r="31" spans="1:31" s="15" customFormat="1" x14ac:dyDescent="0.2">
      <c r="A31" s="5" t="str">
        <f>SIAF!B30</f>
        <v>MIRIM_TA1550_LL</v>
      </c>
      <c r="B31" s="164">
        <f>SIAF!H30-B$2</f>
        <v>-456</v>
      </c>
      <c r="C31" s="164">
        <f>SIAF!I30-C$2</f>
        <v>13</v>
      </c>
      <c r="D31" s="62">
        <f t="shared" si="40"/>
        <v>0.10891706096816359</v>
      </c>
      <c r="E31" s="62">
        <f t="shared" si="41"/>
        <v>3.7357485406419373E-5</v>
      </c>
      <c r="F31" s="62">
        <f t="shared" si="42"/>
        <v>6.6136277926406564E-6</v>
      </c>
      <c r="G31" s="62">
        <f t="shared" si="43"/>
        <v>-2.3066238115083051E-7</v>
      </c>
      <c r="H31" s="62">
        <f t="shared" si="44"/>
        <v>3.3488953795393043E-7</v>
      </c>
      <c r="I31" s="62">
        <f t="shared" si="45"/>
        <v>-6.6057902845175636E-9</v>
      </c>
      <c r="J31" s="62">
        <f t="shared" si="46"/>
        <v>2.9609829884758796E-10</v>
      </c>
      <c r="K31" s="62">
        <f t="shared" si="47"/>
        <v>-3.4545999291294544E-9</v>
      </c>
      <c r="L31" s="62">
        <f t="shared" si="48"/>
        <v>-3.7195454523880996E-11</v>
      </c>
      <c r="M31" s="62">
        <f t="shared" si="49"/>
        <v>2.0304376995230002E-12</v>
      </c>
      <c r="N31" s="62">
        <f t="shared" si="49"/>
        <v>-1.5884420058549999E-13</v>
      </c>
      <c r="O31" s="62">
        <f t="shared" si="49"/>
        <v>2.0231904886939999E-12</v>
      </c>
      <c r="P31" s="62">
        <f t="shared" si="49"/>
        <v>1.098721589865E-13</v>
      </c>
      <c r="Q31" s="62">
        <f t="shared" si="49"/>
        <v>2.982602003055E-13</v>
      </c>
      <c r="R31" s="35">
        <f t="shared" si="50"/>
        <v>6.1320553042641091E-5</v>
      </c>
      <c r="S31" s="61">
        <f t="shared" si="51"/>
        <v>0.11119653441247686</v>
      </c>
      <c r="T31" s="167">
        <f t="shared" si="52"/>
        <v>-2.7366702949988312E-7</v>
      </c>
      <c r="U31" s="167">
        <f t="shared" si="53"/>
        <v>-3.4763602633113458E-8</v>
      </c>
      <c r="V31" s="61">
        <f t="shared" si="54"/>
        <v>-9.2020483864433073E-8</v>
      </c>
      <c r="W31" s="61">
        <f t="shared" si="55"/>
        <v>3.4780571464854057E-10</v>
      </c>
      <c r="X31" s="61">
        <f t="shared" si="56"/>
        <v>-2.713307502271517E-9</v>
      </c>
      <c r="Y31" s="61">
        <f t="shared" si="57"/>
        <v>1.9861666775594261E-10</v>
      </c>
      <c r="Z31" s="61">
        <f t="shared" si="58"/>
        <v>-4.421036989555711E-10</v>
      </c>
      <c r="AA31" s="61">
        <f t="shared" si="59"/>
        <v>-1.513661809864E-13</v>
      </c>
      <c r="AB31" s="61">
        <f t="shared" si="59"/>
        <v>1.3872336559590001E-12</v>
      </c>
      <c r="AC31" s="61">
        <f t="shared" si="59"/>
        <v>-1.1689499903480001E-13</v>
      </c>
      <c r="AD31" s="61">
        <f t="shared" si="59"/>
        <v>1.1119123526749999E-12</v>
      </c>
      <c r="AE31" s="61">
        <f t="shared" si="59"/>
        <v>9.7966720885940004E-14</v>
      </c>
    </row>
    <row r="32" spans="1:31" s="15" customFormat="1" x14ac:dyDescent="0.2">
      <c r="A32" s="5" t="str">
        <f>SIAF!B31</f>
        <v>MIRIM_TA1550_LR</v>
      </c>
      <c r="B32" s="164">
        <f>SIAF!H31-B$2</f>
        <v>-346</v>
      </c>
      <c r="C32" s="164">
        <f>SIAF!I31-C$2</f>
        <v>6</v>
      </c>
      <c r="D32" s="62">
        <f t="shared" si="40"/>
        <v>0.1101441304500388</v>
      </c>
      <c r="E32" s="62">
        <f t="shared" si="41"/>
        <v>1.5640792843625079E-5</v>
      </c>
      <c r="F32" s="62">
        <f t="shared" si="42"/>
        <v>4.579520154080596E-6</v>
      </c>
      <c r="G32" s="62">
        <f t="shared" si="43"/>
        <v>-1.2913767637560894E-7</v>
      </c>
      <c r="H32" s="62">
        <f t="shared" si="44"/>
        <v>-2.002086098047958E-8</v>
      </c>
      <c r="I32" s="62">
        <f t="shared" si="45"/>
        <v>-5.7112857873233446E-9</v>
      </c>
      <c r="J32" s="62">
        <f t="shared" si="46"/>
        <v>2.15355045812657E-10</v>
      </c>
      <c r="K32" s="62">
        <f t="shared" si="47"/>
        <v>-3.0118053369554911E-9</v>
      </c>
      <c r="L32" s="62">
        <f t="shared" si="48"/>
        <v>-3.3460802643920006E-11</v>
      </c>
      <c r="M32" s="62">
        <f t="shared" si="49"/>
        <v>2.0304376995230002E-12</v>
      </c>
      <c r="N32" s="62">
        <f t="shared" si="49"/>
        <v>-1.5884420058549999E-13</v>
      </c>
      <c r="O32" s="62">
        <f t="shared" si="49"/>
        <v>2.0231904886939999E-12</v>
      </c>
      <c r="P32" s="62">
        <f t="shared" si="49"/>
        <v>1.098721589865E-13</v>
      </c>
      <c r="Q32" s="62">
        <f t="shared" si="49"/>
        <v>2.982602003055E-13</v>
      </c>
      <c r="R32" s="35">
        <f t="shared" si="50"/>
        <v>1.7010713849481457E-5</v>
      </c>
      <c r="S32" s="61">
        <f t="shared" si="51"/>
        <v>0.11116268087849306</v>
      </c>
      <c r="T32" s="167">
        <f t="shared" si="52"/>
        <v>-1.5409741348979476E-7</v>
      </c>
      <c r="U32" s="167">
        <f t="shared" si="53"/>
        <v>-5.8359181705724828E-7</v>
      </c>
      <c r="V32" s="61">
        <f t="shared" si="54"/>
        <v>-6.4842617540272244E-8</v>
      </c>
      <c r="W32" s="61">
        <f t="shared" si="55"/>
        <v>2.7149395942281159E-10</v>
      </c>
      <c r="X32" s="61">
        <f t="shared" si="56"/>
        <v>-2.2538838658185596E-9</v>
      </c>
      <c r="Y32" s="61">
        <f t="shared" si="57"/>
        <v>1.4954960856211162E-10</v>
      </c>
      <c r="Z32" s="61">
        <f t="shared" si="58"/>
        <v>-3.2253640834612742E-10</v>
      </c>
      <c r="AA32" s="61">
        <f t="shared" si="59"/>
        <v>-1.513661809864E-13</v>
      </c>
      <c r="AB32" s="61">
        <f t="shared" si="59"/>
        <v>1.3872336559590001E-12</v>
      </c>
      <c r="AC32" s="61">
        <f t="shared" si="59"/>
        <v>-1.1689499903480001E-13</v>
      </c>
      <c r="AD32" s="61">
        <f t="shared" si="59"/>
        <v>1.1119123526749999E-12</v>
      </c>
      <c r="AE32" s="61">
        <f t="shared" si="59"/>
        <v>9.7966720885940004E-14</v>
      </c>
    </row>
    <row r="33" spans="1:31" s="15" customFormat="1" x14ac:dyDescent="0.2">
      <c r="A33" s="5" t="str">
        <f>SIAF!B32</f>
        <v>MIRIM_TA1550_CUL</v>
      </c>
      <c r="B33" s="164">
        <f>SIAF!H32-B$2</f>
        <v>-410</v>
      </c>
      <c r="C33" s="164">
        <f>SIAF!I32-C$2</f>
        <v>79</v>
      </c>
      <c r="D33" s="62">
        <f t="shared" si="40"/>
        <v>0.1094566734963234</v>
      </c>
      <c r="E33" s="62">
        <f t="shared" si="41"/>
        <v>5.1075259726414625E-5</v>
      </c>
      <c r="F33" s="62">
        <f t="shared" si="42"/>
        <v>5.7547159229241359E-6</v>
      </c>
      <c r="G33" s="62">
        <f t="shared" si="43"/>
        <v>-6.344314366189217E-7</v>
      </c>
      <c r="H33" s="62">
        <f t="shared" si="44"/>
        <v>1.8169035651155721E-7</v>
      </c>
      <c r="I33" s="62">
        <f t="shared" si="45"/>
        <v>-6.2426734650439753E-9</v>
      </c>
      <c r="J33" s="62">
        <f t="shared" si="46"/>
        <v>5.4123894367439699E-10</v>
      </c>
      <c r="K33" s="62">
        <f t="shared" si="47"/>
        <v>-3.2467117166902792E-9</v>
      </c>
      <c r="L33" s="62">
        <f t="shared" si="48"/>
        <v>4.6599357670149992E-11</v>
      </c>
      <c r="M33" s="62">
        <f t="shared" si="49"/>
        <v>2.0304376995230002E-12</v>
      </c>
      <c r="N33" s="62">
        <f t="shared" si="49"/>
        <v>-1.5884420058549999E-13</v>
      </c>
      <c r="O33" s="62">
        <f t="shared" si="49"/>
        <v>2.0231904886939999E-12</v>
      </c>
      <c r="P33" s="62">
        <f t="shared" si="49"/>
        <v>1.098721589865E-13</v>
      </c>
      <c r="Q33" s="62">
        <f t="shared" si="49"/>
        <v>2.982602003055E-13</v>
      </c>
      <c r="R33" s="35">
        <f t="shared" si="50"/>
        <v>2.1241727727498825E-5</v>
      </c>
      <c r="S33" s="61">
        <f t="shared" si="51"/>
        <v>0.11117335925288892</v>
      </c>
      <c r="T33" s="167">
        <f t="shared" si="52"/>
        <v>-3.9454415153942892E-7</v>
      </c>
      <c r="U33" s="167">
        <f t="shared" si="53"/>
        <v>-2.3625343569380244E-7</v>
      </c>
      <c r="V33" s="61">
        <f t="shared" si="54"/>
        <v>-1.5798024343358158E-7</v>
      </c>
      <c r="W33" s="61">
        <f t="shared" si="55"/>
        <v>4.1151175864033701E-10</v>
      </c>
      <c r="X33" s="61">
        <f t="shared" si="56"/>
        <v>-2.5372993976217686E-9</v>
      </c>
      <c r="Y33" s="61">
        <f t="shared" si="57"/>
        <v>4.0802097367439101E-10</v>
      </c>
      <c r="Z33" s="61">
        <f t="shared" si="58"/>
        <v>-3.6509251641863291E-10</v>
      </c>
      <c r="AA33" s="61">
        <f t="shared" si="59"/>
        <v>-1.513661809864E-13</v>
      </c>
      <c r="AB33" s="61">
        <f t="shared" si="59"/>
        <v>1.3872336559590001E-12</v>
      </c>
      <c r="AC33" s="61">
        <f t="shared" si="59"/>
        <v>-1.1689499903480001E-13</v>
      </c>
      <c r="AD33" s="61">
        <f t="shared" si="59"/>
        <v>1.1119123526749999E-12</v>
      </c>
      <c r="AE33" s="61">
        <f t="shared" si="59"/>
        <v>9.7966720885940004E-14</v>
      </c>
    </row>
    <row r="34" spans="1:31" s="15" customFormat="1" x14ac:dyDescent="0.2">
      <c r="A34" s="5" t="str">
        <f>SIAF!B33</f>
        <v>MIRIM_TA1550_CUR</v>
      </c>
      <c r="B34" s="164">
        <f>SIAF!H33-B$2</f>
        <v>-383</v>
      </c>
      <c r="C34" s="164">
        <f>SIAF!I33-C$2</f>
        <v>75</v>
      </c>
      <c r="D34" s="62">
        <f t="shared" si="40"/>
        <v>0.10975630729103518</v>
      </c>
      <c r="E34" s="62">
        <f t="shared" si="41"/>
        <v>3.3575318037899777E-5</v>
      </c>
      <c r="F34" s="62">
        <f t="shared" si="42"/>
        <v>5.2558593875473985E-6</v>
      </c>
      <c r="G34" s="62">
        <f t="shared" si="43"/>
        <v>-5.8044697662114697E-7</v>
      </c>
      <c r="H34" s="62">
        <f t="shared" si="44"/>
        <v>9.4937888134853578E-8</v>
      </c>
      <c r="I34" s="62">
        <f t="shared" si="45"/>
        <v>-6.0227508166931487E-9</v>
      </c>
      <c r="J34" s="62">
        <f t="shared" si="46"/>
        <v>5.1218703951741943E-10</v>
      </c>
      <c r="K34" s="62">
        <f t="shared" si="47"/>
        <v>-3.1387778962086416E-9</v>
      </c>
      <c r="L34" s="62">
        <f t="shared" si="48"/>
        <v>4.4793742757897492E-11</v>
      </c>
      <c r="M34" s="62">
        <f t="shared" si="49"/>
        <v>2.0304376995230002E-12</v>
      </c>
      <c r="N34" s="62">
        <f t="shared" si="49"/>
        <v>-1.5884420058549999E-13</v>
      </c>
      <c r="O34" s="62">
        <f t="shared" si="49"/>
        <v>2.0231904886939999E-12</v>
      </c>
      <c r="P34" s="62">
        <f t="shared" si="49"/>
        <v>1.098721589865E-13</v>
      </c>
      <c r="Q34" s="62">
        <f t="shared" si="49"/>
        <v>2.982602003055E-13</v>
      </c>
      <c r="R34" s="35">
        <f t="shared" si="50"/>
        <v>2.3116934669029211E-6</v>
      </c>
      <c r="S34" s="61">
        <f t="shared" si="51"/>
        <v>0.11116631830645131</v>
      </c>
      <c r="T34" s="167">
        <f t="shared" si="52"/>
        <v>-3.5217591119922438E-7</v>
      </c>
      <c r="U34" s="167">
        <f t="shared" si="53"/>
        <v>-3.7339402051667941E-7</v>
      </c>
      <c r="V34" s="61">
        <f t="shared" si="54"/>
        <v>-1.4301863819870747E-7</v>
      </c>
      <c r="W34" s="61">
        <f t="shared" si="55"/>
        <v>3.8961527646996978E-10</v>
      </c>
      <c r="X34" s="61">
        <f t="shared" si="56"/>
        <v>-2.4239983114968111E-9</v>
      </c>
      <c r="Y34" s="61">
        <f t="shared" si="57"/>
        <v>3.8836569549441177E-10</v>
      </c>
      <c r="Z34" s="61">
        <f t="shared" si="58"/>
        <v>-3.3663835043058295E-10</v>
      </c>
      <c r="AA34" s="61">
        <f t="shared" si="59"/>
        <v>-1.513661809864E-13</v>
      </c>
      <c r="AB34" s="61">
        <f t="shared" si="59"/>
        <v>1.3872336559590001E-12</v>
      </c>
      <c r="AC34" s="61">
        <f t="shared" si="59"/>
        <v>-1.1689499903480001E-13</v>
      </c>
      <c r="AD34" s="61">
        <f t="shared" si="59"/>
        <v>1.1119123526749999E-12</v>
      </c>
      <c r="AE34" s="61">
        <f t="shared" si="59"/>
        <v>9.7966720885940004E-14</v>
      </c>
    </row>
    <row r="35" spans="1:31" s="15" customFormat="1" x14ac:dyDescent="0.2">
      <c r="A35" s="5" t="str">
        <f>SIAF!B34</f>
        <v>MIRIM_TA1550_CLL</v>
      </c>
      <c r="B35" s="164">
        <f>SIAF!H34-B$2</f>
        <v>-412</v>
      </c>
      <c r="C35" s="164">
        <f>SIAF!I34-C$2</f>
        <v>51</v>
      </c>
      <c r="D35" s="62">
        <f t="shared" si="40"/>
        <v>0.10944885022930985</v>
      </c>
      <c r="E35" s="62">
        <f t="shared" si="41"/>
        <v>4.1890439173530665E-5</v>
      </c>
      <c r="F35" s="62">
        <f t="shared" si="42"/>
        <v>5.7786254993137439E-6</v>
      </c>
      <c r="G35" s="62">
        <f t="shared" si="43"/>
        <v>-4.5407082840196692E-7</v>
      </c>
      <c r="H35" s="62">
        <f t="shared" si="44"/>
        <v>1.8569900116754683E-7</v>
      </c>
      <c r="I35" s="62">
        <f t="shared" si="45"/>
        <v>-6.2544693290237651E-9</v>
      </c>
      <c r="J35" s="62">
        <f t="shared" si="46"/>
        <v>4.2889334151104597E-10</v>
      </c>
      <c r="K35" s="62">
        <f t="shared" si="47"/>
        <v>-3.2640337399999215E-9</v>
      </c>
      <c r="L35" s="62">
        <f t="shared" si="48"/>
        <v>1.2974470917961E-11</v>
      </c>
      <c r="M35" s="62">
        <f t="shared" si="49"/>
        <v>2.0304376995230002E-12</v>
      </c>
      <c r="N35" s="62">
        <f t="shared" si="49"/>
        <v>-1.5884420058549999E-13</v>
      </c>
      <c r="O35" s="62">
        <f t="shared" si="49"/>
        <v>2.0231904886939999E-12</v>
      </c>
      <c r="P35" s="62">
        <f t="shared" si="49"/>
        <v>1.098721589865E-13</v>
      </c>
      <c r="Q35" s="62">
        <f t="shared" si="49"/>
        <v>2.982602003055E-13</v>
      </c>
      <c r="R35" s="35">
        <f t="shared" si="50"/>
        <v>2.9451146200974239E-5</v>
      </c>
      <c r="S35" s="61">
        <f t="shared" si="51"/>
        <v>0.11118184168733453</v>
      </c>
      <c r="T35" s="167">
        <f t="shared" si="52"/>
        <v>-3.2583106217124734E-7</v>
      </c>
      <c r="U35" s="167">
        <f t="shared" si="53"/>
        <v>-2.4634773245150203E-7</v>
      </c>
      <c r="V35" s="61">
        <f t="shared" si="54"/>
        <v>-1.2748134485146447E-7</v>
      </c>
      <c r="W35" s="61">
        <f t="shared" si="55"/>
        <v>3.7388014572137618E-10</v>
      </c>
      <c r="X35" s="61">
        <f t="shared" si="56"/>
        <v>-2.5390766796115737E-9</v>
      </c>
      <c r="Y35" s="61">
        <f t="shared" si="57"/>
        <v>3.1508791604583021E-10</v>
      </c>
      <c r="Z35" s="61">
        <f t="shared" si="58"/>
        <v>-3.7828861386320819E-10</v>
      </c>
      <c r="AA35" s="61">
        <f t="shared" si="59"/>
        <v>-1.513661809864E-13</v>
      </c>
      <c r="AB35" s="61">
        <f t="shared" si="59"/>
        <v>1.3872336559590001E-12</v>
      </c>
      <c r="AC35" s="61">
        <f t="shared" si="59"/>
        <v>-1.1689499903480001E-13</v>
      </c>
      <c r="AD35" s="61">
        <f t="shared" si="59"/>
        <v>1.1119123526749999E-12</v>
      </c>
      <c r="AE35" s="61">
        <f t="shared" si="59"/>
        <v>9.7966720885940004E-14</v>
      </c>
    </row>
    <row r="36" spans="1:31" s="15" customFormat="1" x14ac:dyDescent="0.2">
      <c r="A36" s="5" t="str">
        <f>SIAF!B35</f>
        <v>MIRIM_TA1550_CLR</v>
      </c>
      <c r="B36" s="164">
        <f>SIAF!H35-B$2</f>
        <v>-383</v>
      </c>
      <c r="C36" s="164">
        <f>SIAF!I35-C$2</f>
        <v>48</v>
      </c>
      <c r="D36" s="62">
        <f t="shared" si="40"/>
        <v>0.1097696890277039</v>
      </c>
      <c r="E36" s="62">
        <f t="shared" si="41"/>
        <v>2.8523153371938757E-5</v>
      </c>
      <c r="F36" s="62">
        <f t="shared" si="42"/>
        <v>5.2435052433466867E-6</v>
      </c>
      <c r="G36" s="62">
        <f t="shared" si="43"/>
        <v>-4.1071267981417678E-7</v>
      </c>
      <c r="H36" s="62">
        <f t="shared" si="44"/>
        <v>9.2614185087600142E-8</v>
      </c>
      <c r="I36" s="62">
        <f t="shared" si="45"/>
        <v>-6.0184620232773403E-9</v>
      </c>
      <c r="J36" s="62">
        <f t="shared" si="46"/>
        <v>4.0293475312794346E-10</v>
      </c>
      <c r="K36" s="62">
        <f t="shared" si="47"/>
        <v>-3.1476775410865483E-9</v>
      </c>
      <c r="L36" s="62">
        <f t="shared" si="48"/>
        <v>1.2581641124903498E-11</v>
      </c>
      <c r="M36" s="62">
        <f t="shared" ref="M36:Q69" si="60">M$3</f>
        <v>2.0304376995230002E-12</v>
      </c>
      <c r="N36" s="62">
        <f t="shared" si="60"/>
        <v>-1.5884420058549999E-13</v>
      </c>
      <c r="O36" s="62">
        <f t="shared" si="60"/>
        <v>2.0231904886939999E-12</v>
      </c>
      <c r="P36" s="62">
        <f t="shared" si="60"/>
        <v>1.098721589865E-13</v>
      </c>
      <c r="Q36" s="62">
        <f t="shared" si="60"/>
        <v>2.982602003055E-13</v>
      </c>
      <c r="R36" s="35">
        <f t="shared" si="50"/>
        <v>1.2654564842030971E-5</v>
      </c>
      <c r="S36" s="61">
        <f t="shared" si="51"/>
        <v>0.11117329737172578</v>
      </c>
      <c r="T36" s="167">
        <f t="shared" si="52"/>
        <v>-2.8681317324310691E-7</v>
      </c>
      <c r="U36" s="167">
        <f t="shared" si="53"/>
        <v>-3.9193401575807744E-7</v>
      </c>
      <c r="V36" s="61">
        <f t="shared" si="54"/>
        <v>-1.1532242537667513E-7</v>
      </c>
      <c r="W36" s="61">
        <f t="shared" si="55"/>
        <v>3.5215996775907681E-10</v>
      </c>
      <c r="X36" s="61">
        <f t="shared" si="56"/>
        <v>-2.4176859815489317E-9</v>
      </c>
      <c r="Y36" s="61">
        <f t="shared" si="57"/>
        <v>2.983007949277368E-10</v>
      </c>
      <c r="Z36" s="61">
        <f t="shared" si="58"/>
        <v>-3.4721875628626451E-10</v>
      </c>
      <c r="AA36" s="61">
        <f t="shared" ref="AA36:AE69" si="61">AA$3</f>
        <v>-1.513661809864E-13</v>
      </c>
      <c r="AB36" s="61">
        <f t="shared" si="61"/>
        <v>1.3872336559590001E-12</v>
      </c>
      <c r="AC36" s="61">
        <f t="shared" si="61"/>
        <v>-1.1689499903480001E-13</v>
      </c>
      <c r="AD36" s="61">
        <f t="shared" si="61"/>
        <v>1.1119123526749999E-12</v>
      </c>
      <c r="AE36" s="61">
        <f t="shared" si="61"/>
        <v>9.7966720885940004E-14</v>
      </c>
    </row>
    <row r="37" spans="1:31" s="15" customFormat="1" x14ac:dyDescent="0.2">
      <c r="A37" s="5" t="str">
        <f>SIAF!B36</f>
        <v>MIRIM_TA1140_UL</v>
      </c>
      <c r="B37" s="164">
        <f>SIAF!H36-B$2</f>
        <v>-454</v>
      </c>
      <c r="C37" s="164">
        <f>SIAF!I36-C$2</f>
        <v>-98</v>
      </c>
      <c r="D37" s="62">
        <f t="shared" si="40"/>
        <v>0.10892629386369083</v>
      </c>
      <c r="E37" s="62">
        <f t="shared" si="41"/>
        <v>-3.8914460644190585E-5</v>
      </c>
      <c r="F37" s="62">
        <f t="shared" si="42"/>
        <v>6.5662083905150469E-6</v>
      </c>
      <c r="G37" s="62">
        <f t="shared" si="43"/>
        <v>5.3970590163954949E-7</v>
      </c>
      <c r="H37" s="62">
        <f t="shared" si="44"/>
        <v>3.6235052592397812E-7</v>
      </c>
      <c r="I37" s="62">
        <f t="shared" si="45"/>
        <v>-6.5719150766563893E-9</v>
      </c>
      <c r="J37" s="62">
        <f t="shared" si="46"/>
        <v>-1.5400305484599303E-10</v>
      </c>
      <c r="K37" s="62">
        <f t="shared" si="47"/>
        <v>-3.4830945961171832E-9</v>
      </c>
      <c r="L37" s="62">
        <f t="shared" si="48"/>
        <v>-1.6940323914155001E-10</v>
      </c>
      <c r="M37" s="62">
        <f t="shared" si="60"/>
        <v>2.0304376995230002E-12</v>
      </c>
      <c r="N37" s="62">
        <f t="shared" si="60"/>
        <v>-1.5884420058549999E-13</v>
      </c>
      <c r="O37" s="62">
        <f t="shared" si="60"/>
        <v>2.0231904886939999E-12</v>
      </c>
      <c r="P37" s="62">
        <f t="shared" si="60"/>
        <v>1.098721589865E-13</v>
      </c>
      <c r="Q37" s="62">
        <f t="shared" si="60"/>
        <v>2.982602003055E-13</v>
      </c>
      <c r="R37" s="35">
        <f t="shared" si="50"/>
        <v>6.6212383485041217E-5</v>
      </c>
      <c r="S37" s="61">
        <f t="shared" si="51"/>
        <v>0.1111999992994699</v>
      </c>
      <c r="T37" s="167">
        <f t="shared" si="52"/>
        <v>2.7229143853826397E-8</v>
      </c>
      <c r="U37" s="167">
        <f t="shared" si="53"/>
        <v>-4.8489667029078399E-8</v>
      </c>
      <c r="V37" s="61">
        <f t="shared" si="54"/>
        <v>6.209856782462032E-8</v>
      </c>
      <c r="W37" s="61">
        <f t="shared" si="55"/>
        <v>1.9261184938920036E-10</v>
      </c>
      <c r="X37" s="61">
        <f t="shared" si="56"/>
        <v>-2.6790334105500372E-9</v>
      </c>
      <c r="Y37" s="61">
        <f t="shared" si="57"/>
        <v>-1.7211772568097157E-10</v>
      </c>
      <c r="Z37" s="61">
        <f t="shared" si="58"/>
        <v>-4.8337709832357843E-10</v>
      </c>
      <c r="AA37" s="61">
        <f t="shared" si="61"/>
        <v>-1.513661809864E-13</v>
      </c>
      <c r="AB37" s="61">
        <f t="shared" si="61"/>
        <v>1.3872336559590001E-12</v>
      </c>
      <c r="AC37" s="61">
        <f t="shared" si="61"/>
        <v>-1.1689499903480001E-13</v>
      </c>
      <c r="AD37" s="61">
        <f t="shared" si="61"/>
        <v>1.1119123526749999E-12</v>
      </c>
      <c r="AE37" s="61">
        <f t="shared" si="61"/>
        <v>9.7966720885940004E-14</v>
      </c>
    </row>
    <row r="38" spans="1:31" s="15" customFormat="1" x14ac:dyDescent="0.2">
      <c r="A38" s="5" t="str">
        <f>SIAF!B37</f>
        <v>MIRIM_TA1140_UR</v>
      </c>
      <c r="B38" s="164">
        <f>SIAF!H37-B$2</f>
        <v>-342</v>
      </c>
      <c r="C38" s="164">
        <f>SIAF!I37-C$2</f>
        <v>-101</v>
      </c>
      <c r="D38" s="62">
        <f t="shared" si="40"/>
        <v>0.11015969574326363</v>
      </c>
      <c r="E38" s="62">
        <f t="shared" si="41"/>
        <v>1.9387610512366782E-5</v>
      </c>
      <c r="F38" s="62">
        <f t="shared" si="42"/>
        <v>4.5115041206085259E-6</v>
      </c>
      <c r="G38" s="62">
        <f t="shared" si="43"/>
        <v>5.1741395850580438E-7</v>
      </c>
      <c r="H38" s="62">
        <f t="shared" si="44"/>
        <v>-9.4718328413682554E-10</v>
      </c>
      <c r="I38" s="62">
        <f t="shared" si="45"/>
        <v>-5.661802454668329E-9</v>
      </c>
      <c r="J38" s="62">
        <f t="shared" si="46"/>
        <v>-2.1951384917488505E-10</v>
      </c>
      <c r="K38" s="62">
        <f t="shared" si="47"/>
        <v>-3.0308887760806057E-9</v>
      </c>
      <c r="L38" s="62">
        <f t="shared" si="48"/>
        <v>-1.60676679738728E-10</v>
      </c>
      <c r="M38" s="62">
        <f t="shared" si="60"/>
        <v>2.0304376995230002E-12</v>
      </c>
      <c r="N38" s="62">
        <f t="shared" si="60"/>
        <v>-1.5884420058549999E-13</v>
      </c>
      <c r="O38" s="62">
        <f t="shared" si="60"/>
        <v>2.0231904886939999E-12</v>
      </c>
      <c r="P38" s="62">
        <f t="shared" si="60"/>
        <v>1.098721589865E-13</v>
      </c>
      <c r="Q38" s="62">
        <f t="shared" si="60"/>
        <v>2.982602003055E-13</v>
      </c>
      <c r="R38" s="35">
        <f t="shared" si="50"/>
        <v>8.0496798061500304E-5</v>
      </c>
      <c r="S38" s="61">
        <f t="shared" si="51"/>
        <v>0.11116265379541734</v>
      </c>
      <c r="T38" s="167">
        <f t="shared" si="52"/>
        <v>8.7192017654289409E-8</v>
      </c>
      <c r="U38" s="167">
        <f t="shared" si="53"/>
        <v>-5.9516893918492669E-7</v>
      </c>
      <c r="V38" s="61">
        <f t="shared" si="54"/>
        <v>4.4589928116802595E-8</v>
      </c>
      <c r="W38" s="61">
        <f t="shared" si="55"/>
        <v>1.2063809933941617E-10</v>
      </c>
      <c r="X38" s="61">
        <f t="shared" si="56"/>
        <v>-2.2122215321536045E-9</v>
      </c>
      <c r="Y38" s="61">
        <f t="shared" si="57"/>
        <v>-2.0830941663884177E-10</v>
      </c>
      <c r="Z38" s="61">
        <f t="shared" si="58"/>
        <v>-3.6001851547460973E-10</v>
      </c>
      <c r="AA38" s="61">
        <f t="shared" si="61"/>
        <v>-1.513661809864E-13</v>
      </c>
      <c r="AB38" s="61">
        <f t="shared" si="61"/>
        <v>1.3872336559590001E-12</v>
      </c>
      <c r="AC38" s="61">
        <f t="shared" si="61"/>
        <v>-1.1689499903480001E-13</v>
      </c>
      <c r="AD38" s="61">
        <f t="shared" si="61"/>
        <v>1.1119123526749999E-12</v>
      </c>
      <c r="AE38" s="61">
        <f t="shared" si="61"/>
        <v>9.7966720885940004E-14</v>
      </c>
    </row>
    <row r="39" spans="1:31" s="15" customFormat="1" x14ac:dyDescent="0.2">
      <c r="A39" s="5" t="str">
        <f>SIAF!B38</f>
        <v>MIRIM_TA1140_LL</v>
      </c>
      <c r="B39" s="164">
        <f>SIAF!H38-B$2</f>
        <v>-459</v>
      </c>
      <c r="C39" s="164">
        <f>SIAF!I38-C$2</f>
        <v>-212</v>
      </c>
      <c r="D39" s="62">
        <f t="shared" si="40"/>
        <v>0.10875274518113962</v>
      </c>
      <c r="E39" s="62">
        <f t="shared" si="41"/>
        <v>-1.366086547163898E-4</v>
      </c>
      <c r="F39" s="62">
        <f t="shared" si="42"/>
        <v>6.7086697905803299E-6</v>
      </c>
      <c r="G39" s="62">
        <f t="shared" si="43"/>
        <v>1.3442761568364714E-6</v>
      </c>
      <c r="H39" s="62">
        <f t="shared" si="44"/>
        <v>4.6119750522408011E-7</v>
      </c>
      <c r="I39" s="62">
        <f t="shared" si="45"/>
        <v>-6.5944155917801023E-9</v>
      </c>
      <c r="J39" s="62">
        <f t="shared" si="46"/>
        <v>-6.1290782325944246E-10</v>
      </c>
      <c r="K39" s="62">
        <f t="shared" si="47"/>
        <v>-3.5409027793775061E-9</v>
      </c>
      <c r="L39" s="62">
        <f t="shared" si="48"/>
        <v>-3.059592512757905E-10</v>
      </c>
      <c r="M39" s="62">
        <f t="shared" si="60"/>
        <v>2.0304376995230002E-12</v>
      </c>
      <c r="N39" s="62">
        <f t="shared" si="60"/>
        <v>-1.5884420058549999E-13</v>
      </c>
      <c r="O39" s="62">
        <f t="shared" si="60"/>
        <v>2.0231904886939999E-12</v>
      </c>
      <c r="P39" s="62">
        <f t="shared" si="60"/>
        <v>1.098721589865E-13</v>
      </c>
      <c r="Q39" s="62">
        <f t="shared" si="60"/>
        <v>2.982602003055E-13</v>
      </c>
      <c r="R39" s="35">
        <f t="shared" si="50"/>
        <v>6.4547479360320214E-5</v>
      </c>
      <c r="S39" s="61">
        <f t="shared" si="51"/>
        <v>0.1111661773466622</v>
      </c>
      <c r="T39" s="167">
        <f t="shared" si="52"/>
        <v>3.3058007213277827E-7</v>
      </c>
      <c r="U39" s="167">
        <f t="shared" si="53"/>
        <v>6.073226926417396E-8</v>
      </c>
      <c r="V39" s="61">
        <f t="shared" si="54"/>
        <v>2.3781162485558941E-7</v>
      </c>
      <c r="W39" s="61">
        <f t="shared" si="55"/>
        <v>3.7494536229602409E-11</v>
      </c>
      <c r="X39" s="61">
        <f t="shared" si="56"/>
        <v>-2.673189855609488E-9</v>
      </c>
      <c r="Y39" s="61">
        <f t="shared" si="57"/>
        <v>-5.5122280030547361E-10</v>
      </c>
      <c r="Z39" s="61">
        <f t="shared" si="58"/>
        <v>-5.3360948481094214E-10</v>
      </c>
      <c r="AA39" s="61">
        <f t="shared" si="61"/>
        <v>-1.513661809864E-13</v>
      </c>
      <c r="AB39" s="61">
        <f t="shared" si="61"/>
        <v>1.3872336559590001E-12</v>
      </c>
      <c r="AC39" s="61">
        <f t="shared" si="61"/>
        <v>-1.1689499903480001E-13</v>
      </c>
      <c r="AD39" s="61">
        <f t="shared" si="61"/>
        <v>1.1119123526749999E-12</v>
      </c>
      <c r="AE39" s="61">
        <f t="shared" si="61"/>
        <v>9.7966720885940004E-14</v>
      </c>
    </row>
    <row r="40" spans="1:31" s="15" customFormat="1" x14ac:dyDescent="0.2">
      <c r="A40" s="5" t="str">
        <f>SIAF!B39</f>
        <v>MIRIM_TA1140_LR</v>
      </c>
      <c r="B40" s="164">
        <f>SIAF!H39-B$2</f>
        <v>-346</v>
      </c>
      <c r="C40" s="164">
        <f>SIAF!I39-C$2</f>
        <v>-216</v>
      </c>
      <c r="D40" s="62">
        <f t="shared" si="40"/>
        <v>0.11002316308340233</v>
      </c>
      <c r="E40" s="62">
        <f t="shared" si="41"/>
        <v>6.5296918543207881E-6</v>
      </c>
      <c r="F40" s="62">
        <f t="shared" si="42"/>
        <v>4.6314222539549818E-6</v>
      </c>
      <c r="G40" s="62">
        <f t="shared" si="43"/>
        <v>1.224348711683101E-6</v>
      </c>
      <c r="H40" s="62">
        <f t="shared" si="44"/>
        <v>9.0460767851508676E-8</v>
      </c>
      <c r="I40" s="62">
        <f t="shared" si="45"/>
        <v>-5.6760223747933636E-9</v>
      </c>
      <c r="J40" s="62">
        <f t="shared" si="46"/>
        <v>-6.8294153116747901E-10</v>
      </c>
      <c r="K40" s="62">
        <f t="shared" si="47"/>
        <v>-3.0849801948405001E-9</v>
      </c>
      <c r="L40" s="62">
        <f t="shared" si="48"/>
        <v>-2.9831586051520399E-10</v>
      </c>
      <c r="M40" s="62">
        <f t="shared" si="60"/>
        <v>2.0304376995230002E-12</v>
      </c>
      <c r="N40" s="62">
        <f t="shared" si="60"/>
        <v>-1.5884420058549999E-13</v>
      </c>
      <c r="O40" s="62">
        <f t="shared" si="60"/>
        <v>2.0231904886939999E-12</v>
      </c>
      <c r="P40" s="62">
        <f t="shared" si="60"/>
        <v>1.098721589865E-13</v>
      </c>
      <c r="Q40" s="62">
        <f t="shared" si="60"/>
        <v>2.982602003055E-13</v>
      </c>
      <c r="R40" s="35">
        <f t="shared" si="50"/>
        <v>1.4177301372215561E-4</v>
      </c>
      <c r="S40" s="61">
        <f t="shared" si="51"/>
        <v>0.11113949591325167</v>
      </c>
      <c r="T40" s="167">
        <f t="shared" si="52"/>
        <v>3.4050375158949445E-7</v>
      </c>
      <c r="U40" s="167">
        <f t="shared" si="53"/>
        <v>-4.8559337809112176E-7</v>
      </c>
      <c r="V40" s="61">
        <f t="shared" si="54"/>
        <v>1.789357816511046E-7</v>
      </c>
      <c r="W40" s="61">
        <f t="shared" si="55"/>
        <v>-3.6471912200086405E-11</v>
      </c>
      <c r="X40" s="61">
        <f t="shared" si="56"/>
        <v>-2.2019824862471085E-9</v>
      </c>
      <c r="Y40" s="61">
        <f t="shared" si="57"/>
        <v>-5.9098401831943832E-10</v>
      </c>
      <c r="Z40" s="61">
        <f t="shared" si="58"/>
        <v>-4.0953085649284213E-10</v>
      </c>
      <c r="AA40" s="61">
        <f t="shared" si="61"/>
        <v>-1.513661809864E-13</v>
      </c>
      <c r="AB40" s="61">
        <f t="shared" si="61"/>
        <v>1.3872336559590001E-12</v>
      </c>
      <c r="AC40" s="61">
        <f t="shared" si="61"/>
        <v>-1.1689499903480001E-13</v>
      </c>
      <c r="AD40" s="61">
        <f t="shared" si="61"/>
        <v>1.1119123526749999E-12</v>
      </c>
      <c r="AE40" s="61">
        <f t="shared" si="61"/>
        <v>9.7966720885940004E-14</v>
      </c>
    </row>
    <row r="41" spans="1:31" s="15" customFormat="1" x14ac:dyDescent="0.2">
      <c r="A41" s="5" t="str">
        <f>SIAF!B40</f>
        <v>MIRIM_TA1140_CUL</v>
      </c>
      <c r="B41" s="164">
        <f>SIAF!H40-B$2</f>
        <v>-412</v>
      </c>
      <c r="C41" s="164">
        <f>SIAF!I40-C$2</f>
        <v>-142</v>
      </c>
      <c r="D41" s="62">
        <f t="shared" si="40"/>
        <v>0.10941411402919651</v>
      </c>
      <c r="E41" s="62">
        <f t="shared" si="41"/>
        <v>-3.6916355398783608E-5</v>
      </c>
      <c r="F41" s="62">
        <f t="shared" si="42"/>
        <v>5.7712109069154752E-6</v>
      </c>
      <c r="G41" s="62">
        <f t="shared" si="43"/>
        <v>8.1812407938826725E-7</v>
      </c>
      <c r="H41" s="62">
        <f t="shared" si="44"/>
        <v>2.4484614771312479E-7</v>
      </c>
      <c r="I41" s="62">
        <f t="shared" si="45"/>
        <v>-6.223812398310763E-9</v>
      </c>
      <c r="J41" s="62">
        <f t="shared" si="46"/>
        <v>-3.5205818712483799E-10</v>
      </c>
      <c r="K41" s="62">
        <f t="shared" si="47"/>
        <v>-3.3276497200531052E-9</v>
      </c>
      <c r="L41" s="62">
        <f t="shared" si="48"/>
        <v>-2.17282403717885E-10</v>
      </c>
      <c r="M41" s="62">
        <f t="shared" si="60"/>
        <v>2.0304376995230002E-12</v>
      </c>
      <c r="N41" s="62">
        <f t="shared" si="60"/>
        <v>-1.5884420058549999E-13</v>
      </c>
      <c r="O41" s="62">
        <f t="shared" si="60"/>
        <v>2.0231904886939999E-12</v>
      </c>
      <c r="P41" s="62">
        <f t="shared" si="60"/>
        <v>1.098721589865E-13</v>
      </c>
      <c r="Q41" s="62">
        <f t="shared" si="60"/>
        <v>2.982602003055E-13</v>
      </c>
      <c r="R41" s="35">
        <f t="shared" si="50"/>
        <v>8.0739367066520572E-5</v>
      </c>
      <c r="S41" s="61">
        <f t="shared" si="51"/>
        <v>0.11118595971535161</v>
      </c>
      <c r="T41" s="167">
        <f t="shared" si="52"/>
        <v>1.5985651517473913E-7</v>
      </c>
      <c r="U41" s="167">
        <f t="shared" si="53"/>
        <v>-2.4371879837081937E-7</v>
      </c>
      <c r="V41" s="61">
        <f t="shared" si="54"/>
        <v>1.1344273689301535E-7</v>
      </c>
      <c r="W41" s="61">
        <f t="shared" si="55"/>
        <v>1.0614405012128916E-10</v>
      </c>
      <c r="X41" s="61">
        <f t="shared" si="56"/>
        <v>-2.4939552099841412E-9</v>
      </c>
      <c r="Y41" s="61">
        <f t="shared" si="57"/>
        <v>-3.2870933615299478E-10</v>
      </c>
      <c r="Z41" s="61">
        <f t="shared" si="58"/>
        <v>-4.5391892238715388E-10</v>
      </c>
      <c r="AA41" s="61">
        <f t="shared" si="61"/>
        <v>-1.513661809864E-13</v>
      </c>
      <c r="AB41" s="61">
        <f t="shared" si="61"/>
        <v>1.3872336559590001E-12</v>
      </c>
      <c r="AC41" s="61">
        <f t="shared" si="61"/>
        <v>-1.1689499903480001E-13</v>
      </c>
      <c r="AD41" s="61">
        <f t="shared" si="61"/>
        <v>1.1119123526749999E-12</v>
      </c>
      <c r="AE41" s="61">
        <f t="shared" si="61"/>
        <v>9.7966720885940004E-14</v>
      </c>
    </row>
    <row r="42" spans="1:31" s="15" customFormat="1" x14ac:dyDescent="0.2">
      <c r="A42" s="5" t="str">
        <f>SIAF!B41</f>
        <v>MIRIM_TA1140_CUR</v>
      </c>
      <c r="B42" s="164">
        <f>SIAF!H41-B$2</f>
        <v>-379</v>
      </c>
      <c r="C42" s="164">
        <f>SIAF!I41-C$2</f>
        <v>-143</v>
      </c>
      <c r="D42" s="62">
        <f t="shared" si="40"/>
        <v>0.10977417506178203</v>
      </c>
      <c r="E42" s="62">
        <f t="shared" si="41"/>
        <v>-1.0582476614481519E-5</v>
      </c>
      <c r="F42" s="62">
        <f t="shared" si="42"/>
        <v>5.1686901663648631E-6</v>
      </c>
      <c r="G42" s="62">
        <f t="shared" si="43"/>
        <v>8.0075786294679062E-7</v>
      </c>
      <c r="H42" s="62">
        <f t="shared" si="44"/>
        <v>1.3787972082217587E-7</v>
      </c>
      <c r="I42" s="62">
        <f t="shared" si="45"/>
        <v>-5.9556357777731418E-9</v>
      </c>
      <c r="J42" s="62">
        <f t="shared" si="46"/>
        <v>-3.7183014396019051E-10</v>
      </c>
      <c r="K42" s="62">
        <f t="shared" si="47"/>
        <v>-3.1944487642762604E-9</v>
      </c>
      <c r="L42" s="62">
        <f t="shared" si="48"/>
        <v>-2.148496632725525E-10</v>
      </c>
      <c r="M42" s="62">
        <f t="shared" si="60"/>
        <v>2.0304376995230002E-12</v>
      </c>
      <c r="N42" s="62">
        <f t="shared" si="60"/>
        <v>-1.5884420058549999E-13</v>
      </c>
      <c r="O42" s="62">
        <f t="shared" si="60"/>
        <v>2.0231904886939999E-12</v>
      </c>
      <c r="P42" s="62">
        <f t="shared" si="60"/>
        <v>1.098721589865E-13</v>
      </c>
      <c r="Q42" s="62">
        <f t="shared" si="60"/>
        <v>2.982602003055E-13</v>
      </c>
      <c r="R42" s="35">
        <f t="shared" si="50"/>
        <v>9.2018361307572483E-5</v>
      </c>
      <c r="S42" s="61">
        <f t="shared" si="51"/>
        <v>0.111175044742668</v>
      </c>
      <c r="T42" s="167">
        <f t="shared" si="52"/>
        <v>1.717322516932268E-7</v>
      </c>
      <c r="U42" s="167">
        <f t="shared" si="53"/>
        <v>-4.0311156532651789E-7</v>
      </c>
      <c r="V42" s="61">
        <f t="shared" si="54"/>
        <v>1.0372029539058958E-7</v>
      </c>
      <c r="W42" s="61">
        <f t="shared" si="55"/>
        <v>8.4776480575125394E-11</v>
      </c>
      <c r="X42" s="61">
        <f t="shared" si="56"/>
        <v>-2.3563852880461306E-9</v>
      </c>
      <c r="Y42" s="61">
        <f t="shared" si="57"/>
        <v>-3.3976014314731659E-10</v>
      </c>
      <c r="Z42" s="61">
        <f t="shared" si="58"/>
        <v>-4.176176816324227E-10</v>
      </c>
      <c r="AA42" s="61">
        <f t="shared" si="61"/>
        <v>-1.513661809864E-13</v>
      </c>
      <c r="AB42" s="61">
        <f t="shared" si="61"/>
        <v>1.3872336559590001E-12</v>
      </c>
      <c r="AC42" s="61">
        <f t="shared" si="61"/>
        <v>-1.1689499903480001E-13</v>
      </c>
      <c r="AD42" s="61">
        <f t="shared" si="61"/>
        <v>1.1119123526749999E-12</v>
      </c>
      <c r="AE42" s="61">
        <f t="shared" si="61"/>
        <v>9.7966720885940004E-14</v>
      </c>
    </row>
    <row r="43" spans="1:31" s="15" customFormat="1" x14ac:dyDescent="0.2">
      <c r="A43" s="5" t="str">
        <f>SIAF!B42</f>
        <v>MIRIM_TA1140_CLL</v>
      </c>
      <c r="B43" s="164">
        <f>SIAF!H42-B$2</f>
        <v>-415</v>
      </c>
      <c r="C43" s="164">
        <f>SIAF!I42-C$2</f>
        <v>-172</v>
      </c>
      <c r="D43" s="62">
        <f t="shared" si="40"/>
        <v>0.1093517027608165</v>
      </c>
      <c r="E43" s="62">
        <f t="shared" si="41"/>
        <v>-5.5284494763259145E-5</v>
      </c>
      <c r="F43" s="62">
        <f t="shared" si="42"/>
        <v>5.8396745912554567E-6</v>
      </c>
      <c r="G43" s="62">
        <f t="shared" si="43"/>
        <v>1.0209161263259803E-6</v>
      </c>
      <c r="H43" s="62">
        <f t="shared" si="44"/>
        <v>2.76042992486868E-7</v>
      </c>
      <c r="I43" s="62">
        <f t="shared" si="45"/>
        <v>-6.243412324687475E-9</v>
      </c>
      <c r="J43" s="62">
        <f t="shared" si="46"/>
        <v>-4.7202001864120848E-10</v>
      </c>
      <c r="K43" s="62">
        <f t="shared" si="47"/>
        <v>-3.3496773572940538E-9</v>
      </c>
      <c r="L43" s="62">
        <f t="shared" si="48"/>
        <v>-2.534032442315045E-10</v>
      </c>
      <c r="M43" s="62">
        <f t="shared" si="60"/>
        <v>2.0304376995230002E-12</v>
      </c>
      <c r="N43" s="62">
        <f t="shared" si="60"/>
        <v>-1.5884420058549999E-13</v>
      </c>
      <c r="O43" s="62">
        <f t="shared" si="60"/>
        <v>2.0231904886939999E-12</v>
      </c>
      <c r="P43" s="62">
        <f t="shared" si="60"/>
        <v>1.098721589865E-13</v>
      </c>
      <c r="Q43" s="62">
        <f t="shared" si="60"/>
        <v>2.982602003055E-13</v>
      </c>
      <c r="R43" s="35">
        <f t="shared" si="50"/>
        <v>8.6319409763373987E-5</v>
      </c>
      <c r="S43" s="61">
        <f t="shared" si="51"/>
        <v>0.11117855755193738</v>
      </c>
      <c r="T43" s="167">
        <f t="shared" si="52"/>
        <v>2.3398104883737611E-7</v>
      </c>
      <c r="U43" s="167">
        <f t="shared" si="53"/>
        <v>-2.0603497048045395E-7</v>
      </c>
      <c r="V43" s="61">
        <f t="shared" si="54"/>
        <v>1.5610975248933317E-7</v>
      </c>
      <c r="W43" s="61">
        <f t="shared" si="55"/>
        <v>6.634343461435599E-11</v>
      </c>
      <c r="X43" s="61">
        <f t="shared" si="56"/>
        <v>-2.499426612945684E-9</v>
      </c>
      <c r="Y43" s="61">
        <f t="shared" si="57"/>
        <v>-4.2808007789953591E-10</v>
      </c>
      <c r="Z43" s="61">
        <f t="shared" si="58"/>
        <v>-4.6901066595149167E-10</v>
      </c>
      <c r="AA43" s="61">
        <f t="shared" si="61"/>
        <v>-1.513661809864E-13</v>
      </c>
      <c r="AB43" s="61">
        <f t="shared" si="61"/>
        <v>1.3872336559590001E-12</v>
      </c>
      <c r="AC43" s="61">
        <f t="shared" si="61"/>
        <v>-1.1689499903480001E-13</v>
      </c>
      <c r="AD43" s="61">
        <f t="shared" si="61"/>
        <v>1.1119123526749999E-12</v>
      </c>
      <c r="AE43" s="61">
        <f t="shared" si="61"/>
        <v>9.7966720885940004E-14</v>
      </c>
    </row>
    <row r="44" spans="1:31" s="15" customFormat="1" x14ac:dyDescent="0.2">
      <c r="A44" s="5" t="str">
        <f>SIAF!B43</f>
        <v>MIRIM_TA1140_CLR</v>
      </c>
      <c r="B44" s="164">
        <f>SIAF!H43-B$2</f>
        <v>-383</v>
      </c>
      <c r="C44" s="164">
        <f>SIAF!I43-C$2</f>
        <v>-174</v>
      </c>
      <c r="D44" s="62">
        <f t="shared" si="40"/>
        <v>0.10970453498612241</v>
      </c>
      <c r="E44" s="62">
        <f t="shared" si="41"/>
        <v>-2.3790440675484836E-5</v>
      </c>
      <c r="F44" s="62">
        <f t="shared" si="42"/>
        <v>5.2537646481970784E-6</v>
      </c>
      <c r="G44" s="62">
        <f t="shared" si="43"/>
        <v>1.0031009668787224E-6</v>
      </c>
      <c r="H44" s="62">
        <f t="shared" si="44"/>
        <v>1.7243154636955199E-7</v>
      </c>
      <c r="I44" s="62">
        <f t="shared" si="45"/>
        <v>-5.9831986107473593E-9</v>
      </c>
      <c r="J44" s="62">
        <f t="shared" si="46"/>
        <v>-4.9536182385219249E-10</v>
      </c>
      <c r="K44" s="62">
        <f t="shared" si="47"/>
        <v>-3.2208523989715573E-9</v>
      </c>
      <c r="L44" s="62">
        <f t="shared" si="48"/>
        <v>-2.5227341674638048E-10</v>
      </c>
      <c r="M44" s="62">
        <f t="shared" si="60"/>
        <v>2.0304376995230002E-12</v>
      </c>
      <c r="N44" s="62">
        <f t="shared" si="60"/>
        <v>-1.5884420058549999E-13</v>
      </c>
      <c r="O44" s="62">
        <f t="shared" si="60"/>
        <v>2.0231904886939999E-12</v>
      </c>
      <c r="P44" s="62">
        <f t="shared" si="60"/>
        <v>1.098721589865E-13</v>
      </c>
      <c r="Q44" s="62">
        <f t="shared" si="60"/>
        <v>2.982602003055E-13</v>
      </c>
      <c r="R44" s="35">
        <f t="shared" si="50"/>
        <v>1.0219988629513261E-4</v>
      </c>
      <c r="S44" s="61">
        <f t="shared" si="51"/>
        <v>0.11116887610665613</v>
      </c>
      <c r="T44" s="167">
        <f t="shared" si="52"/>
        <v>2.4415206152832493E-7</v>
      </c>
      <c r="U44" s="167">
        <f t="shared" si="53"/>
        <v>-3.5998110353828849E-7</v>
      </c>
      <c r="V44" s="61">
        <f t="shared" si="54"/>
        <v>1.4489441754283301E-7</v>
      </c>
      <c r="W44" s="61">
        <f t="shared" si="55"/>
        <v>4.4194096136178761E-11</v>
      </c>
      <c r="X44" s="61">
        <f t="shared" si="56"/>
        <v>-2.3657846019774806E-9</v>
      </c>
      <c r="Y44" s="61">
        <f t="shared" si="57"/>
        <v>-4.4223283195381314E-10</v>
      </c>
      <c r="Z44" s="61">
        <f t="shared" si="58"/>
        <v>-4.3421320443297922E-10</v>
      </c>
      <c r="AA44" s="61">
        <f t="shared" si="61"/>
        <v>-1.513661809864E-13</v>
      </c>
      <c r="AB44" s="61">
        <f t="shared" si="61"/>
        <v>1.3872336559590001E-12</v>
      </c>
      <c r="AC44" s="61">
        <f t="shared" si="61"/>
        <v>-1.1689499903480001E-13</v>
      </c>
      <c r="AD44" s="61">
        <f t="shared" si="61"/>
        <v>1.1119123526749999E-12</v>
      </c>
      <c r="AE44" s="61">
        <f t="shared" si="61"/>
        <v>9.7966720885940004E-14</v>
      </c>
    </row>
    <row r="45" spans="1:31" s="15" customFormat="1" x14ac:dyDescent="0.2">
      <c r="A45" s="5" t="str">
        <f>SIAF!B44</f>
        <v>MIRIM_TA1065_UL</v>
      </c>
      <c r="B45" s="164">
        <f>SIAF!H44-B$2</f>
        <v>-455</v>
      </c>
      <c r="C45" s="164">
        <f>SIAF!I44-C$2</f>
        <v>-321</v>
      </c>
      <c r="D45" s="62">
        <f t="shared" si="40"/>
        <v>0.10861808825956308</v>
      </c>
      <c r="E45" s="62">
        <f t="shared" si="41"/>
        <v>-2.4113647591943952E-4</v>
      </c>
      <c r="F45" s="62">
        <f t="shared" si="42"/>
        <v>6.7207839726439415E-6</v>
      </c>
      <c r="G45" s="62">
        <f t="shared" si="43"/>
        <v>2.1116698047835374E-6</v>
      </c>
      <c r="H45" s="62">
        <f t="shared" si="44"/>
        <v>5.682330041765962E-7</v>
      </c>
      <c r="I45" s="62">
        <f t="shared" si="45"/>
        <v>-6.5446145707239147E-9</v>
      </c>
      <c r="J45" s="62">
        <f t="shared" si="46"/>
        <v>-1.0558694802017605E-9</v>
      </c>
      <c r="K45" s="62">
        <f t="shared" si="47"/>
        <v>-3.5606454514565396E-9</v>
      </c>
      <c r="L45" s="62">
        <f t="shared" si="48"/>
        <v>-4.355612099730425E-10</v>
      </c>
      <c r="M45" s="62">
        <f t="shared" si="60"/>
        <v>2.0304376995230002E-12</v>
      </c>
      <c r="N45" s="62">
        <f t="shared" si="60"/>
        <v>-1.5884420058549999E-13</v>
      </c>
      <c r="O45" s="62">
        <f t="shared" si="60"/>
        <v>2.0231904886939999E-12</v>
      </c>
      <c r="P45" s="62">
        <f t="shared" si="60"/>
        <v>1.098721589865E-13</v>
      </c>
      <c r="Q45" s="62">
        <f t="shared" si="60"/>
        <v>2.982602003055E-13</v>
      </c>
      <c r="R45" s="35">
        <f t="shared" si="50"/>
        <v>5.4897679654717637E-5</v>
      </c>
      <c r="S45" s="61">
        <f t="shared" si="51"/>
        <v>0.11109564733900014</v>
      </c>
      <c r="T45" s="167">
        <f t="shared" si="52"/>
        <v>6.1918983857006611E-7</v>
      </c>
      <c r="U45" s="167">
        <f t="shared" si="53"/>
        <v>1.9941566496608906E-7</v>
      </c>
      <c r="V45" s="61">
        <f t="shared" si="54"/>
        <v>4.1562443917533722E-7</v>
      </c>
      <c r="W45" s="61">
        <f t="shared" si="55"/>
        <v>-1.1613579116571104E-10</v>
      </c>
      <c r="X45" s="61">
        <f t="shared" si="56"/>
        <v>-2.6310599419483933E-9</v>
      </c>
      <c r="Y45" s="61">
        <f t="shared" si="57"/>
        <v>-9.1575329962247692E-10</v>
      </c>
      <c r="Z45" s="61">
        <f t="shared" si="58"/>
        <v>-5.7187532570651197E-10</v>
      </c>
      <c r="AA45" s="61">
        <f t="shared" si="61"/>
        <v>-1.513661809864E-13</v>
      </c>
      <c r="AB45" s="61">
        <f t="shared" si="61"/>
        <v>1.3872336559590001E-12</v>
      </c>
      <c r="AC45" s="61">
        <f t="shared" si="61"/>
        <v>-1.1689499903480001E-13</v>
      </c>
      <c r="AD45" s="61">
        <f t="shared" si="61"/>
        <v>1.1119123526749999E-12</v>
      </c>
      <c r="AE45" s="61">
        <f t="shared" si="61"/>
        <v>9.7966720885940004E-14</v>
      </c>
    </row>
    <row r="46" spans="1:31" s="15" customFormat="1" x14ac:dyDescent="0.2">
      <c r="A46" s="5" t="str">
        <f>SIAF!B45</f>
        <v>MIRIM_TA1065_UR</v>
      </c>
      <c r="B46" s="164">
        <f>SIAF!H45-B$2</f>
        <v>-340</v>
      </c>
      <c r="C46" s="164">
        <f>SIAF!I45-C$2</f>
        <v>-324</v>
      </c>
      <c r="D46" s="62">
        <f t="shared" si="40"/>
        <v>0.10991094774410941</v>
      </c>
      <c r="E46" s="62">
        <f t="shared" si="41"/>
        <v>-1.362444845911599E-5</v>
      </c>
      <c r="F46" s="62">
        <f t="shared" si="42"/>
        <v>4.627357398103951E-6</v>
      </c>
      <c r="G46" s="62">
        <f t="shared" si="43"/>
        <v>1.8810925170615369E-6</v>
      </c>
      <c r="H46" s="62">
        <f t="shared" si="44"/>
        <v>1.8933791072809508E-7</v>
      </c>
      <c r="I46" s="62">
        <f t="shared" si="45"/>
        <v>-5.6101366963415787E-9</v>
      </c>
      <c r="J46" s="62">
        <f t="shared" si="46"/>
        <v>-1.1228098723359219E-9</v>
      </c>
      <c r="K46" s="62">
        <f t="shared" si="47"/>
        <v>-3.0963004884877981E-9</v>
      </c>
      <c r="L46" s="62">
        <f t="shared" si="48"/>
        <v>-4.2650503409326097E-10</v>
      </c>
      <c r="M46" s="62">
        <f t="shared" si="60"/>
        <v>2.0304376995230002E-12</v>
      </c>
      <c r="N46" s="62">
        <f t="shared" si="60"/>
        <v>-1.5884420058549999E-13</v>
      </c>
      <c r="O46" s="62">
        <f t="shared" si="60"/>
        <v>2.0231904886939999E-12</v>
      </c>
      <c r="P46" s="62">
        <f t="shared" si="60"/>
        <v>1.098721589865E-13</v>
      </c>
      <c r="Q46" s="62">
        <f t="shared" si="60"/>
        <v>2.982602003055E-13</v>
      </c>
      <c r="R46" s="35">
        <f t="shared" si="50"/>
        <v>1.9282637395447009E-4</v>
      </c>
      <c r="S46" s="61">
        <f t="shared" si="51"/>
        <v>0.11108402958175896</v>
      </c>
      <c r="T46" s="167">
        <f t="shared" si="52"/>
        <v>5.7356842509356138E-7</v>
      </c>
      <c r="U46" s="167">
        <f t="shared" si="53"/>
        <v>-3.4500376985194293E-7</v>
      </c>
      <c r="V46" s="61">
        <f t="shared" si="54"/>
        <v>3.1276821220578495E-7</v>
      </c>
      <c r="W46" s="61">
        <f t="shared" si="55"/>
        <v>-1.89925935387332E-10</v>
      </c>
      <c r="X46" s="61">
        <f t="shared" si="56"/>
        <v>-2.1517629606483297E-9</v>
      </c>
      <c r="Y46" s="61">
        <f t="shared" si="57"/>
        <v>-9.5264636057455586E-10</v>
      </c>
      <c r="Z46" s="61">
        <f t="shared" si="58"/>
        <v>-4.4518100579951823E-10</v>
      </c>
      <c r="AA46" s="61">
        <f t="shared" si="61"/>
        <v>-1.513661809864E-13</v>
      </c>
      <c r="AB46" s="61">
        <f t="shared" si="61"/>
        <v>1.3872336559590001E-12</v>
      </c>
      <c r="AC46" s="61">
        <f t="shared" si="61"/>
        <v>-1.1689499903480001E-13</v>
      </c>
      <c r="AD46" s="61">
        <f t="shared" si="61"/>
        <v>1.1119123526749999E-12</v>
      </c>
      <c r="AE46" s="61">
        <f t="shared" si="61"/>
        <v>9.7966720885940004E-14</v>
      </c>
    </row>
    <row r="47" spans="1:31" s="15" customFormat="1" x14ac:dyDescent="0.2">
      <c r="A47" s="5" t="str">
        <f>SIAF!B46</f>
        <v>MIRIM_TA1065_LL</v>
      </c>
      <c r="B47" s="164">
        <f>SIAF!H46-B$2</f>
        <v>-459</v>
      </c>
      <c r="C47" s="164">
        <f>SIAF!I46-C$2</f>
        <v>-434</v>
      </c>
      <c r="D47" s="62">
        <f t="shared" si="40"/>
        <v>0.10827860390517775</v>
      </c>
      <c r="E47" s="62">
        <f t="shared" si="41"/>
        <v>-3.9967015092763793E-4</v>
      </c>
      <c r="F47" s="62">
        <f t="shared" si="42"/>
        <v>6.94444624738872E-6</v>
      </c>
      <c r="G47" s="62">
        <f t="shared" si="43"/>
        <v>2.9326818093305557E-6</v>
      </c>
      <c r="H47" s="62">
        <f t="shared" si="44"/>
        <v>7.5316310084489411E-7</v>
      </c>
      <c r="I47" s="62">
        <f t="shared" si="45"/>
        <v>-6.5591521792501213E-9</v>
      </c>
      <c r="J47" s="62">
        <f t="shared" si="46"/>
        <v>-1.5112044002395785E-9</v>
      </c>
      <c r="K47" s="62">
        <f t="shared" si="47"/>
        <v>-3.6140776372625151E-9</v>
      </c>
      <c r="L47" s="62">
        <f t="shared" si="48"/>
        <v>-5.7081430914707451E-10</v>
      </c>
      <c r="M47" s="62">
        <f t="shared" si="60"/>
        <v>2.0304376995230002E-12</v>
      </c>
      <c r="N47" s="62">
        <f t="shared" si="60"/>
        <v>-1.5884420058549999E-13</v>
      </c>
      <c r="O47" s="62">
        <f t="shared" si="60"/>
        <v>2.0231904886939999E-12</v>
      </c>
      <c r="P47" s="62">
        <f t="shared" si="60"/>
        <v>1.098721589865E-13</v>
      </c>
      <c r="Q47" s="62">
        <f t="shared" si="60"/>
        <v>2.982602003055E-13</v>
      </c>
      <c r="R47" s="35">
        <f t="shared" si="50"/>
        <v>1.1732964671008617E-5</v>
      </c>
      <c r="S47" s="61">
        <f t="shared" si="51"/>
        <v>0.11097740632129557</v>
      </c>
      <c r="T47" s="167">
        <f t="shared" si="52"/>
        <v>9.1826716694565349E-7</v>
      </c>
      <c r="U47" s="167">
        <f t="shared" si="53"/>
        <v>4.6987365776750835E-7</v>
      </c>
      <c r="V47" s="61">
        <f t="shared" si="54"/>
        <v>6.2216469297253293E-7</v>
      </c>
      <c r="W47" s="61">
        <f t="shared" si="55"/>
        <v>-2.7047133539329564E-10</v>
      </c>
      <c r="X47" s="61">
        <f t="shared" si="56"/>
        <v>-2.6212884760380365E-9</v>
      </c>
      <c r="Y47" s="61">
        <f t="shared" si="57"/>
        <v>-1.2917564271870233E-9</v>
      </c>
      <c r="Z47" s="61">
        <f t="shared" si="58"/>
        <v>-6.206039329576568E-10</v>
      </c>
      <c r="AA47" s="61">
        <f t="shared" si="61"/>
        <v>-1.513661809864E-13</v>
      </c>
      <c r="AB47" s="61">
        <f t="shared" si="61"/>
        <v>1.3872336559590001E-12</v>
      </c>
      <c r="AC47" s="61">
        <f t="shared" si="61"/>
        <v>-1.1689499903480001E-13</v>
      </c>
      <c r="AD47" s="61">
        <f t="shared" si="61"/>
        <v>1.1119123526749999E-12</v>
      </c>
      <c r="AE47" s="61">
        <f t="shared" si="61"/>
        <v>9.7966720885940004E-14</v>
      </c>
    </row>
    <row r="48" spans="1:31" s="15" customFormat="1" x14ac:dyDescent="0.2">
      <c r="A48" s="5" t="str">
        <f>SIAF!B47</f>
        <v>MIRIM_TA1065_LR</v>
      </c>
      <c r="B48" s="164">
        <f>SIAF!H47-B$2</f>
        <v>-346</v>
      </c>
      <c r="C48" s="164">
        <f>SIAF!I47-C$2</f>
        <v>-439</v>
      </c>
      <c r="D48" s="62">
        <f t="shared" si="40"/>
        <v>0.10959550190591925</v>
      </c>
      <c r="E48" s="62">
        <f t="shared" si="41"/>
        <v>-9.1550964789018834E-5</v>
      </c>
      <c r="F48" s="62">
        <f t="shared" si="42"/>
        <v>4.8843294552175932E-6</v>
      </c>
      <c r="G48" s="62">
        <f t="shared" si="43"/>
        <v>2.6166413763646835E-6</v>
      </c>
      <c r="H48" s="62">
        <f t="shared" si="44"/>
        <v>3.790271675421334E-7</v>
      </c>
      <c r="I48" s="62">
        <f t="shared" si="45"/>
        <v>-5.640600118062797E-9</v>
      </c>
      <c r="J48" s="62">
        <f t="shared" si="46"/>
        <v>-1.585284489125003E-9</v>
      </c>
      <c r="K48" s="62">
        <f t="shared" si="47"/>
        <v>-3.1584846692024688E-9</v>
      </c>
      <c r="L48" s="62">
        <f t="shared" si="48"/>
        <v>-5.6436395918771005E-10</v>
      </c>
      <c r="M48" s="62">
        <f t="shared" si="60"/>
        <v>2.0304376995230002E-12</v>
      </c>
      <c r="N48" s="62">
        <f t="shared" si="60"/>
        <v>-1.5884420058549999E-13</v>
      </c>
      <c r="O48" s="62">
        <f t="shared" si="60"/>
        <v>2.0231904886939999E-12</v>
      </c>
      <c r="P48" s="62">
        <f t="shared" si="60"/>
        <v>1.098721589865E-13</v>
      </c>
      <c r="Q48" s="62">
        <f t="shared" si="60"/>
        <v>2.982602003055E-13</v>
      </c>
      <c r="R48" s="35">
        <f t="shared" si="50"/>
        <v>2.0834066625635122E-4</v>
      </c>
      <c r="S48" s="61">
        <f t="shared" si="51"/>
        <v>0.11099424824068754</v>
      </c>
      <c r="T48" s="167">
        <f t="shared" si="52"/>
        <v>8.2573277461559811E-7</v>
      </c>
      <c r="U48" s="167">
        <f t="shared" si="53"/>
        <v>-5.6131637762127181E-8</v>
      </c>
      <c r="V48" s="61">
        <f t="shared" si="54"/>
        <v>4.821426470224375E-7</v>
      </c>
      <c r="W48" s="61">
        <f t="shared" si="55"/>
        <v>-3.4582501747894341E-10</v>
      </c>
      <c r="X48" s="61">
        <f t="shared" si="56"/>
        <v>-2.1498473166775873E-9</v>
      </c>
      <c r="Y48" s="61">
        <f t="shared" si="57"/>
        <v>-1.3348533822590133E-9</v>
      </c>
      <c r="Z48" s="61">
        <f t="shared" si="58"/>
        <v>-4.9691717152310067E-10</v>
      </c>
      <c r="AA48" s="61">
        <f t="shared" si="61"/>
        <v>-1.513661809864E-13</v>
      </c>
      <c r="AB48" s="61">
        <f t="shared" si="61"/>
        <v>1.3872336559590001E-12</v>
      </c>
      <c r="AC48" s="61">
        <f t="shared" si="61"/>
        <v>-1.1689499903480001E-13</v>
      </c>
      <c r="AD48" s="61">
        <f t="shared" si="61"/>
        <v>1.1119123526749999E-12</v>
      </c>
      <c r="AE48" s="61">
        <f t="shared" si="61"/>
        <v>9.7966720885940004E-14</v>
      </c>
    </row>
    <row r="49" spans="1:31" s="15" customFormat="1" x14ac:dyDescent="0.2">
      <c r="A49" s="5" t="str">
        <f>SIAF!B48</f>
        <v>MIRIM_TA1065_CUL</v>
      </c>
      <c r="B49" s="164">
        <f>SIAF!H48-B$2</f>
        <v>-412</v>
      </c>
      <c r="C49" s="164">
        <f>SIAF!I48-C$2</f>
        <v>-364</v>
      </c>
      <c r="D49" s="62">
        <f t="shared" si="40"/>
        <v>0.10906728847820389</v>
      </c>
      <c r="E49" s="62">
        <f t="shared" si="41"/>
        <v>-1.9080679961003608E-4</v>
      </c>
      <c r="F49" s="62">
        <f t="shared" si="42"/>
        <v>5.9490787445019834E-6</v>
      </c>
      <c r="G49" s="62">
        <f t="shared" si="43"/>
        <v>2.3118453735423181E-6</v>
      </c>
      <c r="H49" s="62">
        <f t="shared" si="44"/>
        <v>4.7775296286037387E-7</v>
      </c>
      <c r="I49" s="62">
        <f t="shared" si="45"/>
        <v>-6.188548985780782E-9</v>
      </c>
      <c r="J49" s="62">
        <f t="shared" si="46"/>
        <v>-1.250354764104974E-9</v>
      </c>
      <c r="K49" s="62">
        <f t="shared" si="47"/>
        <v>-3.4008245779381142E-9</v>
      </c>
      <c r="L49" s="62">
        <f t="shared" si="48"/>
        <v>-4.8213746158916896E-10</v>
      </c>
      <c r="M49" s="62">
        <f t="shared" si="60"/>
        <v>2.0304376995230002E-12</v>
      </c>
      <c r="N49" s="62">
        <f t="shared" si="60"/>
        <v>-1.5884420058549999E-13</v>
      </c>
      <c r="O49" s="62">
        <f t="shared" si="60"/>
        <v>2.0231904886939999E-12</v>
      </c>
      <c r="P49" s="62">
        <f t="shared" si="60"/>
        <v>1.098721589865E-13</v>
      </c>
      <c r="Q49" s="62">
        <f t="shared" si="60"/>
        <v>2.982602003055E-13</v>
      </c>
      <c r="R49" s="35">
        <f t="shared" si="50"/>
        <v>1.0647934295946812E-4</v>
      </c>
      <c r="S49" s="61">
        <f t="shared" si="51"/>
        <v>0.11106419088527587</v>
      </c>
      <c r="T49" s="167">
        <f t="shared" si="52"/>
        <v>7.0775351865878736E-7</v>
      </c>
      <c r="U49" s="167">
        <f t="shared" si="53"/>
        <v>6.6626612048814403E-8</v>
      </c>
      <c r="V49" s="61">
        <f t="shared" si="54"/>
        <v>4.4472189043571581E-7</v>
      </c>
      <c r="W49" s="61">
        <f t="shared" si="55"/>
        <v>-2.0182182150160891E-10</v>
      </c>
      <c r="X49" s="61">
        <f t="shared" si="56"/>
        <v>-2.4420538304126901E-9</v>
      </c>
      <c r="Y49" s="61">
        <f t="shared" si="57"/>
        <v>-1.0692429630345446E-9</v>
      </c>
      <c r="Z49" s="61">
        <f t="shared" si="58"/>
        <v>-5.4091337053386864E-10</v>
      </c>
      <c r="AA49" s="61">
        <f t="shared" si="61"/>
        <v>-1.513661809864E-13</v>
      </c>
      <c r="AB49" s="61">
        <f t="shared" si="61"/>
        <v>1.3872336559590001E-12</v>
      </c>
      <c r="AC49" s="61">
        <f t="shared" si="61"/>
        <v>-1.1689499903480001E-13</v>
      </c>
      <c r="AD49" s="61">
        <f t="shared" si="61"/>
        <v>1.1119123526749999E-12</v>
      </c>
      <c r="AE49" s="61">
        <f t="shared" si="61"/>
        <v>9.7966720885940004E-14</v>
      </c>
    </row>
    <row r="50" spans="1:31" s="15" customFormat="1" x14ac:dyDescent="0.2">
      <c r="A50" s="5" t="str">
        <f>SIAF!B49</f>
        <v>MIRIM_TA1065_CUR</v>
      </c>
      <c r="B50" s="164">
        <f>SIAF!H49-B$2</f>
        <v>-381</v>
      </c>
      <c r="C50" s="164">
        <f>SIAF!I49-C$2</f>
        <v>-367</v>
      </c>
      <c r="D50" s="62">
        <f t="shared" si="40"/>
        <v>0.10941180065097655</v>
      </c>
      <c r="E50" s="62">
        <f t="shared" si="41"/>
        <v>-1.226045041686998E-4</v>
      </c>
      <c r="F50" s="62">
        <f t="shared" si="42"/>
        <v>5.3890647831384971E-6</v>
      </c>
      <c r="G50" s="62">
        <f t="shared" si="43"/>
        <v>2.2535207174916486E-6</v>
      </c>
      <c r="H50" s="62">
        <f t="shared" si="44"/>
        <v>3.7859637587668899E-7</v>
      </c>
      <c r="I50" s="62">
        <f t="shared" si="45"/>
        <v>-5.9362981784381734E-9</v>
      </c>
      <c r="J50" s="62">
        <f t="shared" si="46"/>
        <v>-1.2772664176915894E-9</v>
      </c>
      <c r="K50" s="62">
        <f t="shared" si="47"/>
        <v>-3.2763756170699647E-9</v>
      </c>
      <c r="L50" s="62">
        <f t="shared" si="48"/>
        <v>-4.8231054706425353E-10</v>
      </c>
      <c r="M50" s="62">
        <f t="shared" si="60"/>
        <v>2.0304376995230002E-12</v>
      </c>
      <c r="N50" s="62">
        <f t="shared" si="60"/>
        <v>-1.5884420058549999E-13</v>
      </c>
      <c r="O50" s="62">
        <f t="shared" si="60"/>
        <v>2.0231904886939999E-12</v>
      </c>
      <c r="P50" s="62">
        <f t="shared" si="60"/>
        <v>1.098721589865E-13</v>
      </c>
      <c r="Q50" s="62">
        <f t="shared" si="60"/>
        <v>2.982602003055E-13</v>
      </c>
      <c r="R50" s="35">
        <f t="shared" si="50"/>
        <v>1.4999279696204242E-4</v>
      </c>
      <c r="S50" s="61">
        <f t="shared" si="51"/>
        <v>0.11106146836089049</v>
      </c>
      <c r="T50" s="167">
        <f t="shared" si="52"/>
        <v>6.9504938310580427E-7</v>
      </c>
      <c r="U50" s="167">
        <f t="shared" si="53"/>
        <v>-7.4292366455272128E-8</v>
      </c>
      <c r="V50" s="61">
        <f t="shared" si="54"/>
        <v>4.1602630947890878E-7</v>
      </c>
      <c r="W50" s="61">
        <f t="shared" si="55"/>
        <v>-2.2475292891179939E-10</v>
      </c>
      <c r="X50" s="61">
        <f t="shared" si="56"/>
        <v>-2.312339730414294E-9</v>
      </c>
      <c r="Y50" s="61">
        <f t="shared" si="57"/>
        <v>-1.0864976641487773E-9</v>
      </c>
      <c r="Z50" s="61">
        <f t="shared" si="58"/>
        <v>-5.0761968825157491E-10</v>
      </c>
      <c r="AA50" s="61">
        <f t="shared" si="61"/>
        <v>-1.513661809864E-13</v>
      </c>
      <c r="AB50" s="61">
        <f t="shared" si="61"/>
        <v>1.3872336559590001E-12</v>
      </c>
      <c r="AC50" s="61">
        <f t="shared" si="61"/>
        <v>-1.1689499903480001E-13</v>
      </c>
      <c r="AD50" s="61">
        <f t="shared" si="61"/>
        <v>1.1119123526749999E-12</v>
      </c>
      <c r="AE50" s="61">
        <f t="shared" si="61"/>
        <v>9.7966720885940004E-14</v>
      </c>
    </row>
    <row r="51" spans="1:31" s="15" customFormat="1" x14ac:dyDescent="0.2">
      <c r="A51" s="5" t="str">
        <f>SIAF!B50</f>
        <v>MIRIM_TA1065_CLL</v>
      </c>
      <c r="B51" s="164">
        <f>SIAF!H50-B$2</f>
        <v>-415</v>
      </c>
      <c r="C51" s="164">
        <f>SIAF!I50-C$2</f>
        <v>-395</v>
      </c>
      <c r="D51" s="62">
        <f t="shared" si="40"/>
        <v>0.1089562439246764</v>
      </c>
      <c r="E51" s="62">
        <f t="shared" si="41"/>
        <v>-2.2943444510845274E-4</v>
      </c>
      <c r="F51" s="62">
        <f t="shared" si="42"/>
        <v>6.0455462952247101E-6</v>
      </c>
      <c r="G51" s="62">
        <f t="shared" si="43"/>
        <v>2.5312637254618471E-6</v>
      </c>
      <c r="H51" s="62">
        <f t="shared" si="44"/>
        <v>5.3456285188369778E-7</v>
      </c>
      <c r="I51" s="62">
        <f t="shared" si="45"/>
        <v>-6.2079900679569084E-9</v>
      </c>
      <c r="J51" s="62">
        <f t="shared" si="46"/>
        <v>-1.3743629765987326E-9</v>
      </c>
      <c r="K51" s="62">
        <f t="shared" si="47"/>
        <v>-3.4231818316560225E-9</v>
      </c>
      <c r="L51" s="62">
        <f t="shared" si="48"/>
        <v>-5.1945134290401056E-10</v>
      </c>
      <c r="M51" s="62">
        <f t="shared" si="60"/>
        <v>2.0304376995230002E-12</v>
      </c>
      <c r="N51" s="62">
        <f t="shared" si="60"/>
        <v>-1.5884420058549999E-13</v>
      </c>
      <c r="O51" s="62">
        <f t="shared" si="60"/>
        <v>2.0231904886939999E-12</v>
      </c>
      <c r="P51" s="62">
        <f t="shared" si="60"/>
        <v>1.098721589865E-13</v>
      </c>
      <c r="Q51" s="62">
        <f t="shared" si="60"/>
        <v>2.982602003055E-13</v>
      </c>
      <c r="R51" s="35">
        <f t="shared" si="50"/>
        <v>9.8646587453532044E-5</v>
      </c>
      <c r="S51" s="61">
        <f t="shared" si="51"/>
        <v>0.11103461667404568</v>
      </c>
      <c r="T51" s="167">
        <f t="shared" si="52"/>
        <v>7.8554011211726204E-7</v>
      </c>
      <c r="U51" s="167">
        <f t="shared" si="53"/>
        <v>1.5077161242126436E-7</v>
      </c>
      <c r="V51" s="61">
        <f t="shared" si="54"/>
        <v>4.9910861038850258E-7</v>
      </c>
      <c r="W51" s="61">
        <f t="shared" si="55"/>
        <v>-2.4300967066450102E-10</v>
      </c>
      <c r="X51" s="61">
        <f t="shared" si="56"/>
        <v>-2.4472914433761632E-9</v>
      </c>
      <c r="Y51" s="61">
        <f t="shared" si="57"/>
        <v>-1.1719494418391108E-9</v>
      </c>
      <c r="Z51" s="61">
        <f t="shared" si="58"/>
        <v>-5.5639698098175012E-10</v>
      </c>
      <c r="AA51" s="61">
        <f t="shared" si="61"/>
        <v>-1.513661809864E-13</v>
      </c>
      <c r="AB51" s="61">
        <f t="shared" si="61"/>
        <v>1.3872336559590001E-12</v>
      </c>
      <c r="AC51" s="61">
        <f t="shared" si="61"/>
        <v>-1.1689499903480001E-13</v>
      </c>
      <c r="AD51" s="61">
        <f t="shared" si="61"/>
        <v>1.1119123526749999E-12</v>
      </c>
      <c r="AE51" s="61">
        <f t="shared" si="61"/>
        <v>9.7966720885940004E-14</v>
      </c>
    </row>
    <row r="52" spans="1:31" s="71" customFormat="1" x14ac:dyDescent="0.2">
      <c r="A52" s="183" t="str">
        <f>SIAF!B51</f>
        <v>MIRIM_TA1065_CLR</v>
      </c>
      <c r="B52" s="184">
        <f>SIAF!H51-B$2</f>
        <v>-383</v>
      </c>
      <c r="C52" s="184">
        <f>SIAF!I51-C$2</f>
        <v>-397</v>
      </c>
      <c r="D52" s="185">
        <f t="shared" ref="D52" si="62">D$3+2*F$3*$B52+G$3*$C52+3*I$3*$B52^2+2*J$3*$B52*$C52+K$3*$C52^2+4*M$3*$B52^3+3*N$3*$B52^2*$C52+2*O$3*$B52*$C52^2+P$3*$C52^3</f>
        <v>0.10931945526689149</v>
      </c>
      <c r="E52" s="185">
        <f t="shared" ref="E52" si="63">E$3+G$3*$B52+2*H$3*$C52+J$3*$B52^2+2*K$3*$B52*$C52+3*L$3*$C52^2+N$3*$B52^3+2*O$3*$B52^2*$C52+3*P$3*$B52*$C52^2+4*Q$3*$C52^3</f>
        <v>-1.5156113047933226E-4</v>
      </c>
      <c r="F52" s="185">
        <f t="shared" ref="F52" si="64">F$3+3*I$3*$B52+J$3*$C52+6*M$3*$B52^2+3*N$3*$B52*$C52+O$3*$C52^2</f>
        <v>5.4648415747283806E-6</v>
      </c>
      <c r="G52" s="185">
        <f t="shared" ref="G52" si="65">G$3+2*J$3*$B52+2*K$3*$C52+3*N$3*$B52^2+4*O$3*$B52*$C52+3*P$3*$C52^2</f>
        <v>2.4559926346027559E-6</v>
      </c>
      <c r="H52" s="185">
        <f t="shared" ref="H52" si="66">H$3+K$3*$B52+3*L$3*$C52+O$3*$B52^2+3*P$3*$B52*$C52+6*Q$3*$C52^2</f>
        <v>4.3019555117883378E-7</v>
      </c>
      <c r="I52" s="185">
        <f t="shared" ref="I52" si="67">I$3+4*M$3*$B52+N$3*$C52</f>
        <v>-5.9477763540167928E-9</v>
      </c>
      <c r="J52" s="185">
        <f t="shared" ref="J52" si="68">J$3+3*N$3*$B52+2*O$3*$C52</f>
        <v>-1.3977047818097165E-9</v>
      </c>
      <c r="K52" s="185">
        <f t="shared" ref="K52" si="69">K$3+2*O$3*$B52+3*P$3*$C52</f>
        <v>-3.294356873333526E-9</v>
      </c>
      <c r="L52" s="185">
        <f t="shared" ref="L52" si="70">L$3+P$3*$B52+4*Q$3*$C52</f>
        <v>-5.1832151541888649E-10</v>
      </c>
      <c r="M52" s="185">
        <f t="shared" si="60"/>
        <v>2.0304376995230002E-12</v>
      </c>
      <c r="N52" s="185">
        <f t="shared" si="60"/>
        <v>-1.5884420058549999E-13</v>
      </c>
      <c r="O52" s="185">
        <f t="shared" si="60"/>
        <v>2.0231904886939999E-12</v>
      </c>
      <c r="P52" s="185">
        <f t="shared" si="60"/>
        <v>1.098721589865E-13</v>
      </c>
      <c r="Q52" s="185">
        <f t="shared" si="60"/>
        <v>2.982602003055E-13</v>
      </c>
      <c r="R52" s="186">
        <f t="shared" ref="R52" si="71">R$3+2*T$3*$B52+U$3*$C52+3*W$3*$B52^2+2*X$3*$B52*$C52+Y$3*$C52^2+4*AA$3*$B52^3+3*AB$3*$B52^2*$C52+2*AC$3*$B52*$C52^2+AD$3*$C52^3</f>
        <v>1.4815324935082272E-4</v>
      </c>
      <c r="S52" s="187">
        <f t="shared" ref="S52" si="72">S$3+U$3*$B52+2*V$3*$C52+X$3*$B52^2+2*Y$3*$B52*$C52+3*Z$3*$C52^2+AB$3*$B52^3+2*AC$3*$B52^2*$C52+3*AD$3*$B52*$C52^2+4*AE$3*$C52^3</f>
        <v>0.11103512859704215</v>
      </c>
      <c r="T52" s="188">
        <f t="shared" ref="T52" si="73">T$3+3*W$3*$B52+X$3*$C52+6*AA$3*$B52^2+3*AB$3*$B52*$C52+AC$3*$C52^2</f>
        <v>7.6590895636230165E-7</v>
      </c>
      <c r="U52" s="188">
        <f t="shared" ref="U52" si="74">U$3+2*X$3*$B52+2*Y$3*$C52+3*AB$3*$B52^2+4*AC$3*$B52*$C52+3*AD$3*$C52^2</f>
        <v>3.1376076716372676E-9</v>
      </c>
      <c r="V52" s="187">
        <f t="shared" ref="V52" si="75">V$3+Y$3*$B52+3*Z$3*$C52+AC$3*$B52^2+3*AD$3*$B52*$C52+6*AE$3*$C52^2</f>
        <v>4.6461377368611744E-7</v>
      </c>
      <c r="W52" s="187">
        <f t="shared" ref="W52" si="76">W$3+4*AA$3*$B52+AB$3*$C52</f>
        <v>-2.6515900914267825E-10</v>
      </c>
      <c r="X52" s="187">
        <f t="shared" ref="X52" si="77">X$3+3*AB$3*$B52+2*AC$3*$C52</f>
        <v>-2.3136494324079599E-9</v>
      </c>
      <c r="Y52" s="187">
        <f t="shared" ref="Y52" si="78">Y$3+2*AC$3*$B52+3*AD$3*$C52</f>
        <v>-1.186102195893388E-9</v>
      </c>
      <c r="Z52" s="187">
        <f t="shared" ref="Z52" si="79">Z$3+AD$3*$B52+4*AE$3*$C52</f>
        <v>-5.2159951946323771E-10</v>
      </c>
      <c r="AA52" s="187">
        <f t="shared" si="61"/>
        <v>-1.513661809864E-13</v>
      </c>
      <c r="AB52" s="187">
        <f t="shared" si="61"/>
        <v>1.3872336559590001E-12</v>
      </c>
      <c r="AC52" s="187">
        <f t="shared" si="61"/>
        <v>-1.1689499903480001E-13</v>
      </c>
      <c r="AD52" s="187">
        <f t="shared" si="61"/>
        <v>1.1119123526749999E-12</v>
      </c>
      <c r="AE52" s="187">
        <f t="shared" si="61"/>
        <v>9.7966720885940004E-14</v>
      </c>
    </row>
    <row r="53" spans="1:31" s="15" customFormat="1" x14ac:dyDescent="0.2">
      <c r="A53" s="5" t="str">
        <f>SIAF!B52</f>
        <v>MIRIM_TAFULL</v>
      </c>
      <c r="B53" s="164">
        <f>SIAF!H52-B$2</f>
        <v>177</v>
      </c>
      <c r="C53" s="164">
        <f>SIAF!I52-C$2</f>
        <v>0</v>
      </c>
      <c r="D53" s="62">
        <f t="shared" si="40"/>
        <v>0.11140973720571704</v>
      </c>
      <c r="E53" s="62">
        <f t="shared" si="41"/>
        <v>-3.2120647107244078E-6</v>
      </c>
      <c r="F53" s="62">
        <f t="shared" si="42"/>
        <v>-1.0489096212657436E-6</v>
      </c>
      <c r="G53" s="62">
        <f t="shared" si="43"/>
        <v>-2.3463341258874067E-8</v>
      </c>
      <c r="H53" s="62">
        <f t="shared" si="44"/>
        <v>-1.0421613988800627E-6</v>
      </c>
      <c r="I53" s="62">
        <f t="shared" si="45"/>
        <v>-1.4626570547177157E-9</v>
      </c>
      <c r="J53" s="62">
        <f t="shared" si="46"/>
        <v>-5.8149790770320485E-11</v>
      </c>
      <c r="K53" s="62">
        <f t="shared" si="47"/>
        <v>-8.9752578464332411E-10</v>
      </c>
      <c r="L53" s="62">
        <f t="shared" si="48"/>
        <v>1.68440916986875E-11</v>
      </c>
      <c r="M53" s="62">
        <f t="shared" si="60"/>
        <v>2.0304376995230002E-12</v>
      </c>
      <c r="N53" s="62">
        <f t="shared" si="60"/>
        <v>-1.5884420058549999E-13</v>
      </c>
      <c r="O53" s="62">
        <f t="shared" si="60"/>
        <v>2.0231904886939999E-12</v>
      </c>
      <c r="P53" s="62">
        <f t="shared" si="60"/>
        <v>1.098721589865E-13</v>
      </c>
      <c r="Q53" s="62">
        <f t="shared" si="60"/>
        <v>2.982602003055E-13</v>
      </c>
      <c r="R53" s="35">
        <f t="shared" si="50"/>
        <v>2.811665525756806E-6</v>
      </c>
      <c r="S53" s="61">
        <f t="shared" si="51"/>
        <v>0.11043966250899212</v>
      </c>
      <c r="T53" s="167">
        <f t="shared" si="52"/>
        <v>2.3918045468170731E-8</v>
      </c>
      <c r="U53" s="167">
        <f t="shared" si="53"/>
        <v>-1.8030156794018053E-6</v>
      </c>
      <c r="V53" s="61">
        <f t="shared" si="54"/>
        <v>-2.3243071179418494E-8</v>
      </c>
      <c r="W53" s="61">
        <f t="shared" si="55"/>
        <v>-5.3487493136491207E-11</v>
      </c>
      <c r="X53" s="61">
        <f t="shared" si="56"/>
        <v>-7.5911519630470863E-11</v>
      </c>
      <c r="Y53" s="61">
        <f t="shared" si="57"/>
        <v>7.2630172235607981E-12</v>
      </c>
      <c r="Z53" s="61">
        <f t="shared" si="58"/>
        <v>2.5664255080163499E-10</v>
      </c>
      <c r="AA53" s="61">
        <f t="shared" si="61"/>
        <v>-1.513661809864E-13</v>
      </c>
      <c r="AB53" s="61">
        <f t="shared" si="61"/>
        <v>1.3872336559590001E-12</v>
      </c>
      <c r="AC53" s="61">
        <f t="shared" si="61"/>
        <v>-1.1689499903480001E-13</v>
      </c>
      <c r="AD53" s="61">
        <f t="shared" si="61"/>
        <v>1.1119123526749999E-12</v>
      </c>
      <c r="AE53" s="61">
        <f t="shared" si="61"/>
        <v>9.7966720885940004E-14</v>
      </c>
    </row>
    <row r="54" spans="1:31" s="15" customFormat="1" x14ac:dyDescent="0.2">
      <c r="A54" s="5" t="str">
        <f>SIAF!B53</f>
        <v>MIRIM_TAILLUM</v>
      </c>
      <c r="B54" s="164">
        <f>SIAF!H53-B$2</f>
        <v>177</v>
      </c>
      <c r="C54" s="164">
        <f>SIAF!I53-C$2</f>
        <v>0</v>
      </c>
      <c r="D54" s="62">
        <f t="shared" si="40"/>
        <v>0.11140973720571704</v>
      </c>
      <c r="E54" s="62">
        <f t="shared" si="41"/>
        <v>-3.2120647107244078E-6</v>
      </c>
      <c r="F54" s="62">
        <f t="shared" si="42"/>
        <v>-1.0489096212657436E-6</v>
      </c>
      <c r="G54" s="62">
        <f t="shared" si="43"/>
        <v>-2.3463341258874067E-8</v>
      </c>
      <c r="H54" s="62">
        <f t="shared" si="44"/>
        <v>-1.0421613988800627E-6</v>
      </c>
      <c r="I54" s="62">
        <f t="shared" si="45"/>
        <v>-1.4626570547177157E-9</v>
      </c>
      <c r="J54" s="62">
        <f t="shared" si="46"/>
        <v>-5.8149790770320485E-11</v>
      </c>
      <c r="K54" s="62">
        <f t="shared" si="47"/>
        <v>-8.9752578464332411E-10</v>
      </c>
      <c r="L54" s="62">
        <f t="shared" si="48"/>
        <v>1.68440916986875E-11</v>
      </c>
      <c r="M54" s="62">
        <f t="shared" si="60"/>
        <v>2.0304376995230002E-12</v>
      </c>
      <c r="N54" s="62">
        <f t="shared" si="60"/>
        <v>-1.5884420058549999E-13</v>
      </c>
      <c r="O54" s="62">
        <f t="shared" si="60"/>
        <v>2.0231904886939999E-12</v>
      </c>
      <c r="P54" s="62">
        <f t="shared" si="60"/>
        <v>1.098721589865E-13</v>
      </c>
      <c r="Q54" s="62">
        <f t="shared" si="60"/>
        <v>2.982602003055E-13</v>
      </c>
      <c r="R54" s="35">
        <f t="shared" si="50"/>
        <v>2.811665525756806E-6</v>
      </c>
      <c r="S54" s="61">
        <f t="shared" si="51"/>
        <v>0.11043966250899212</v>
      </c>
      <c r="T54" s="167">
        <f t="shared" si="52"/>
        <v>2.3918045468170731E-8</v>
      </c>
      <c r="U54" s="167">
        <f t="shared" si="53"/>
        <v>-1.8030156794018053E-6</v>
      </c>
      <c r="V54" s="61">
        <f t="shared" si="54"/>
        <v>-2.3243071179418494E-8</v>
      </c>
      <c r="W54" s="61">
        <f t="shared" si="55"/>
        <v>-5.3487493136491207E-11</v>
      </c>
      <c r="X54" s="61">
        <f t="shared" si="56"/>
        <v>-7.5911519630470863E-11</v>
      </c>
      <c r="Y54" s="61">
        <f t="shared" si="57"/>
        <v>7.2630172235607981E-12</v>
      </c>
      <c r="Z54" s="61">
        <f t="shared" si="58"/>
        <v>2.5664255080163499E-10</v>
      </c>
      <c r="AA54" s="61">
        <f t="shared" si="61"/>
        <v>-1.513661809864E-13</v>
      </c>
      <c r="AB54" s="61">
        <f t="shared" si="61"/>
        <v>1.3872336559590001E-12</v>
      </c>
      <c r="AC54" s="61">
        <f t="shared" si="61"/>
        <v>-1.1689499903480001E-13</v>
      </c>
      <c r="AD54" s="61">
        <f t="shared" si="61"/>
        <v>1.1119123526749999E-12</v>
      </c>
      <c r="AE54" s="61">
        <f t="shared" si="61"/>
        <v>9.7966720885940004E-14</v>
      </c>
    </row>
    <row r="55" spans="1:31" s="15" customFormat="1" x14ac:dyDescent="0.2">
      <c r="A55" s="5" t="str">
        <f>SIAF!B54</f>
        <v>MIRIM_TABRIGHTSKY</v>
      </c>
      <c r="B55" s="164">
        <f>SIAF!H54-B$2</f>
        <v>196</v>
      </c>
      <c r="C55" s="164">
        <f>SIAF!I54-C$2</f>
        <v>-206</v>
      </c>
      <c r="D55" s="62">
        <f t="shared" si="40"/>
        <v>0.11133788901813782</v>
      </c>
      <c r="E55" s="62">
        <f t="shared" si="41"/>
        <v>4.2439627418423641E-4</v>
      </c>
      <c r="F55" s="62">
        <f t="shared" si="42"/>
        <v>-1.0281830282473067E-6</v>
      </c>
      <c r="G55" s="62">
        <f t="shared" si="43"/>
        <v>3.2624809622092925E-7</v>
      </c>
      <c r="H55" s="62">
        <f t="shared" si="44"/>
        <v>-9.942419654214906E-7</v>
      </c>
      <c r="I55" s="62">
        <f t="shared" si="45"/>
        <v>-1.275621884233355E-9</v>
      </c>
      <c r="J55" s="62">
        <f t="shared" si="46"/>
        <v>-9.0075839154562199E-10</v>
      </c>
      <c r="K55" s="62">
        <f t="shared" si="47"/>
        <v>-8.8854554032660904E-10</v>
      </c>
      <c r="L55" s="62">
        <f t="shared" si="48"/>
        <v>-2.2683474233230101E-10</v>
      </c>
      <c r="M55" s="62">
        <f t="shared" si="60"/>
        <v>2.0304376995230002E-12</v>
      </c>
      <c r="N55" s="62">
        <f t="shared" si="60"/>
        <v>-1.5884420058549999E-13</v>
      </c>
      <c r="O55" s="62">
        <f t="shared" si="60"/>
        <v>2.0231904886939999E-12</v>
      </c>
      <c r="P55" s="62">
        <f t="shared" si="60"/>
        <v>1.098721589865E-13</v>
      </c>
      <c r="Q55" s="62">
        <f t="shared" si="60"/>
        <v>2.982602003055E-13</v>
      </c>
      <c r="R55" s="35">
        <f t="shared" si="50"/>
        <v>3.6576402676308451E-4</v>
      </c>
      <c r="S55" s="61">
        <f t="shared" si="51"/>
        <v>0.11044686057159775</v>
      </c>
      <c r="T55" s="167">
        <f t="shared" si="52"/>
        <v>1.4929718487939852E-8</v>
      </c>
      <c r="U55" s="167">
        <f t="shared" si="53"/>
        <v>-1.664004860295229E-6</v>
      </c>
      <c r="V55" s="61">
        <f t="shared" si="54"/>
        <v>-1.6986454958224817E-7</v>
      </c>
      <c r="W55" s="61">
        <f t="shared" si="55"/>
        <v>-3.5076145601901161E-10</v>
      </c>
      <c r="X55" s="61">
        <f t="shared" si="56"/>
        <v>5.1321538361529736E-11</v>
      </c>
      <c r="Y55" s="61">
        <f t="shared" si="57"/>
        <v>-6.8434082669291155E-10</v>
      </c>
      <c r="Z55" s="61">
        <f t="shared" si="58"/>
        <v>1.9704430749244539E-10</v>
      </c>
      <c r="AA55" s="61">
        <f t="shared" si="61"/>
        <v>-1.513661809864E-13</v>
      </c>
      <c r="AB55" s="61">
        <f t="shared" si="61"/>
        <v>1.3872336559590001E-12</v>
      </c>
      <c r="AC55" s="61">
        <f t="shared" si="61"/>
        <v>-1.1689499903480001E-13</v>
      </c>
      <c r="AD55" s="61">
        <f t="shared" si="61"/>
        <v>1.1119123526749999E-12</v>
      </c>
      <c r="AE55" s="61">
        <f t="shared" si="61"/>
        <v>9.7966720885940004E-14</v>
      </c>
    </row>
    <row r="56" spans="1:31" s="15" customFormat="1" x14ac:dyDescent="0.2">
      <c r="A56" s="5" t="str">
        <f>SIAF!B55</f>
        <v>MIRIM_TASUB256</v>
      </c>
      <c r="B56" s="164">
        <f>SIAF!H55-B$2</f>
        <v>24</v>
      </c>
      <c r="C56" s="164">
        <f>SIAF!I55-C$2</f>
        <v>-334</v>
      </c>
      <c r="D56" s="62">
        <f t="shared" si="40"/>
        <v>0.11143123419617906</v>
      </c>
      <c r="E56" s="62">
        <f t="shared" si="41"/>
        <v>5.2794045627974182E-4</v>
      </c>
      <c r="F56" s="62">
        <f t="shared" si="42"/>
        <v>1.2840236275756573E-7</v>
      </c>
      <c r="G56" s="62">
        <f t="shared" si="43"/>
        <v>1.0330495843007236E-6</v>
      </c>
      <c r="H56" s="62">
        <f t="shared" si="44"/>
        <v>-6.5787651692461463E-7</v>
      </c>
      <c r="I56" s="62">
        <f t="shared" si="45"/>
        <v>-2.6522309638302348E-9</v>
      </c>
      <c r="J56" s="62">
        <f t="shared" si="46"/>
        <v>-1.3367315491491681E-9</v>
      </c>
      <c r="K56" s="62">
        <f t="shared" si="47"/>
        <v>-1.626713977488161E-9</v>
      </c>
      <c r="L56" s="62">
        <f t="shared" si="48"/>
        <v>-3.9844197623439499E-10</v>
      </c>
      <c r="M56" s="62">
        <f t="shared" si="60"/>
        <v>2.0304376995230002E-12</v>
      </c>
      <c r="N56" s="62">
        <f t="shared" si="60"/>
        <v>-1.5884420058549999E-13</v>
      </c>
      <c r="O56" s="62">
        <f t="shared" si="60"/>
        <v>2.0231904886939999E-12</v>
      </c>
      <c r="P56" s="62">
        <f t="shared" si="60"/>
        <v>1.098721589865E-13</v>
      </c>
      <c r="Q56" s="62">
        <f t="shared" si="60"/>
        <v>2.982602003055E-13</v>
      </c>
      <c r="R56" s="35">
        <f t="shared" si="50"/>
        <v>5.1918612337138574E-4</v>
      </c>
      <c r="S56" s="61">
        <f t="shared" si="51"/>
        <v>0.11074122962203051</v>
      </c>
      <c r="T56" s="167">
        <f t="shared" si="52"/>
        <v>2.5219417113825793E-7</v>
      </c>
      <c r="U56" s="167">
        <f t="shared" si="53"/>
        <v>-1.3389899816608557E-6</v>
      </c>
      <c r="V56" s="61">
        <f t="shared" si="54"/>
        <v>-4.8211055520162094E-8</v>
      </c>
      <c r="W56" s="61">
        <f t="shared" si="55"/>
        <v>-4.2418743146312042E-10</v>
      </c>
      <c r="X56" s="61">
        <f t="shared" si="56"/>
        <v>-6.3456590836040559E-10</v>
      </c>
      <c r="Y56" s="61">
        <f t="shared" si="57"/>
        <v>-1.0711032904521404E-9</v>
      </c>
      <c r="Z56" s="61">
        <f t="shared" si="58"/>
        <v>-4.4363578261255846E-11</v>
      </c>
      <c r="AA56" s="61">
        <f t="shared" si="61"/>
        <v>-1.513661809864E-13</v>
      </c>
      <c r="AB56" s="61">
        <f t="shared" si="61"/>
        <v>1.3872336559590001E-12</v>
      </c>
      <c r="AC56" s="61">
        <f t="shared" si="61"/>
        <v>-1.1689499903480001E-13</v>
      </c>
      <c r="AD56" s="61">
        <f t="shared" si="61"/>
        <v>1.1119123526749999E-12</v>
      </c>
      <c r="AE56" s="61">
        <f t="shared" si="61"/>
        <v>9.7966720885940004E-14</v>
      </c>
    </row>
    <row r="57" spans="1:31" s="15" customFormat="1" x14ac:dyDescent="0.2">
      <c r="A57" s="5" t="str">
        <f>SIAF!B56</f>
        <v>MIRIM_TASUB128</v>
      </c>
      <c r="B57" s="164">
        <f>SIAF!H56-B$2</f>
        <v>-446</v>
      </c>
      <c r="C57" s="164">
        <f>SIAF!I56-C$2</f>
        <v>440</v>
      </c>
      <c r="D57" s="62">
        <f t="shared" si="40"/>
        <v>0.1083374334190885</v>
      </c>
      <c r="E57" s="62">
        <f t="shared" si="41"/>
        <v>3.6488560618588666E-4</v>
      </c>
      <c r="F57" s="62">
        <f t="shared" si="42"/>
        <v>6.9099578247363505E-6</v>
      </c>
      <c r="G57" s="62">
        <f t="shared" si="43"/>
        <v>-3.0803616717361667E-6</v>
      </c>
      <c r="H57" s="62">
        <f t="shared" si="44"/>
        <v>5.8059484719203988E-7</v>
      </c>
      <c r="I57" s="62">
        <f t="shared" si="45"/>
        <v>-6.5923992501866519E-9</v>
      </c>
      <c r="J57" s="62">
        <f t="shared" si="46"/>
        <v>2.0191376501746987E-9</v>
      </c>
      <c r="K57" s="62">
        <f t="shared" si="47"/>
        <v>-3.273389883693868E-9</v>
      </c>
      <c r="L57" s="62">
        <f t="shared" si="48"/>
        <v>4.7333168918777806E-10</v>
      </c>
      <c r="M57" s="62">
        <f t="shared" si="60"/>
        <v>2.0304376995230002E-12</v>
      </c>
      <c r="N57" s="62">
        <f t="shared" si="60"/>
        <v>-1.5884420058549999E-13</v>
      </c>
      <c r="O57" s="62">
        <f t="shared" si="60"/>
        <v>2.0231904886939999E-12</v>
      </c>
      <c r="P57" s="62">
        <f t="shared" si="60"/>
        <v>1.098721589865E-13</v>
      </c>
      <c r="Q57" s="62">
        <f t="shared" si="60"/>
        <v>2.982602003055E-13</v>
      </c>
      <c r="R57" s="35">
        <f t="shared" si="50"/>
        <v>1.4046762174842295E-4</v>
      </c>
      <c r="S57" s="61">
        <f t="shared" si="51"/>
        <v>0.11091378317688649</v>
      </c>
      <c r="T57" s="167">
        <f t="shared" si="52"/>
        <v>-1.4254488663851376E-6</v>
      </c>
      <c r="U57" s="167">
        <f t="shared" si="53"/>
        <v>6.8721008715094458E-7</v>
      </c>
      <c r="V57" s="61">
        <f t="shared" si="54"/>
        <v>-5.3496420229662164E-7</v>
      </c>
      <c r="W57" s="61">
        <f t="shared" si="55"/>
        <v>9.3409983850357756E-10</v>
      </c>
      <c r="X57" s="61">
        <f t="shared" si="56"/>
        <v>-2.7715188217684663E-9</v>
      </c>
      <c r="Y57" s="61">
        <f t="shared" si="57"/>
        <v>1.6206384915519215E-9</v>
      </c>
      <c r="Z57" s="61">
        <f t="shared" si="58"/>
        <v>-2.6365741615563548E-10</v>
      </c>
      <c r="AA57" s="61">
        <f t="shared" si="61"/>
        <v>-1.513661809864E-13</v>
      </c>
      <c r="AB57" s="61">
        <f t="shared" si="61"/>
        <v>1.3872336559590001E-12</v>
      </c>
      <c r="AC57" s="61">
        <f t="shared" si="61"/>
        <v>-1.1689499903480001E-13</v>
      </c>
      <c r="AD57" s="61">
        <f t="shared" si="61"/>
        <v>1.1119123526749999E-12</v>
      </c>
      <c r="AE57" s="61">
        <f t="shared" si="61"/>
        <v>9.7966720885940004E-14</v>
      </c>
    </row>
    <row r="58" spans="1:31" s="15" customFormat="1" x14ac:dyDescent="0.2">
      <c r="A58" s="5" t="str">
        <f>SIAF!B57</f>
        <v>MIRIM_TASUB64</v>
      </c>
      <c r="B58" s="164">
        <f>SIAF!H57-B$2</f>
        <v>-480</v>
      </c>
      <c r="C58" s="164">
        <f>SIAF!I57-C$2</f>
        <v>298</v>
      </c>
      <c r="D58" s="62">
        <f t="shared" si="40"/>
        <v>0.10823226767249557</v>
      </c>
      <c r="E58" s="62">
        <f t="shared" si="41"/>
        <v>2.9978804249818043E-4</v>
      </c>
      <c r="F58" s="62">
        <f t="shared" si="42"/>
        <v>7.3482430314272207E-6</v>
      </c>
      <c r="G58" s="62">
        <f t="shared" si="43"/>
        <v>-2.2428529353075481E-6</v>
      </c>
      <c r="H58" s="62">
        <f t="shared" si="44"/>
        <v>5.302657122730893E-7</v>
      </c>
      <c r="I58" s="62">
        <f t="shared" si="45"/>
        <v>-6.8459829008386396E-9</v>
      </c>
      <c r="J58" s="62">
        <f t="shared" si="46"/>
        <v>1.460753659845324E-9</v>
      </c>
      <c r="K58" s="62">
        <f t="shared" si="47"/>
        <v>-3.4577723766533091E-9</v>
      </c>
      <c r="L58" s="62">
        <f t="shared" si="48"/>
        <v>3.00184242008713E-10</v>
      </c>
      <c r="M58" s="62">
        <f t="shared" si="60"/>
        <v>2.0304376995230002E-12</v>
      </c>
      <c r="N58" s="62">
        <f t="shared" si="60"/>
        <v>-1.5884420058549999E-13</v>
      </c>
      <c r="O58" s="62">
        <f t="shared" si="60"/>
        <v>2.0231904886939999E-12</v>
      </c>
      <c r="P58" s="62">
        <f t="shared" si="60"/>
        <v>1.098721589865E-13</v>
      </c>
      <c r="Q58" s="62">
        <f t="shared" si="60"/>
        <v>2.982602003055E-13</v>
      </c>
      <c r="R58" s="35">
        <f t="shared" si="50"/>
        <v>1.4528774049124657E-4</v>
      </c>
      <c r="S58" s="61">
        <f t="shared" si="51"/>
        <v>0.11103541863672359</v>
      </c>
      <c r="T58" s="167">
        <f t="shared" si="52"/>
        <v>-1.1104856315403296E-6</v>
      </c>
      <c r="U58" s="167">
        <f t="shared" si="53"/>
        <v>4.8522728756597642E-7</v>
      </c>
      <c r="V58" s="61">
        <f t="shared" si="54"/>
        <v>-4.4992563807016113E-7</v>
      </c>
      <c r="W58" s="61">
        <f t="shared" si="55"/>
        <v>7.5769845997155E-10</v>
      </c>
      <c r="X58" s="61">
        <f t="shared" si="56"/>
        <v>-2.8798184749504006E-9</v>
      </c>
      <c r="Y58" s="61">
        <f t="shared" si="57"/>
        <v>1.1549126892467378E-9</v>
      </c>
      <c r="Z58" s="61">
        <f t="shared" si="58"/>
        <v>-3.5710753360979942E-10</v>
      </c>
      <c r="AA58" s="61">
        <f t="shared" si="61"/>
        <v>-1.513661809864E-13</v>
      </c>
      <c r="AB58" s="61">
        <f t="shared" si="61"/>
        <v>1.3872336559590001E-12</v>
      </c>
      <c r="AC58" s="61">
        <f t="shared" si="61"/>
        <v>-1.1689499903480001E-13</v>
      </c>
      <c r="AD58" s="61">
        <f t="shared" si="61"/>
        <v>1.1119123526749999E-12</v>
      </c>
      <c r="AE58" s="61">
        <f t="shared" si="61"/>
        <v>9.7966720885940004E-14</v>
      </c>
    </row>
    <row r="59" spans="1:31" s="15" customFormat="1" x14ac:dyDescent="0.2">
      <c r="A59" s="5" t="str">
        <f>SIAF!B58</f>
        <v>MIRIM_TASLITLESSPRISM</v>
      </c>
      <c r="B59" s="164">
        <f>SIAF!H58-B$2</f>
        <v>-478</v>
      </c>
      <c r="C59" s="164">
        <f>SIAF!I58-C$2</f>
        <v>400</v>
      </c>
      <c r="D59" s="62">
        <f t="shared" si="40"/>
        <v>0.1079976294819698</v>
      </c>
      <c r="E59" s="62">
        <f t="shared" si="41"/>
        <v>4.1271553713273724E-4</v>
      </c>
      <c r="F59" s="62">
        <f t="shared" si="42"/>
        <v>7.477164799024813E-6</v>
      </c>
      <c r="G59" s="62">
        <f t="shared" si="43"/>
        <v>-2.9373171383707882E-6</v>
      </c>
      <c r="H59" s="62">
        <f t="shared" si="44"/>
        <v>6.3390047484157393E-7</v>
      </c>
      <c r="I59" s="62">
        <f t="shared" si="45"/>
        <v>-6.8459415077021757E-9</v>
      </c>
      <c r="J59" s="62">
        <f t="shared" si="46"/>
        <v>1.8725314543353868E-9</v>
      </c>
      <c r="K59" s="62">
        <f t="shared" si="47"/>
        <v>-3.4160587340486639E-9</v>
      </c>
      <c r="L59" s="62">
        <f t="shared" si="48"/>
        <v>4.2209414805133E-10</v>
      </c>
      <c r="M59" s="62">
        <f t="shared" si="60"/>
        <v>2.0304376995230002E-12</v>
      </c>
      <c r="N59" s="62">
        <f t="shared" si="60"/>
        <v>-1.5884420058549999E-13</v>
      </c>
      <c r="O59" s="62">
        <f t="shared" si="60"/>
        <v>2.0231904886939999E-12</v>
      </c>
      <c r="P59" s="62">
        <f t="shared" si="60"/>
        <v>1.098721589865E-13</v>
      </c>
      <c r="Q59" s="62">
        <f t="shared" si="60"/>
        <v>2.982602003055E-13</v>
      </c>
      <c r="R59" s="35">
        <f t="shared" si="50"/>
        <v>2.0236561807143272E-4</v>
      </c>
      <c r="S59" s="61">
        <f t="shared" si="51"/>
        <v>0.11093440308389667</v>
      </c>
      <c r="T59" s="167">
        <f t="shared" si="52"/>
        <v>-1.4000517465862961E-6</v>
      </c>
      <c r="U59" s="167">
        <f t="shared" si="53"/>
        <v>7.4393647110886071E-7</v>
      </c>
      <c r="V59" s="61">
        <f t="shared" si="54"/>
        <v>-5.5009522061184139E-7</v>
      </c>
      <c r="W59" s="61">
        <f t="shared" si="55"/>
        <v>8.9798536343147681E-10</v>
      </c>
      <c r="X59" s="61">
        <f t="shared" si="56"/>
        <v>-2.8953416528177463E-9</v>
      </c>
      <c r="Y59" s="61">
        <f t="shared" si="57"/>
        <v>1.4946902891691486E-9</v>
      </c>
      <c r="Z59" s="61">
        <f t="shared" si="58"/>
        <v>-3.149132867829859E-10</v>
      </c>
      <c r="AA59" s="61">
        <f t="shared" si="61"/>
        <v>-1.513661809864E-13</v>
      </c>
      <c r="AB59" s="61">
        <f t="shared" si="61"/>
        <v>1.3872336559590001E-12</v>
      </c>
      <c r="AC59" s="61">
        <f t="shared" si="61"/>
        <v>-1.1689499903480001E-13</v>
      </c>
      <c r="AD59" s="61">
        <f t="shared" si="61"/>
        <v>1.1119123526749999E-12</v>
      </c>
      <c r="AE59" s="61">
        <f t="shared" si="61"/>
        <v>9.7966720885940004E-14</v>
      </c>
    </row>
    <row r="60" spans="1:31" s="15" customFormat="1" x14ac:dyDescent="0.2">
      <c r="A60" s="5" t="str">
        <f>SIAF!B59</f>
        <v>MIRIM_CORON1065</v>
      </c>
      <c r="B60" s="164">
        <f>SIAF!H59-B$2</f>
        <v>-396.5</v>
      </c>
      <c r="C60" s="164">
        <f>SIAF!I59-C$2</f>
        <v>-380.5</v>
      </c>
      <c r="D60" s="62">
        <f t="shared" si="40"/>
        <v>0.109208866470991</v>
      </c>
      <c r="E60" s="62">
        <f t="shared" si="41"/>
        <v>-1.6971430605075422E-4</v>
      </c>
      <c r="F60" s="62">
        <f t="shared" si="42"/>
        <v>5.685541633038217E-6</v>
      </c>
      <c r="G60" s="62">
        <f t="shared" si="43"/>
        <v>2.383217114185368E-6</v>
      </c>
      <c r="H60" s="62">
        <f t="shared" si="44"/>
        <v>4.4979496638912225E-7</v>
      </c>
      <c r="I60" s="62">
        <f t="shared" si="45"/>
        <v>-6.0600409191006955E-9</v>
      </c>
      <c r="J60" s="62">
        <f t="shared" si="46"/>
        <v>-1.3245063055591017E-9</v>
      </c>
      <c r="K60" s="62">
        <f t="shared" si="47"/>
        <v>-3.3435443446584319E-9</v>
      </c>
      <c r="L60" s="62">
        <f t="shared" si="48"/>
        <v>-5.0011961634504124E-10</v>
      </c>
      <c r="M60" s="62">
        <f t="shared" si="60"/>
        <v>2.0304376995230002E-12</v>
      </c>
      <c r="N60" s="62">
        <f t="shared" si="60"/>
        <v>-1.5884420058549999E-13</v>
      </c>
      <c r="O60" s="62">
        <f t="shared" si="60"/>
        <v>2.0231904886939999E-12</v>
      </c>
      <c r="P60" s="62">
        <f t="shared" si="60"/>
        <v>1.098721589865E-13</v>
      </c>
      <c r="Q60" s="62">
        <f t="shared" si="60"/>
        <v>2.982602003055E-13</v>
      </c>
      <c r="R60" s="35">
        <f t="shared" si="50"/>
        <v>1.2810817540716426E-4</v>
      </c>
      <c r="S60" s="61">
        <f t="shared" si="51"/>
        <v>0.11105008460746162</v>
      </c>
      <c r="T60" s="167">
        <f t="shared" si="52"/>
        <v>7.3734831812485812E-7</v>
      </c>
      <c r="U60" s="167">
        <f t="shared" si="53"/>
        <v>2.8235547741753462E-8</v>
      </c>
      <c r="V60" s="61">
        <f t="shared" si="54"/>
        <v>4.5420266621256605E-7</v>
      </c>
      <c r="W60" s="61">
        <f t="shared" si="55"/>
        <v>-2.3409588004608911E-10</v>
      </c>
      <c r="X60" s="61">
        <f t="shared" si="56"/>
        <v>-2.3736899304424479E-9</v>
      </c>
      <c r="Y60" s="61">
        <f t="shared" si="57"/>
        <v>-1.1279063694620361E-9</v>
      </c>
      <c r="Z60" s="61">
        <f t="shared" si="58"/>
        <v>-5.3014453264587813E-10</v>
      </c>
      <c r="AA60" s="61">
        <f t="shared" si="61"/>
        <v>-1.513661809864E-13</v>
      </c>
      <c r="AB60" s="61">
        <f t="shared" si="61"/>
        <v>1.3872336559590001E-12</v>
      </c>
      <c r="AC60" s="61">
        <f t="shared" si="61"/>
        <v>-1.1689499903480001E-13</v>
      </c>
      <c r="AD60" s="61">
        <f t="shared" si="61"/>
        <v>1.1119123526749999E-12</v>
      </c>
      <c r="AE60" s="61">
        <f t="shared" si="61"/>
        <v>9.7966720885940004E-14</v>
      </c>
    </row>
    <row r="61" spans="1:31" s="15" customFormat="1" x14ac:dyDescent="0.2">
      <c r="A61" s="5" t="str">
        <f>SIAF!B60</f>
        <v>MIRIM_CORON1140</v>
      </c>
      <c r="B61" s="164">
        <f>SIAF!H60-B$2</f>
        <v>-397</v>
      </c>
      <c r="C61" s="164">
        <f>SIAF!I60-C$2</f>
        <v>-158</v>
      </c>
      <c r="D61" s="62">
        <f t="shared" si="40"/>
        <v>0.10956932062185928</v>
      </c>
      <c r="E61" s="62">
        <f t="shared" si="41"/>
        <v>-3.1147109085858366E-5</v>
      </c>
      <c r="F61" s="62">
        <f t="shared" si="42"/>
        <v>5.5001456754693705E-6</v>
      </c>
      <c r="G61" s="62">
        <f t="shared" si="43"/>
        <v>9.1208202392978153E-7</v>
      </c>
      <c r="H61" s="62">
        <f t="shared" si="44"/>
        <v>2.0619519486394173E-7</v>
      </c>
      <c r="I61" s="62">
        <f t="shared" si="45"/>
        <v>-6.0994446291300156E-9</v>
      </c>
      <c r="J61" s="62">
        <f t="shared" si="46"/>
        <v>-4.2394827178939357E-10</v>
      </c>
      <c r="K61" s="62">
        <f t="shared" si="47"/>
        <v>-3.2722278690236367E-9</v>
      </c>
      <c r="L61" s="62">
        <f t="shared" si="48"/>
        <v>-2.347229741526395E-10</v>
      </c>
      <c r="M61" s="62">
        <f t="shared" si="60"/>
        <v>2.0304376995230002E-12</v>
      </c>
      <c r="N61" s="62">
        <f t="shared" si="60"/>
        <v>-1.5884420058549999E-13</v>
      </c>
      <c r="O61" s="62">
        <f t="shared" si="60"/>
        <v>2.0231904886939999E-12</v>
      </c>
      <c r="P61" s="62">
        <f t="shared" si="60"/>
        <v>1.098721589865E-13</v>
      </c>
      <c r="Q61" s="62">
        <f t="shared" si="60"/>
        <v>2.982602003055E-13</v>
      </c>
      <c r="R61" s="35">
        <f t="shared" si="50"/>
        <v>9.0596681726748185E-5</v>
      </c>
      <c r="S61" s="61">
        <f t="shared" si="51"/>
        <v>0.1111779385243233</v>
      </c>
      <c r="T61" s="167">
        <f t="shared" si="52"/>
        <v>2.0330320309356839E-7</v>
      </c>
      <c r="U61" s="167">
        <f t="shared" si="53"/>
        <v>-3.061162053097476E-7</v>
      </c>
      <c r="V61" s="61">
        <f t="shared" si="54"/>
        <v>1.2962380373987579E-7</v>
      </c>
      <c r="W61" s="61">
        <f t="shared" si="55"/>
        <v>7.4866340766761172E-11</v>
      </c>
      <c r="X61" s="61">
        <f t="shared" si="56"/>
        <v>-2.4277890554968725E-9</v>
      </c>
      <c r="Y61" s="61">
        <f t="shared" si="57"/>
        <v>-3.8558797905243877E-10</v>
      </c>
      <c r="Z61" s="61">
        <f t="shared" si="58"/>
        <v>-4.4351010723372908E-10</v>
      </c>
      <c r="AA61" s="61">
        <f t="shared" si="61"/>
        <v>-1.513661809864E-13</v>
      </c>
      <c r="AB61" s="61">
        <f t="shared" si="61"/>
        <v>1.3872336559590001E-12</v>
      </c>
      <c r="AC61" s="61">
        <f t="shared" si="61"/>
        <v>-1.1689499903480001E-13</v>
      </c>
      <c r="AD61" s="61">
        <f t="shared" si="61"/>
        <v>1.1119123526749999E-12</v>
      </c>
      <c r="AE61" s="61">
        <f t="shared" si="61"/>
        <v>9.7966720885940004E-14</v>
      </c>
    </row>
    <row r="62" spans="1:31" s="15" customFormat="1" x14ac:dyDescent="0.2">
      <c r="A62" s="5" t="str">
        <f>SIAF!B61</f>
        <v>MIRIM_CORON1550</v>
      </c>
      <c r="B62" s="164">
        <f>SIAF!H61-B$2</f>
        <v>-397</v>
      </c>
      <c r="C62" s="164">
        <f>SIAF!I61-C$2</f>
        <v>62.5</v>
      </c>
      <c r="D62" s="62">
        <f t="shared" si="40"/>
        <v>0.10961251608469717</v>
      </c>
      <c r="E62" s="62">
        <f t="shared" si="41"/>
        <v>3.8338413011448214E-5</v>
      </c>
      <c r="F62" s="62">
        <f t="shared" si="42"/>
        <v>5.505033108897733E-6</v>
      </c>
      <c r="G62" s="62">
        <f t="shared" si="43"/>
        <v>-5.1494443079575215E-7</v>
      </c>
      <c r="H62" s="62">
        <f t="shared" si="44"/>
        <v>1.3793486048539161E-7</v>
      </c>
      <c r="I62" s="62">
        <f t="shared" si="45"/>
        <v>-6.1344697753591181E-9</v>
      </c>
      <c r="J62" s="62">
        <f t="shared" si="46"/>
        <v>4.6827873372466039E-10</v>
      </c>
      <c r="K62" s="62">
        <f t="shared" si="47"/>
        <v>-3.1995474358540669E-9</v>
      </c>
      <c r="L62" s="62">
        <f t="shared" si="48"/>
        <v>2.8342522516811497E-11</v>
      </c>
      <c r="M62" s="62">
        <f t="shared" si="60"/>
        <v>2.0304376995230002E-12</v>
      </c>
      <c r="N62" s="62">
        <f t="shared" si="60"/>
        <v>-1.5884420058549999E-13</v>
      </c>
      <c r="O62" s="62">
        <f t="shared" si="60"/>
        <v>2.0231904886939999E-12</v>
      </c>
      <c r="P62" s="62">
        <f t="shared" si="60"/>
        <v>1.098721589865E-13</v>
      </c>
      <c r="Q62" s="62">
        <f t="shared" si="60"/>
        <v>2.982602003055E-13</v>
      </c>
      <c r="R62" s="35">
        <f t="shared" si="50"/>
        <v>1.627122569003933E-5</v>
      </c>
      <c r="S62" s="61">
        <f t="shared" si="51"/>
        <v>0.11117461301771762</v>
      </c>
      <c r="T62" s="167">
        <f t="shared" si="52"/>
        <v>-3.3770774772031375E-7</v>
      </c>
      <c r="U62" s="167">
        <f t="shared" si="53"/>
        <v>-3.1397613437643316E-7</v>
      </c>
      <c r="V62" s="61">
        <f t="shared" si="54"/>
        <v>-1.3517913342830822E-7</v>
      </c>
      <c r="W62" s="61">
        <f t="shared" si="55"/>
        <v>3.807513619057207E-10</v>
      </c>
      <c r="X62" s="61">
        <f t="shared" si="56"/>
        <v>-2.4793397500712192E-9</v>
      </c>
      <c r="Y62" s="61">
        <f t="shared" si="57"/>
        <v>3.4994204224207369E-10</v>
      </c>
      <c r="Z62" s="61">
        <f t="shared" si="58"/>
        <v>-3.5710345941232999E-10</v>
      </c>
      <c r="AA62" s="61">
        <f t="shared" si="61"/>
        <v>-1.513661809864E-13</v>
      </c>
      <c r="AB62" s="61">
        <f t="shared" si="61"/>
        <v>1.3872336559590001E-12</v>
      </c>
      <c r="AC62" s="61">
        <f t="shared" si="61"/>
        <v>-1.1689499903480001E-13</v>
      </c>
      <c r="AD62" s="61">
        <f t="shared" si="61"/>
        <v>1.1119123526749999E-12</v>
      </c>
      <c r="AE62" s="61">
        <f t="shared" si="61"/>
        <v>9.7966720885940004E-14</v>
      </c>
    </row>
    <row r="63" spans="1:31" s="15" customFormat="1" x14ac:dyDescent="0.2">
      <c r="A63" s="5" t="str">
        <f>SIAF!B62</f>
        <v>MIRIM_CORONLYOT</v>
      </c>
      <c r="B63" s="164">
        <f>SIAF!H62-B$2</f>
        <v>-374</v>
      </c>
      <c r="C63" s="164">
        <f>SIAF!I62-C$2</f>
        <v>372</v>
      </c>
      <c r="D63" s="62">
        <f t="shared" si="40"/>
        <v>0.10940901141260274</v>
      </c>
      <c r="E63" s="62">
        <f t="shared" si="41"/>
        <v>1.1147388933276454E-4</v>
      </c>
      <c r="F63" s="62">
        <f t="shared" si="42"/>
        <v>5.4235412971280392E-6</v>
      </c>
      <c r="G63" s="62">
        <f t="shared" si="43"/>
        <v>-2.3849931868772717E-6</v>
      </c>
      <c r="H63" s="62">
        <f t="shared" si="44"/>
        <v>2.655004591912465E-7</v>
      </c>
      <c r="I63" s="62">
        <f t="shared" si="45"/>
        <v>-5.9968317870842133E-9</v>
      </c>
      <c r="J63" s="62">
        <f t="shared" si="46"/>
        <v>1.7096733963858469E-9</v>
      </c>
      <c r="K63" s="62">
        <f t="shared" si="47"/>
        <v>-3.0044643737551779E-9</v>
      </c>
      <c r="L63" s="62">
        <f t="shared" si="48"/>
        <v>4.0011571015170997E-10</v>
      </c>
      <c r="M63" s="62">
        <f t="shared" si="60"/>
        <v>2.0304376995230002E-12</v>
      </c>
      <c r="N63" s="62">
        <f t="shared" si="60"/>
        <v>-1.5884420058549999E-13</v>
      </c>
      <c r="O63" s="62">
        <f t="shared" si="60"/>
        <v>2.0231904886939999E-12</v>
      </c>
      <c r="P63" s="62">
        <f t="shared" si="60"/>
        <v>1.098721589865E-13</v>
      </c>
      <c r="Q63" s="62">
        <f t="shared" si="60"/>
        <v>2.982602003055E-13</v>
      </c>
      <c r="R63" s="35">
        <f t="shared" si="50"/>
        <v>-6.4488129651425849E-5</v>
      </c>
      <c r="S63" s="61">
        <f t="shared" si="51"/>
        <v>0.1110037106740622</v>
      </c>
      <c r="T63" s="167">
        <f t="shared" si="52"/>
        <v>-1.0608443254957729E-6</v>
      </c>
      <c r="U63" s="167">
        <f t="shared" si="53"/>
        <v>1.0699251960010364E-7</v>
      </c>
      <c r="V63" s="61">
        <f t="shared" si="54"/>
        <v>-3.7871188161596085E-7</v>
      </c>
      <c r="W63" s="61">
        <f t="shared" si="55"/>
        <v>7.9617448977428236E-10</v>
      </c>
      <c r="X63" s="61">
        <f t="shared" si="56"/>
        <v>-2.4559786322125894E-9</v>
      </c>
      <c r="Y63" s="61">
        <f t="shared" si="57"/>
        <v>1.3769754917452104E-9</v>
      </c>
      <c r="Z63" s="61">
        <f t="shared" si="58"/>
        <v>-2.1024667484401123E-10</v>
      </c>
      <c r="AA63" s="61">
        <f t="shared" si="61"/>
        <v>-1.513661809864E-13</v>
      </c>
      <c r="AB63" s="61">
        <f t="shared" si="61"/>
        <v>1.3872336559590001E-12</v>
      </c>
      <c r="AC63" s="61">
        <f t="shared" si="61"/>
        <v>-1.1689499903480001E-13</v>
      </c>
      <c r="AD63" s="61">
        <f t="shared" si="61"/>
        <v>1.1119123526749999E-12</v>
      </c>
      <c r="AE63" s="61">
        <f t="shared" si="61"/>
        <v>9.7966720885940004E-14</v>
      </c>
    </row>
    <row r="64" spans="1:31" s="15" customFormat="1" x14ac:dyDescent="0.2">
      <c r="A64" s="5" t="str">
        <f>SIAF!B63</f>
        <v>MIRIM_KNIFE</v>
      </c>
      <c r="B64" s="164">
        <f>SIAF!H63-B$2</f>
        <v>-130.56</v>
      </c>
      <c r="C64" s="164">
        <f>SIAF!I63-C$2</f>
        <v>-162.14999999999998</v>
      </c>
      <c r="D64" s="62">
        <f t="shared" ref="D64" si="80">D$3+2*F$3*$B64+G$3*$C64+3*I$3*$B64^2+2*J$3*$B64*$C64+K$3*$C64^2+4*M$3*$B64^3+3*N$3*$B64^2*$C64+2*O$3*$B64*$C64^2+P$3*$C64^3</f>
        <v>0.11135210957788338</v>
      </c>
      <c r="E64" s="62">
        <f t="shared" ref="E64" si="81">E$3+G$3*$B64+2*H$3*$C64+J$3*$B64^2+2*K$3*$B64*$C64+3*L$3*$C64^2+N$3*$B64^3+2*O$3*$B64^2*$C64+3*P$3*$B64*$C64^2+4*Q$3*$C64^3</f>
        <v>1.8308949097877721E-4</v>
      </c>
      <c r="F64" s="62">
        <f t="shared" ref="F64" si="82">F$3+3*I$3*$B64+J$3*$C64+6*M$3*$B64^2+3*N$3*$B64*$C64+O$3*$C64^2</f>
        <v>1.4919067056282481E-6</v>
      </c>
      <c r="G64" s="62">
        <f t="shared" ref="G64" si="83">G$3+2*J$3*$B64+2*K$3*$C64+3*N$3*$B64^2+4*O$3*$B64*$C64+3*P$3*$C64^2</f>
        <v>6.705560799080998E-7</v>
      </c>
      <c r="H64" s="62">
        <f t="shared" ref="H64" si="84">H$3+K$3*$B64+3*L$3*$C64+O$3*$B64^2+3*P$3*$B64*$C64+6*Q$3*$C64^2</f>
        <v>-5.1944169598401491E-7</v>
      </c>
      <c r="I64" s="62">
        <f t="shared" ref="I64" si="85">I$3+4*M$3*$B64+N$3*$C64</f>
        <v>-3.9348261430539528E-9</v>
      </c>
      <c r="J64" s="62">
        <f t="shared" ref="J64" si="86">J$3+3*N$3*$B64+2*O$3*$C64</f>
        <v>-5.6770809925755547E-10</v>
      </c>
      <c r="K64" s="62">
        <f t="shared" ref="K64" si="87">K$3+2*O$3*$B64+3*P$3*$C64</f>
        <v>-2.1954780297877604E-9</v>
      </c>
      <c r="L64" s="62">
        <f t="shared" ref="L64" si="88">L$3+P$3*$B64+4*Q$3*$C64</f>
        <v>-2.1039975543734772E-10</v>
      </c>
      <c r="M64" s="62">
        <f t="shared" si="60"/>
        <v>2.0304376995230002E-12</v>
      </c>
      <c r="N64" s="62">
        <f t="shared" si="60"/>
        <v>-1.5884420058549999E-13</v>
      </c>
      <c r="O64" s="62">
        <f t="shared" si="60"/>
        <v>2.0231904886939999E-12</v>
      </c>
      <c r="P64" s="62">
        <f t="shared" si="60"/>
        <v>1.098721589865E-13</v>
      </c>
      <c r="Q64" s="62">
        <f t="shared" si="60"/>
        <v>2.982602003055E-13</v>
      </c>
      <c r="R64" s="35">
        <f t="shared" ref="R64" si="89">R$3+2*T$3*$B64+U$3*$C64+3*W$3*$B64^2+2*X$3*$B64*$C64+Y$3*$C64^2+4*AA$3*$B64^3+3*AB$3*$B64^2*$C64+2*AC$3*$B64*$C64^2+AD$3*$C64^3</f>
        <v>2.0883053714474683E-4</v>
      </c>
      <c r="S64" s="61">
        <f t="shared" ref="S64" si="90">S$3+U$3*$B64+2*V$3*$C64+X$3*$B64^2+2*Y$3*$B64*$C64+3*Z$3*$C64^2+AB$3*$B64^3+2*AC$3*$B64^2*$C64+3*AD$3*$B64*$C64^2+4*AE$3*$C64^3</f>
        <v>0.11095010462263726</v>
      </c>
      <c r="T64" s="167">
        <f t="shared" ref="T64" si="91">T$3+3*W$3*$B64+X$3*$C64+6*AA$3*$B64^2+3*AB$3*$B64*$C64+AC$3*$C64^2</f>
        <v>2.0414381737497037E-7</v>
      </c>
      <c r="U64" s="167">
        <f t="shared" ref="U64" si="92">U$3+2*X$3*$B64+2*Y$3*$C64+3*AB$3*$B64^2+4*AC$3*$B64*$C64+3*AD$3*$C64^2</f>
        <v>-1.3006213015355198E-6</v>
      </c>
      <c r="V64" s="61">
        <f t="shared" ref="V64" si="93">V$3+Y$3*$B64+3*Z$3*$C64+AC$3*$B64^2+3*AD$3*$B64*$C64+6*AE$3*$C64^2</f>
        <v>2.0432747669132722E-8</v>
      </c>
      <c r="W64" s="61">
        <f t="shared" ref="W64" si="94">W$3+4*AA$3*$B64+AB$3*$C64</f>
        <v>-9.2210699953534293E-11</v>
      </c>
      <c r="X64" s="61">
        <f t="shared" ref="X64" si="95">X$3+3*AB$3*$B64+2*AC$3*$C64</f>
        <v>-1.3179752211237354E-9</v>
      </c>
      <c r="Y64" s="61">
        <f t="shared" ref="Y64" si="96">Y$3+2*AC$3*$B64+3*AD$3*$C64</f>
        <v>-4.6172229492890664E-10</v>
      </c>
      <c r="Z64" s="61">
        <f t="shared" ref="Z64" si="97">Z$3+AD$3*$B64+4*AE$3*$C64</f>
        <v>-1.4887842755370866E-10</v>
      </c>
      <c r="AA64" s="61">
        <f t="shared" si="61"/>
        <v>-1.513661809864E-13</v>
      </c>
      <c r="AB64" s="61">
        <f t="shared" si="61"/>
        <v>1.3872336559590001E-12</v>
      </c>
      <c r="AC64" s="61">
        <f t="shared" si="61"/>
        <v>-1.1689499903480001E-13</v>
      </c>
      <c r="AD64" s="61">
        <f t="shared" si="61"/>
        <v>1.1119123526749999E-12</v>
      </c>
      <c r="AE64" s="61">
        <f t="shared" si="61"/>
        <v>9.7966720885940004E-14</v>
      </c>
    </row>
    <row r="65" spans="1:39" s="15" customFormat="1" x14ac:dyDescent="0.2">
      <c r="A65" s="5" t="str">
        <f>SIAF!B64</f>
        <v>MIRIM_FP1MIMF</v>
      </c>
      <c r="B65" s="164">
        <f>SIAF!H64-B$2</f>
        <v>-5.5</v>
      </c>
      <c r="C65" s="164">
        <f>SIAF!I64-C$2</f>
        <v>-2.5</v>
      </c>
      <c r="D65" s="62">
        <f t="shared" si="40"/>
        <v>0.11159711022778104</v>
      </c>
      <c r="E65" s="62">
        <f t="shared" si="41"/>
        <v>4.1535721913564018E-6</v>
      </c>
      <c r="F65" s="62">
        <f t="shared" si="42"/>
        <v>1.5759331138856214E-7</v>
      </c>
      <c r="G65" s="62">
        <f t="shared" si="43"/>
        <v>-9.928169926895345E-9</v>
      </c>
      <c r="H65" s="62">
        <f t="shared" si="44"/>
        <v>-8.1094281338120752E-7</v>
      </c>
      <c r="I65" s="62">
        <f t="shared" si="45"/>
        <v>-2.9444794648680425E-9</v>
      </c>
      <c r="J65" s="62">
        <f t="shared" si="46"/>
        <v>1.8701456606770749E-11</v>
      </c>
      <c r="K65" s="62">
        <f t="shared" si="47"/>
        <v>-1.6368143542090329E-9</v>
      </c>
      <c r="L65" s="62">
        <f t="shared" si="48"/>
        <v>-6.1901793194037493E-12</v>
      </c>
      <c r="M65" s="62">
        <f t="shared" si="60"/>
        <v>2.0304376995230002E-12</v>
      </c>
      <c r="N65" s="62">
        <f t="shared" si="60"/>
        <v>-1.5884420058549999E-13</v>
      </c>
      <c r="O65" s="62">
        <f t="shared" si="60"/>
        <v>2.0231904886939999E-12</v>
      </c>
      <c r="P65" s="62">
        <f t="shared" si="60"/>
        <v>1.098721589865E-13</v>
      </c>
      <c r="Q65" s="62">
        <f t="shared" si="60"/>
        <v>2.982602003055E-13</v>
      </c>
      <c r="R65" s="35">
        <f t="shared" si="50"/>
        <v>-3.490535431526133E-6</v>
      </c>
      <c r="S65" s="61">
        <f t="shared" si="51"/>
        <v>0.11075789570501243</v>
      </c>
      <c r="T65" s="167">
        <f t="shared" si="52"/>
        <v>2.5041633039456041E-8</v>
      </c>
      <c r="U65" s="167">
        <f t="shared" si="53"/>
        <v>-1.6369261219780738E-6</v>
      </c>
      <c r="V65" s="61">
        <f t="shared" si="54"/>
        <v>-2.886112123057628E-8</v>
      </c>
      <c r="W65" s="61">
        <f t="shared" si="55"/>
        <v>5.3541734843683301E-11</v>
      </c>
      <c r="X65" s="61">
        <f t="shared" si="56"/>
        <v>-8.3483747127284948E-10</v>
      </c>
      <c r="Y65" s="61">
        <f t="shared" si="57"/>
        <v>4.1590349226200303E-11</v>
      </c>
      <c r="Z65" s="61">
        <f t="shared" si="58"/>
        <v>5.2738879229588092E-11</v>
      </c>
      <c r="AA65" s="61">
        <f t="shared" si="61"/>
        <v>-1.513661809864E-13</v>
      </c>
      <c r="AB65" s="61">
        <f t="shared" si="61"/>
        <v>1.3872336559590001E-12</v>
      </c>
      <c r="AC65" s="61">
        <f t="shared" si="61"/>
        <v>-1.1689499903480001E-13</v>
      </c>
      <c r="AD65" s="61">
        <f t="shared" si="61"/>
        <v>1.1119123526749999E-12</v>
      </c>
      <c r="AE65" s="61">
        <f t="shared" si="61"/>
        <v>9.7966720885940004E-14</v>
      </c>
    </row>
    <row r="66" spans="1:39" s="15" customFormat="1" x14ac:dyDescent="0.2">
      <c r="A66" s="5" t="str">
        <f>SIAF!B65</f>
        <v>MIRIM_FP2MIMF</v>
      </c>
      <c r="B66" s="164">
        <f>SIAF!H65-B$2</f>
        <v>407.5</v>
      </c>
      <c r="C66" s="164">
        <f>SIAF!I65-C$2</f>
        <v>-412.5</v>
      </c>
      <c r="D66" s="62">
        <f t="shared" si="40"/>
        <v>0.11082197108833117</v>
      </c>
      <c r="E66" s="62">
        <f t="shared" si="41"/>
        <v>8.6590971966271852E-4</v>
      </c>
      <c r="F66" s="62">
        <f t="shared" si="42"/>
        <v>-9.9951638836719648E-7</v>
      </c>
      <c r="G66" s="62">
        <f t="shared" si="43"/>
        <v>-4.8513537692628299E-8</v>
      </c>
      <c r="H66" s="62">
        <f t="shared" si="44"/>
        <v>-8.8922836265604932E-7</v>
      </c>
      <c r="I66" s="62">
        <f t="shared" si="45"/>
        <v>4.7492973698400923E-10</v>
      </c>
      <c r="J66" s="62">
        <f t="shared" si="46"/>
        <v>-1.8371227086477436E-9</v>
      </c>
      <c r="K66" s="62">
        <f t="shared" si="47"/>
        <v>-1.0080176610118391E-10</v>
      </c>
      <c r="L66" s="62">
        <f t="shared" si="48"/>
        <v>-4.4995970615899925E-10</v>
      </c>
      <c r="M66" s="62">
        <f t="shared" si="60"/>
        <v>2.0304376995230002E-12</v>
      </c>
      <c r="N66" s="62">
        <f t="shared" si="60"/>
        <v>-1.5884420058549999E-13</v>
      </c>
      <c r="O66" s="62">
        <f t="shared" si="60"/>
        <v>2.0231904886939999E-12</v>
      </c>
      <c r="P66" s="62">
        <f t="shared" si="60"/>
        <v>1.098721589865E-13</v>
      </c>
      <c r="Q66" s="62">
        <f t="shared" si="60"/>
        <v>2.982602003055E-13</v>
      </c>
      <c r="R66" s="35">
        <f t="shared" si="50"/>
        <v>5.7889018635444737E-4</v>
      </c>
      <c r="S66" s="61">
        <f t="shared" si="51"/>
        <v>0.11029427523549379</v>
      </c>
      <c r="T66" s="167">
        <f t="shared" si="52"/>
        <v>-4.4559793724372997E-7</v>
      </c>
      <c r="U66" s="167">
        <f t="shared" si="53"/>
        <v>-1.0108360670248665E-6</v>
      </c>
      <c r="V66" s="61">
        <f t="shared" si="54"/>
        <v>-5.6252291289272975E-7</v>
      </c>
      <c r="W66" s="61">
        <f t="shared" si="55"/>
        <v>-7.6528099508903964E-10</v>
      </c>
      <c r="X66" s="61">
        <f t="shared" si="56"/>
        <v>9.7979892766888763E-10</v>
      </c>
      <c r="Y66" s="61">
        <f t="shared" si="57"/>
        <v>-1.4226171137667945E-9</v>
      </c>
      <c r="Z66" s="61">
        <f t="shared" si="58"/>
        <v>3.5129325863142149E-10</v>
      </c>
      <c r="AA66" s="61">
        <f t="shared" si="61"/>
        <v>-1.513661809864E-13</v>
      </c>
      <c r="AB66" s="61">
        <f t="shared" si="61"/>
        <v>1.3872336559590001E-12</v>
      </c>
      <c r="AC66" s="61">
        <f t="shared" si="61"/>
        <v>-1.1689499903480001E-13</v>
      </c>
      <c r="AD66" s="61">
        <f t="shared" si="61"/>
        <v>1.1119123526749999E-12</v>
      </c>
      <c r="AE66" s="61">
        <f t="shared" si="61"/>
        <v>9.7966720885940004E-14</v>
      </c>
    </row>
    <row r="67" spans="1:39" s="15" customFormat="1" x14ac:dyDescent="0.2">
      <c r="A67" s="5" t="str">
        <f>SIAF!B66</f>
        <v>MIRIM_FP3MIMF</v>
      </c>
      <c r="B67" s="164">
        <f>SIAF!H66-B$2</f>
        <v>-141.5</v>
      </c>
      <c r="C67" s="164">
        <f>SIAF!I66-C$2</f>
        <v>-412.5</v>
      </c>
      <c r="D67" s="62">
        <f t="shared" si="40"/>
        <v>0.11100497378277815</v>
      </c>
      <c r="E67" s="62">
        <f t="shared" si="41"/>
        <v>3.6511684504130052E-4</v>
      </c>
      <c r="F67" s="62">
        <f t="shared" si="42"/>
        <v>1.8901300532637309E-6</v>
      </c>
      <c r="G67" s="62">
        <f t="shared" si="43"/>
        <v>1.8250197937005833E-6</v>
      </c>
      <c r="H67" s="62">
        <f t="shared" si="44"/>
        <v>-2.24096556583639E-7</v>
      </c>
      <c r="I67" s="62">
        <f t="shared" si="45"/>
        <v>-3.9839114511684995E-9</v>
      </c>
      <c r="J67" s="62">
        <f t="shared" si="46"/>
        <v>-1.5755063102834251E-9</v>
      </c>
      <c r="K67" s="62">
        <f t="shared" si="47"/>
        <v>-2.3222649226871957E-9</v>
      </c>
      <c r="L67" s="62">
        <f t="shared" si="48"/>
        <v>-5.1027952144258774E-10</v>
      </c>
      <c r="M67" s="62">
        <f t="shared" si="60"/>
        <v>2.0304376995230002E-12</v>
      </c>
      <c r="N67" s="62">
        <f t="shared" si="60"/>
        <v>-1.5884420058549999E-13</v>
      </c>
      <c r="O67" s="62">
        <f t="shared" si="60"/>
        <v>2.0231904886939999E-12</v>
      </c>
      <c r="P67" s="62">
        <f t="shared" si="60"/>
        <v>1.098721589865E-13</v>
      </c>
      <c r="Q67" s="62">
        <f t="shared" si="60"/>
        <v>2.982602003055E-13</v>
      </c>
      <c r="R67" s="35">
        <f t="shared" si="50"/>
        <v>4.7637308246636641E-4</v>
      </c>
      <c r="S67" s="61">
        <f t="shared" si="51"/>
        <v>0.11091499224037307</v>
      </c>
      <c r="T67" s="167">
        <f t="shared" si="52"/>
        <v>5.4108835177502645E-7</v>
      </c>
      <c r="U67" s="167">
        <f t="shared" si="53"/>
        <v>-8.3231445618620927E-7</v>
      </c>
      <c r="V67" s="61">
        <f t="shared" si="54"/>
        <v>1.8326161296115254E-7</v>
      </c>
      <c r="W67" s="61">
        <f t="shared" si="55"/>
        <v>-4.3288086164290515E-10</v>
      </c>
      <c r="X67" s="61">
        <f t="shared" si="56"/>
        <v>-1.3049749036955855E-9</v>
      </c>
      <c r="Y67" s="61">
        <f t="shared" si="57"/>
        <v>-1.294266404826584E-9</v>
      </c>
      <c r="Z67" s="61">
        <f t="shared" si="58"/>
        <v>-2.5914662298715352E-10</v>
      </c>
      <c r="AA67" s="61">
        <f t="shared" si="61"/>
        <v>-1.513661809864E-13</v>
      </c>
      <c r="AB67" s="61">
        <f t="shared" si="61"/>
        <v>1.3872336559590001E-12</v>
      </c>
      <c r="AC67" s="61">
        <f t="shared" si="61"/>
        <v>-1.1689499903480001E-13</v>
      </c>
      <c r="AD67" s="61">
        <f t="shared" si="61"/>
        <v>1.1119123526749999E-12</v>
      </c>
      <c r="AE67" s="61">
        <f t="shared" si="61"/>
        <v>9.7966720885940004E-14</v>
      </c>
    </row>
    <row r="68" spans="1:39" s="15" customFormat="1" x14ac:dyDescent="0.2">
      <c r="A68" s="5" t="str">
        <f>SIAF!B67</f>
        <v>MIRIM_FP4MIMF</v>
      </c>
      <c r="B68" s="164">
        <f>SIAF!H67-B$2</f>
        <v>-142.5</v>
      </c>
      <c r="C68" s="164">
        <f>SIAF!I67-C$2</f>
        <v>411.5</v>
      </c>
      <c r="D68" s="62">
        <f t="shared" si="40"/>
        <v>0.1109895552314768</v>
      </c>
      <c r="E68" s="62">
        <f t="shared" si="41"/>
        <v>-3.7433893272363779E-4</v>
      </c>
      <c r="F68" s="62">
        <f t="shared" si="42"/>
        <v>1.9779672186852355E-6</v>
      </c>
      <c r="G68" s="62">
        <f t="shared" si="43"/>
        <v>-1.7817890215906322E-6</v>
      </c>
      <c r="H68" s="62">
        <f t="shared" si="44"/>
        <v>-2.6838574287779173E-7</v>
      </c>
      <c r="I68" s="62">
        <f t="shared" si="45"/>
        <v>-4.122920823249043E-9</v>
      </c>
      <c r="J68" s="62">
        <f t="shared" si="46"/>
        <v>1.7591881476860433E-9</v>
      </c>
      <c r="K68" s="62">
        <f t="shared" si="47"/>
        <v>-2.0547073266499559E-9</v>
      </c>
      <c r="L68" s="62">
        <f t="shared" si="48"/>
        <v>4.7267622660535377E-10</v>
      </c>
      <c r="M68" s="62">
        <f t="shared" si="60"/>
        <v>2.0304376995230002E-12</v>
      </c>
      <c r="N68" s="62">
        <f t="shared" si="60"/>
        <v>-1.5884420058549999E-13</v>
      </c>
      <c r="O68" s="62">
        <f t="shared" si="60"/>
        <v>2.0231904886939999E-12</v>
      </c>
      <c r="P68" s="62">
        <f t="shared" si="60"/>
        <v>1.098721589865E-13</v>
      </c>
      <c r="Q68" s="62">
        <f t="shared" si="60"/>
        <v>2.982602003055E-13</v>
      </c>
      <c r="R68" s="35">
        <f t="shared" si="50"/>
        <v>-4.649120404810926E-4</v>
      </c>
      <c r="S68" s="61">
        <f t="shared" si="51"/>
        <v>0.11090908345146232</v>
      </c>
      <c r="T68" s="167">
        <f t="shared" si="52"/>
        <v>-6.1571137494447621E-7</v>
      </c>
      <c r="U68" s="167">
        <f t="shared" si="53"/>
        <v>-6.9738068920565963E-7</v>
      </c>
      <c r="V68" s="61">
        <f t="shared" si="54"/>
        <v>-5.9701023207563945E-8</v>
      </c>
      <c r="W68" s="61">
        <f t="shared" si="55"/>
        <v>7.1080513559125659E-10</v>
      </c>
      <c r="X68" s="61">
        <f t="shared" si="56"/>
        <v>-1.5017795630728129E-9</v>
      </c>
      <c r="Y68" s="61">
        <f t="shared" si="57"/>
        <v>1.4546147209840855E-9</v>
      </c>
      <c r="Z68" s="61">
        <f t="shared" si="58"/>
        <v>6.2639776700229769E-11</v>
      </c>
      <c r="AA68" s="61">
        <f t="shared" si="61"/>
        <v>-1.513661809864E-13</v>
      </c>
      <c r="AB68" s="61">
        <f t="shared" si="61"/>
        <v>1.3872336559590001E-12</v>
      </c>
      <c r="AC68" s="61">
        <f t="shared" si="61"/>
        <v>-1.1689499903480001E-13</v>
      </c>
      <c r="AD68" s="61">
        <f t="shared" si="61"/>
        <v>1.1119123526749999E-12</v>
      </c>
      <c r="AE68" s="61">
        <f t="shared" si="61"/>
        <v>9.7966720885940004E-14</v>
      </c>
    </row>
    <row r="69" spans="1:39" s="15" customFormat="1" x14ac:dyDescent="0.2">
      <c r="A69" s="5" t="str">
        <f>SIAF!B68</f>
        <v>MIRIM_FP5MIMF</v>
      </c>
      <c r="B69" s="164">
        <f>SIAF!H68-B$2</f>
        <v>248.5</v>
      </c>
      <c r="C69" s="164">
        <f>SIAF!I68-C$2</f>
        <v>248.5</v>
      </c>
      <c r="D69" s="62">
        <f t="shared" si="40"/>
        <v>0.11119590475606621</v>
      </c>
      <c r="E69" s="62">
        <f t="shared" si="41"/>
        <v>-5.2706921400312915E-4</v>
      </c>
      <c r="F69" s="62">
        <f t="shared" si="42"/>
        <v>-1.1983494990122042E-6</v>
      </c>
      <c r="G69" s="62">
        <f t="shared" si="43"/>
        <v>-3.161404997887982E-7</v>
      </c>
      <c r="H69" s="62">
        <f t="shared" si="44"/>
        <v>-9.6706819266047378E-7</v>
      </c>
      <c r="I69" s="62">
        <f t="shared" si="45"/>
        <v>-9.2142465649963447E-10</v>
      </c>
      <c r="J69" s="62">
        <f t="shared" si="46"/>
        <v>9.1330380108500775E-10</v>
      </c>
      <c r="K69" s="62">
        <f t="shared" si="47"/>
        <v>-5.2629985023564637E-10</v>
      </c>
      <c r="L69" s="62">
        <f t="shared" si="48"/>
        <v>3.2117059016988923E-10</v>
      </c>
      <c r="M69" s="62">
        <f t="shared" si="60"/>
        <v>2.0304376995230002E-12</v>
      </c>
      <c r="N69" s="62">
        <f t="shared" si="60"/>
        <v>-1.5884420058549999E-13</v>
      </c>
      <c r="O69" s="62">
        <f t="shared" si="60"/>
        <v>2.0231904886939999E-12</v>
      </c>
      <c r="P69" s="62">
        <f t="shared" si="60"/>
        <v>1.098721589865E-13</v>
      </c>
      <c r="Q69" s="62">
        <f t="shared" si="60"/>
        <v>2.982602003055E-13</v>
      </c>
      <c r="R69" s="35">
        <f t="shared" si="50"/>
        <v>-4.2379060524333842E-4</v>
      </c>
      <c r="S69" s="61">
        <f t="shared" si="51"/>
        <v>0.11036756152721235</v>
      </c>
      <c r="T69" s="167">
        <f t="shared" si="52"/>
        <v>5.5663568177584814E-8</v>
      </c>
      <c r="U69" s="167">
        <f t="shared" si="53"/>
        <v>-1.591304227110802E-6</v>
      </c>
      <c r="V69" s="61">
        <f t="shared" si="54"/>
        <v>2.6357219446756578E-7</v>
      </c>
      <c r="W69" s="61">
        <f t="shared" si="55"/>
        <v>2.4794934260720992E-10</v>
      </c>
      <c r="X69" s="61">
        <f t="shared" si="56"/>
        <v>1.6355328505243903E-10</v>
      </c>
      <c r="Y69" s="61">
        <f t="shared" si="57"/>
        <v>8.1947769128079684E-10</v>
      </c>
      <c r="Z69" s="61">
        <f t="shared" si="58"/>
        <v>4.3352320457852183E-10</v>
      </c>
      <c r="AA69" s="61">
        <f t="shared" si="61"/>
        <v>-1.513661809864E-13</v>
      </c>
      <c r="AB69" s="61">
        <f t="shared" si="61"/>
        <v>1.3872336559590001E-12</v>
      </c>
      <c r="AC69" s="61">
        <f t="shared" si="61"/>
        <v>-1.1689499903480001E-13</v>
      </c>
      <c r="AD69" s="61">
        <f t="shared" si="61"/>
        <v>1.1119123526749999E-12</v>
      </c>
      <c r="AE69" s="61">
        <f t="shared" si="61"/>
        <v>9.7966720885940004E-14</v>
      </c>
    </row>
    <row r="70" spans="1:39" s="15" customFormat="1" x14ac:dyDescent="0.2">
      <c r="A70" s="5"/>
      <c r="B70" s="5"/>
      <c r="C70" s="5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4"/>
      <c r="U70" s="4"/>
      <c r="V70" s="32"/>
      <c r="W70" s="32"/>
      <c r="X70" s="32"/>
      <c r="Y70" s="32"/>
    </row>
    <row r="71" spans="1:39" x14ac:dyDescent="0.2">
      <c r="B71" s="5"/>
      <c r="C71" s="5"/>
      <c r="W71" s="32"/>
      <c r="Z71"/>
      <c r="AA71"/>
      <c r="AB71"/>
      <c r="AC71"/>
      <c r="AD71"/>
      <c r="AE71"/>
    </row>
    <row r="72" spans="1:39" s="5" customFormat="1" x14ac:dyDescent="0.2">
      <c r="A72" s="5" t="s">
        <v>94</v>
      </c>
      <c r="B72" s="5" t="s">
        <v>110</v>
      </c>
      <c r="C72" s="5" t="s">
        <v>111</v>
      </c>
      <c r="D72" s="5" t="s">
        <v>44</v>
      </c>
      <c r="E72" s="5" t="s">
        <v>45</v>
      </c>
      <c r="F72" s="5" t="s">
        <v>46</v>
      </c>
      <c r="G72" s="5" t="s">
        <v>47</v>
      </c>
      <c r="H72" s="5" t="s">
        <v>48</v>
      </c>
      <c r="I72" s="5" t="s">
        <v>73</v>
      </c>
      <c r="J72" s="5" t="s">
        <v>74</v>
      </c>
      <c r="K72" s="5" t="s">
        <v>75</v>
      </c>
      <c r="L72" s="5" t="s">
        <v>76</v>
      </c>
      <c r="M72" s="5" t="s">
        <v>77</v>
      </c>
      <c r="N72" s="5" t="s">
        <v>78</v>
      </c>
      <c r="O72" s="5" t="s">
        <v>79</v>
      </c>
      <c r="P72" s="5" t="s">
        <v>80</v>
      </c>
      <c r="Q72" s="5" t="s">
        <v>81</v>
      </c>
      <c r="R72" s="5" t="s">
        <v>49</v>
      </c>
      <c r="S72" s="5" t="s">
        <v>50</v>
      </c>
      <c r="T72" s="7" t="s">
        <v>51</v>
      </c>
      <c r="U72" s="7" t="s">
        <v>52</v>
      </c>
      <c r="V72" s="5" t="s">
        <v>53</v>
      </c>
      <c r="W72" s="5" t="s">
        <v>82</v>
      </c>
      <c r="X72" s="5" t="s">
        <v>83</v>
      </c>
      <c r="Y72" s="5" t="s">
        <v>84</v>
      </c>
      <c r="Z72" s="5" t="s">
        <v>85</v>
      </c>
      <c r="AA72" s="5" t="s">
        <v>86</v>
      </c>
      <c r="AB72" s="5" t="s">
        <v>87</v>
      </c>
      <c r="AC72" s="5" t="s">
        <v>88</v>
      </c>
      <c r="AD72" s="5" t="s">
        <v>89</v>
      </c>
      <c r="AE72" s="5" t="s">
        <v>90</v>
      </c>
    </row>
    <row r="73" spans="1:39" x14ac:dyDescent="0.2">
      <c r="A73" t="s">
        <v>450</v>
      </c>
      <c r="B73" s="160">
        <v>-433.68055800000002</v>
      </c>
      <c r="C73" s="160">
        <v>-375.59991500000001</v>
      </c>
      <c r="D73" s="163">
        <v>-8.9602605150430001</v>
      </c>
      <c r="E73" s="163">
        <v>1.148095123005E-5</v>
      </c>
      <c r="F73" s="163">
        <v>-6.6584254583319999E-5</v>
      </c>
      <c r="G73" s="163">
        <v>-1.234469201001E-5</v>
      </c>
      <c r="H73" s="163">
        <v>6.0252402496080004E-4</v>
      </c>
      <c r="I73" s="163">
        <v>-1.9241744625580001E-5</v>
      </c>
      <c r="J73" s="163">
        <v>-1.8163379067700001E-7</v>
      </c>
      <c r="K73" s="163">
        <v>-1.078994377173E-5</v>
      </c>
      <c r="L73" s="163">
        <v>1.388767390967E-8</v>
      </c>
      <c r="M73" s="163">
        <v>-1.271062427133E-7</v>
      </c>
      <c r="N73" s="163">
        <v>-9.8393356490550007E-9</v>
      </c>
      <c r="O73" s="163">
        <v>-1.1892483043159999E-7</v>
      </c>
      <c r="P73" s="163">
        <v>6.3993655110230004E-9</v>
      </c>
      <c r="Q73" s="163">
        <v>-1.7938120769440001E-8</v>
      </c>
      <c r="R73" s="163">
        <v>-6.0313698925819998E-4</v>
      </c>
      <c r="S73" s="163">
        <v>9.0295132805979996</v>
      </c>
      <c r="T73" s="4">
        <v>-1.80044135644E-5</v>
      </c>
      <c r="U73" s="4">
        <v>-1.206199883326E-3</v>
      </c>
      <c r="V73" s="163">
        <v>2.0973726899529999E-5</v>
      </c>
      <c r="W73" s="163">
        <v>3.578291253905E-7</v>
      </c>
      <c r="X73" s="163">
        <v>5.407761873565E-6</v>
      </c>
      <c r="Y73" s="163">
        <v>3.2224008205360002E-7</v>
      </c>
      <c r="Z73" s="163">
        <v>-3.716600250705E-7</v>
      </c>
      <c r="AA73" s="163">
        <v>9.2371589635679992E-9</v>
      </c>
      <c r="AB73" s="163">
        <v>8.1132513563149997E-8</v>
      </c>
      <c r="AC73" s="163">
        <v>6.9799133071360002E-9</v>
      </c>
      <c r="AD73" s="163">
        <v>6.5847741212590005E-8</v>
      </c>
      <c r="AE73" s="163">
        <v>-5.9945921585839997E-9</v>
      </c>
    </row>
    <row r="74" spans="1:39" x14ac:dyDescent="0.2">
      <c r="A74" t="s">
        <v>451</v>
      </c>
      <c r="B74" s="160">
        <v>-433.68055800000002</v>
      </c>
      <c r="C74" s="160">
        <v>-375.59991500000001</v>
      </c>
      <c r="D74" s="163">
        <v>8.9602605150430001</v>
      </c>
      <c r="E74" s="163">
        <v>1.148095123005E-5</v>
      </c>
      <c r="F74" s="163">
        <v>-6.6584254583319999E-5</v>
      </c>
      <c r="G74" s="163">
        <v>1.234469201001E-5</v>
      </c>
      <c r="H74" s="163">
        <v>6.0252402496080004E-4</v>
      </c>
      <c r="I74" s="163">
        <v>1.9241744625580001E-5</v>
      </c>
      <c r="J74" s="163">
        <v>-1.8163379067700001E-7</v>
      </c>
      <c r="K74" s="163">
        <v>1.078994377173E-5</v>
      </c>
      <c r="L74" s="163">
        <v>1.388767390967E-8</v>
      </c>
      <c r="M74" s="163">
        <v>-1.271062427133E-7</v>
      </c>
      <c r="N74" s="163">
        <v>9.8393356490550007E-9</v>
      </c>
      <c r="O74" s="163">
        <v>-1.1892483043159999E-7</v>
      </c>
      <c r="P74" s="163">
        <v>-6.3993655110230004E-9</v>
      </c>
      <c r="Q74" s="163">
        <v>-1.7938120769440001E-8</v>
      </c>
      <c r="R74" s="163">
        <v>6.0313698925819998E-4</v>
      </c>
      <c r="S74" s="163">
        <v>9.0295132805979996</v>
      </c>
      <c r="T74" s="4">
        <v>-1.80044135644E-5</v>
      </c>
      <c r="U74" s="4">
        <v>1.206199883326E-3</v>
      </c>
      <c r="V74" s="163">
        <v>2.0973726899529999E-5</v>
      </c>
      <c r="W74" s="163">
        <v>-3.578291253905E-7</v>
      </c>
      <c r="X74" s="163">
        <v>5.407761873565E-6</v>
      </c>
      <c r="Y74" s="163">
        <v>-3.2224008205360002E-7</v>
      </c>
      <c r="Z74" s="163">
        <v>-3.716600250705E-7</v>
      </c>
      <c r="AA74" s="163">
        <v>9.2371589635679992E-9</v>
      </c>
      <c r="AB74" s="163">
        <v>-8.1132513563149997E-8</v>
      </c>
      <c r="AC74" s="163">
        <v>6.9799133071360002E-9</v>
      </c>
      <c r="AD74" s="163">
        <v>-6.5847741212590005E-8</v>
      </c>
      <c r="AE74" s="163">
        <v>-5.9945921585839997E-9</v>
      </c>
    </row>
    <row r="75" spans="1:39" s="15" customFormat="1" x14ac:dyDescent="0.2">
      <c r="A75" s="5" t="str">
        <f>SIAF!B3</f>
        <v>MIRIM_FULL_OSS</v>
      </c>
      <c r="B75" s="8">
        <f>D$2*B4+E$2*C4+F$2*B4^2+G$2*B4*C4+H$2*C4^2+I$2*B4^3+J$2*B4^2*C4+K$2*B4*C4^2+L$2*C4^3+M$2*B4^4+N$2*B4^3*C4+O$2*B4^2*C4^2+P$2*B4*C4^3+Q$2*C4^4</f>
        <v>-19.742281113495004</v>
      </c>
      <c r="C75" s="8">
        <f>R$2*B4+S$2*C4+T$2*B4^2+U$2*B4*C4+V$2*C4^2+W$2*B4^3+X$2*B4^2*C4+Y$2*B4*C4^2+Z$2*C4^3+AA$2*B4^4+AB$2*B4^3*C4+AC$2*B4^2*C4^2+AD$2*B4*C4^3+AE$2*C4^4</f>
        <v>-3.9969740912662371E-4</v>
      </c>
      <c r="D75" s="33">
        <f>D$73+2*F$73*$B75+G$73*$C75+3*I$73*$B75^2+2*J$73*$B75*$C75+K$73*$C75^2+4*M$73*$B75^3+3*N$73*$B75^2*$C75+2*O$73*$B75*$C75^2+P$73*$C75^3</f>
        <v>-8.9762181301704569</v>
      </c>
      <c r="E75" s="33">
        <f>E$73+G$73*$B75+2*H$73*$C75+J$73*$B75^2+2*K$73*$B75*$C75+3*L$73*$C75^2+N$73*$B75^3+2*O$73*$B75^2*$C75+3*P$73*$B75*$C75^2+4*Q$73*$C75^3</f>
        <v>2.5949607126720428E-4</v>
      </c>
      <c r="F75" s="33">
        <f>F$73+3*I$73*$B75+J$73*$C75+6*M$73*$B75^2+3*N$73*$B75*$C75+O$73*$C75^2</f>
        <v>7.7579958650209513E-4</v>
      </c>
      <c r="G75" s="33">
        <f>G$73+2*J$73*$B75+2*K$73*$C75+3*N$73*$B75^2+4*O$73*$B75*$C75+3*P$73*$C75^2</f>
        <v>-1.6672959006238363E-5</v>
      </c>
      <c r="H75" s="33">
        <f>H$73+K$73*$B75+3*L$73*$C75+O$73*$B75^2+3*P$73*$B75*$C75+6*Q$73*$C75^2</f>
        <v>7.691903988735066E-4</v>
      </c>
      <c r="I75" s="33">
        <f>I$73+4*M$73*$B75+N$73*$C75</f>
        <v>-9.2042719931186562E-6</v>
      </c>
      <c r="J75" s="33">
        <f>J$73+3*N$73*$B75+2*O$73*$C75</f>
        <v>4.0121406827723856E-7</v>
      </c>
      <c r="K75" s="33">
        <f>K$73+2*O$73*$B75+3*P$73*$C75</f>
        <v>-6.0942565776486991E-6</v>
      </c>
      <c r="L75" s="33">
        <f>L$73+P$73*$B75+4*Q$73*$C75</f>
        <v>-1.124217196753661E-7</v>
      </c>
      <c r="M75" s="33">
        <f>M$73</f>
        <v>-1.271062427133E-7</v>
      </c>
      <c r="N75" s="33">
        <f>N$73</f>
        <v>-9.8393356490550007E-9</v>
      </c>
      <c r="O75" s="33">
        <f>O$73</f>
        <v>-1.1892483043159999E-7</v>
      </c>
      <c r="P75" s="33">
        <f>P$73</f>
        <v>6.3993655110230004E-9</v>
      </c>
      <c r="Q75" s="33">
        <f>Q$73</f>
        <v>-1.7938120769440001E-8</v>
      </c>
      <c r="R75" s="35">
        <f>R$73+2*T$73*$B75+U$73*$C75+3*W$73*$B75^2+2*X$73*$B75*$C75+Y$73*$C75^2+4*AA$73*$B75^3+3*AB$73*$B75^2*$C75+2*AC$73*$B75*$C75^2+AD$73*$C75^3</f>
        <v>2.4238000561982391E-4</v>
      </c>
      <c r="S75" s="35">
        <f>S$73+U$73*$B75+2*V$73*$C75+X$73*$B75^2+2*Y$73*$B75*$C75+3*Z$73*$C75^2+AB$73*$B75^3+2*AC$73*$B75^2*$C75+3*AD$73*$B75*$C75^2+4*AE$73*$C75^3</f>
        <v>9.0548098297633661</v>
      </c>
      <c r="T75" s="168">
        <f>T$73+3*W$73*$B75+X$73*$C75+6*AA$73*$B75^2+3*AB$73*$B75*$C75+AC$73*$C75^2</f>
        <v>-1.7596222975137491E-5</v>
      </c>
      <c r="U75" s="168">
        <f>U$73+2*X$73*$B75+2*Y$73*$C75+3*AB$73*$B75^2+4*AC$73*$B75*$C75+3*AD$73*$C75^2</f>
        <v>-1.324856974008337E-3</v>
      </c>
      <c r="V75" s="35">
        <f>V$73+Y$73*$B75+3*Z$73*$C75+AC$73*$B75^2+3*AD$73*$B75*$C75+6*AE$73*$C75^2</f>
        <v>1.7334451766414548E-5</v>
      </c>
      <c r="W75" s="35">
        <f>W$73+4*AA$73*$B75+AB$73*$C75</f>
        <v>-3.7165365886016556E-7</v>
      </c>
      <c r="X75" s="35">
        <f>X$73+3*AB$73*$B75+2*AC$73*$C75</f>
        <v>6.0253362323401016E-7</v>
      </c>
      <c r="Y75" s="35">
        <f>Y$73+2*AC$73*$B75+3*AD$73*$C75</f>
        <v>4.6562303224314472E-8</v>
      </c>
      <c r="Z75" s="35">
        <f>Z$73+AD$73*$B75+4*AE$73*$C75</f>
        <v>-1.6716350586863039E-6</v>
      </c>
      <c r="AA75" s="35">
        <f>AA$73</f>
        <v>9.2371589635679992E-9</v>
      </c>
      <c r="AB75" s="35">
        <f>AB$73</f>
        <v>8.1132513563149997E-8</v>
      </c>
      <c r="AC75" s="35">
        <f>AC$73</f>
        <v>6.9799133071360002E-9</v>
      </c>
      <c r="AD75" s="35">
        <f>AD$73</f>
        <v>6.5847741212590005E-8</v>
      </c>
      <c r="AE75" s="35">
        <f>AE$73</f>
        <v>-5.9945921585839997E-9</v>
      </c>
      <c r="AF75"/>
      <c r="AG75" s="34"/>
      <c r="AH75" s="34"/>
      <c r="AI75" s="34"/>
      <c r="AJ75" s="34"/>
      <c r="AK75" s="34"/>
      <c r="AL75"/>
      <c r="AM75"/>
    </row>
    <row r="76" spans="1:39" s="15" customFormat="1" x14ac:dyDescent="0.2">
      <c r="A76" s="5" t="str">
        <f>SIAF!B4</f>
        <v>MIRIM_FULL</v>
      </c>
      <c r="B76" s="8">
        <f t="shared" ref="B76:B107" si="98">D$3*B5+E$3*C5+F$3*B5^2+G$3*B5*C5+H$3*C5^2+I$3*B5^3+J$3*B5^2*C5+K$3*B5*C5^2+L$3*C5^3+M$3*B5^4+N$3*B5^3*C5+O$3*B5^2*C5^2+P$3*B5*C5^3+Q$3*C5^4</f>
        <v>19.742281113495004</v>
      </c>
      <c r="C76" s="8">
        <f t="shared" ref="C76:C107" si="99">R$3*B5+S$3*C5+T$3*B5^2+U$3*B5*C5+V$3*C5^2+W$3*B5^3+X$3*B5^2*C5+Y$3*B5*C5^2+Z$3*C5^3+AA$3*B5^4+AB$3*B5^3*C5+AC$3*B5^2*C5^2+AD$3*B5*C5^3+AE$3*C5^4</f>
        <v>-3.9969740912662371E-4</v>
      </c>
      <c r="D76" s="33">
        <f t="shared" ref="D76:D106" si="100">D$74+2*F$74*$B76+G$74*$C76+3*I$74*$B76^2+2*J$74*$B76*$C76+K$74*$C76^2+4*M$74*$B76^3+3*N$74*$B76^2*$C76+2*O$74*$B76*$C76^2+P$74*$C76^3</f>
        <v>8.9762181301704569</v>
      </c>
      <c r="E76" s="33">
        <f t="shared" ref="E76:E106" si="101">E$74+G$74*$B76+2*H$74*$C76+J$74*$B76^2+2*K$74*$B76*$C76+3*L$74*$C76^2+N$74*$B76^3+2*O$74*$B76^2*$C76+3*P$74*$B76*$C76^2+4*Q$74*$C76^3</f>
        <v>2.5949607126720428E-4</v>
      </c>
      <c r="F76" s="33">
        <f t="shared" ref="F76:F106" si="102">F$74+3*I$74*$B76+J$74*$C76+6*M$74*$B76^2+3*N$74*$B76*$C76+O$74*$C76^2</f>
        <v>7.7579958650209513E-4</v>
      </c>
      <c r="G76" s="33">
        <f t="shared" ref="G76:G106" si="103">G$74+2*J$74*$B76+2*K$74*$C76+3*N$74*$B76^2+4*O$74*$B76*$C76+3*P$74*$C76^2</f>
        <v>1.6672959006238363E-5</v>
      </c>
      <c r="H76" s="33">
        <f t="shared" ref="H76:H106" si="104">H$74+K$74*$B76+3*L$74*$C76+O$74*$B76^2+3*P$74*$B76*$C76+6*Q$74*$C76^2</f>
        <v>7.691903988735066E-4</v>
      </c>
      <c r="I76" s="33">
        <f t="shared" ref="I76:I106" si="105">I$74+4*M$74*$B76+N$74*$C76</f>
        <v>9.2042719931186562E-6</v>
      </c>
      <c r="J76" s="33">
        <f t="shared" ref="J76:J106" si="106">J$74+3*N$74*$B76+2*O$74*$C76</f>
        <v>4.0121406827723856E-7</v>
      </c>
      <c r="K76" s="33">
        <f t="shared" ref="K76:K106" si="107">K$74+2*O$74*$B76+3*P$74*$C76</f>
        <v>6.0942565776486991E-6</v>
      </c>
      <c r="L76" s="33">
        <f t="shared" ref="L76:L106" si="108">L$74+P$74*$B76+4*Q$74*$C76</f>
        <v>-1.124217196753661E-7</v>
      </c>
      <c r="M76" s="33">
        <f t="shared" ref="M76:Q84" si="109">M$74</f>
        <v>-1.271062427133E-7</v>
      </c>
      <c r="N76" s="33">
        <f t="shared" si="109"/>
        <v>9.8393356490550007E-9</v>
      </c>
      <c r="O76" s="33">
        <f t="shared" si="109"/>
        <v>-1.1892483043159999E-7</v>
      </c>
      <c r="P76" s="33">
        <f t="shared" si="109"/>
        <v>-6.3993655110230004E-9</v>
      </c>
      <c r="Q76" s="33">
        <f t="shared" si="109"/>
        <v>-1.7938120769440001E-8</v>
      </c>
      <c r="R76" s="35">
        <f t="shared" ref="R76:R106" si="110">R$74+2*T$74*$B76+U$74*$C76+3*W$74*$B76^2+2*X$74*$B76*$C76+Y$74*$C76^2+4*AA$74*$B76^3+3*AB$74*$B76^2*$C76+2*AC$74*$B76*$C76^2+AD$74*$C76^3</f>
        <v>-2.4238000561982391E-4</v>
      </c>
      <c r="S76" s="35">
        <f t="shared" ref="S76:S106" si="111">S$74+U$74*$B76+2*V$74*$C76+X$74*$B76^2+2*Y$74*$B76*$C76+3*Z$74*$C76^2+AB$74*$B76^3+2*AC$74*$B76^2*$C76+3*AD$74*$B76*$C76^2+4*AE$74*$C76^3</f>
        <v>9.0548098297633661</v>
      </c>
      <c r="T76" s="168">
        <f t="shared" ref="T76:T106" si="112">T$74+3*W$74*$B76+X$74*$C76+6*AA$74*$B76^2+3*AB$74*$B76*$C76+AC$74*$C76^2</f>
        <v>-1.7596222975137491E-5</v>
      </c>
      <c r="U76" s="168">
        <f t="shared" ref="U76:U106" si="113">U$74+2*X$74*$B76+2*Y$74*$C76+3*AB$74*$B76^2+4*AC$74*$B76*$C76+3*AD$74*$C76^2</f>
        <v>1.324856974008337E-3</v>
      </c>
      <c r="V76" s="35">
        <f t="shared" ref="V76:V106" si="114">V$74+Y$74*$B76+3*Z$74*$C76+AC$74*$B76^2+3*AD$74*$B76*$C76+6*AE$74*$C76^2</f>
        <v>1.7334451766414548E-5</v>
      </c>
      <c r="W76" s="35">
        <f t="shared" ref="W76:W106" si="115">W$74+4*AA$74*$B76+AB$74*$C76</f>
        <v>3.7165365886016556E-7</v>
      </c>
      <c r="X76" s="35">
        <f t="shared" ref="X76:X106" si="116">X$74+3*AB$74*$B76+2*AC$74*$C76</f>
        <v>6.0253362323401016E-7</v>
      </c>
      <c r="Y76" s="35">
        <f t="shared" ref="Y76:Y106" si="117">Y$74+2*AC$74*$B76+3*AD$74*$C76</f>
        <v>-4.6562303224314472E-8</v>
      </c>
      <c r="Z76" s="35">
        <f t="shared" ref="Z76:Z106" si="118">Z$74+AD$74*$B76+4*AE$74*$C76</f>
        <v>-1.6716350586863039E-6</v>
      </c>
      <c r="AA76" s="35">
        <f t="shared" ref="AA76:AE84" si="119">AA$74</f>
        <v>9.2371589635679992E-9</v>
      </c>
      <c r="AB76" s="35">
        <f t="shared" si="119"/>
        <v>-8.1132513563149997E-8</v>
      </c>
      <c r="AC76" s="35">
        <f t="shared" si="119"/>
        <v>6.9799133071360002E-9</v>
      </c>
      <c r="AD76" s="35">
        <f t="shared" si="119"/>
        <v>-6.5847741212590005E-8</v>
      </c>
      <c r="AE76" s="35">
        <f t="shared" si="119"/>
        <v>-5.9945921585839997E-9</v>
      </c>
      <c r="AF76"/>
      <c r="AG76" s="34"/>
      <c r="AH76" s="34"/>
      <c r="AI76" s="34"/>
      <c r="AJ76" s="34"/>
      <c r="AK76" s="34"/>
      <c r="AL76"/>
      <c r="AM76"/>
    </row>
    <row r="77" spans="1:39" s="15" customFormat="1" x14ac:dyDescent="0.2">
      <c r="A77" s="5" t="str">
        <f>SIAF!B5</f>
        <v>MIRIM_ILLUM</v>
      </c>
      <c r="B77" s="8">
        <f t="shared" si="98"/>
        <v>19.742281113495004</v>
      </c>
      <c r="C77" s="8">
        <f t="shared" si="99"/>
        <v>-3.9969740912662371E-4</v>
      </c>
      <c r="D77" s="33">
        <f t="shared" si="100"/>
        <v>8.9762181301704569</v>
      </c>
      <c r="E77" s="33">
        <f t="shared" si="101"/>
        <v>2.5949607126720428E-4</v>
      </c>
      <c r="F77" s="33">
        <f t="shared" si="102"/>
        <v>7.7579958650209513E-4</v>
      </c>
      <c r="G77" s="33">
        <f t="shared" si="103"/>
        <v>1.6672959006238363E-5</v>
      </c>
      <c r="H77" s="33">
        <f t="shared" si="104"/>
        <v>7.691903988735066E-4</v>
      </c>
      <c r="I77" s="33">
        <f t="shared" si="105"/>
        <v>9.2042719931186562E-6</v>
      </c>
      <c r="J77" s="33">
        <f t="shared" si="106"/>
        <v>4.0121406827723856E-7</v>
      </c>
      <c r="K77" s="33">
        <f t="shared" si="107"/>
        <v>6.0942565776486991E-6</v>
      </c>
      <c r="L77" s="33">
        <f t="shared" si="108"/>
        <v>-1.124217196753661E-7</v>
      </c>
      <c r="M77" s="33">
        <f t="shared" si="109"/>
        <v>-1.271062427133E-7</v>
      </c>
      <c r="N77" s="33">
        <f t="shared" si="109"/>
        <v>9.8393356490550007E-9</v>
      </c>
      <c r="O77" s="33">
        <f t="shared" si="109"/>
        <v>-1.1892483043159999E-7</v>
      </c>
      <c r="P77" s="33">
        <f t="shared" si="109"/>
        <v>-6.3993655110230004E-9</v>
      </c>
      <c r="Q77" s="33">
        <f t="shared" si="109"/>
        <v>-1.7938120769440001E-8</v>
      </c>
      <c r="R77" s="35">
        <f t="shared" si="110"/>
        <v>-2.4238000561982391E-4</v>
      </c>
      <c r="S77" s="35">
        <f t="shared" si="111"/>
        <v>9.0548098297633661</v>
      </c>
      <c r="T77" s="168">
        <f t="shared" si="112"/>
        <v>-1.7596222975137491E-5</v>
      </c>
      <c r="U77" s="168">
        <f t="shared" si="113"/>
        <v>1.324856974008337E-3</v>
      </c>
      <c r="V77" s="35">
        <f t="shared" si="114"/>
        <v>1.7334451766414548E-5</v>
      </c>
      <c r="W77" s="35">
        <f t="shared" si="115"/>
        <v>3.7165365886016556E-7</v>
      </c>
      <c r="X77" s="35">
        <f t="shared" si="116"/>
        <v>6.0253362323401016E-7</v>
      </c>
      <c r="Y77" s="35">
        <f t="shared" si="117"/>
        <v>-4.6562303224314472E-8</v>
      </c>
      <c r="Z77" s="35">
        <f t="shared" si="118"/>
        <v>-1.6716350586863039E-6</v>
      </c>
      <c r="AA77" s="35">
        <f t="shared" si="119"/>
        <v>9.2371589635679992E-9</v>
      </c>
      <c r="AB77" s="35">
        <f t="shared" si="119"/>
        <v>-8.1132513563149997E-8</v>
      </c>
      <c r="AC77" s="35">
        <f t="shared" si="119"/>
        <v>6.9799133071360002E-9</v>
      </c>
      <c r="AD77" s="35">
        <f t="shared" si="119"/>
        <v>-6.5847741212590005E-8</v>
      </c>
      <c r="AE77" s="35">
        <f t="shared" si="119"/>
        <v>-5.9945921585839997E-9</v>
      </c>
    </row>
    <row r="78" spans="1:39" x14ac:dyDescent="0.2">
      <c r="A78" s="5" t="str">
        <f>SIAF!B6</f>
        <v>MIRIM_BRIGHTSKY</v>
      </c>
      <c r="B78" s="8">
        <f t="shared" si="98"/>
        <v>21.814889552243844</v>
      </c>
      <c r="C78" s="8">
        <f t="shared" si="99"/>
        <v>-22.747081878601549</v>
      </c>
      <c r="D78" s="33">
        <f t="shared" si="100"/>
        <v>8.9821015957785697</v>
      </c>
      <c r="E78" s="33">
        <f t="shared" si="101"/>
        <v>-3.4599190779206902E-2</v>
      </c>
      <c r="F78" s="33">
        <f t="shared" si="102"/>
        <v>7.5770308062749674E-4</v>
      </c>
      <c r="G78" s="33">
        <f t="shared" si="103"/>
        <v>-2.4629184480475506E-4</v>
      </c>
      <c r="H78" s="33">
        <f t="shared" si="104"/>
        <v>7.341989521326887E-4</v>
      </c>
      <c r="I78" s="33">
        <f t="shared" si="105"/>
        <v>7.9266938671745495E-6</v>
      </c>
      <c r="J78" s="33">
        <f t="shared" si="106"/>
        <v>5.8726839811305912E-6</v>
      </c>
      <c r="K78" s="33">
        <f t="shared" si="107"/>
        <v>6.0379803637116539E-6</v>
      </c>
      <c r="L78" s="33">
        <f t="shared" si="108"/>
        <v>1.5064458296450435E-6</v>
      </c>
      <c r="M78" s="33">
        <f t="shared" si="109"/>
        <v>-1.271062427133E-7</v>
      </c>
      <c r="N78" s="33">
        <f t="shared" si="109"/>
        <v>9.8393356490550007E-9</v>
      </c>
      <c r="O78" s="33">
        <f t="shared" si="109"/>
        <v>-1.1892483043159999E-7</v>
      </c>
      <c r="P78" s="33">
        <f t="shared" si="109"/>
        <v>-6.3993655110230004E-9</v>
      </c>
      <c r="Q78" s="33">
        <f t="shared" si="109"/>
        <v>-1.7938120769440001E-8</v>
      </c>
      <c r="R78" s="35">
        <f t="shared" si="110"/>
        <v>-2.971346524204227E-2</v>
      </c>
      <c r="S78" s="35">
        <f t="shared" si="111"/>
        <v>9.0542476266090883</v>
      </c>
      <c r="T78" s="168">
        <f t="shared" si="112"/>
        <v>-1.3666449167269819E-5</v>
      </c>
      <c r="U78" s="168">
        <f t="shared" si="113"/>
        <v>1.2248999014951789E-3</v>
      </c>
      <c r="V78" s="35">
        <f t="shared" si="114"/>
        <v>1.2204352532645769E-4</v>
      </c>
      <c r="W78" s="35">
        <f t="shared" si="115"/>
        <v>2.2937292139142443E-6</v>
      </c>
      <c r="X78" s="35">
        <f t="shared" si="116"/>
        <v>-2.1947391286905437E-7</v>
      </c>
      <c r="Y78" s="35">
        <f t="shared" si="117"/>
        <v>4.4758238763564689E-6</v>
      </c>
      <c r="Z78" s="35">
        <f t="shared" si="118"/>
        <v>-1.2626833122473538E-6</v>
      </c>
      <c r="AA78" s="35">
        <f t="shared" si="119"/>
        <v>9.2371589635679992E-9</v>
      </c>
      <c r="AB78" s="35">
        <f t="shared" si="119"/>
        <v>-8.1132513563149997E-8</v>
      </c>
      <c r="AC78" s="35">
        <f t="shared" si="119"/>
        <v>6.9799133071360002E-9</v>
      </c>
      <c r="AD78" s="35">
        <f t="shared" si="119"/>
        <v>-6.5847741212590005E-8</v>
      </c>
      <c r="AE78" s="35">
        <f t="shared" si="119"/>
        <v>-5.9945921585839997E-9</v>
      </c>
    </row>
    <row r="79" spans="1:39" x14ac:dyDescent="0.2">
      <c r="A79" s="5" t="str">
        <f>SIAF!B7</f>
        <v>MIRIM_SUB256</v>
      </c>
      <c r="B79" s="8">
        <f t="shared" si="98"/>
        <v>2.5865806758500303</v>
      </c>
      <c r="C79" s="8">
        <f t="shared" si="99"/>
        <v>-36.981920018902315</v>
      </c>
      <c r="D79" s="33">
        <f t="shared" si="100"/>
        <v>8.9741036484926333</v>
      </c>
      <c r="E79" s="33">
        <f t="shared" si="101"/>
        <v>-4.2909816080202334E-2</v>
      </c>
      <c r="F79" s="33">
        <f t="shared" si="102"/>
        <v>-8.1131078844998381E-5</v>
      </c>
      <c r="G79" s="33">
        <f t="shared" si="103"/>
        <v>-7.6721579505367623E-4</v>
      </c>
      <c r="H79" s="33">
        <f t="shared" si="104"/>
        <v>4.8273331806846669E-4</v>
      </c>
      <c r="I79" s="33">
        <f t="shared" si="105"/>
        <v>1.7562784896839013E-5</v>
      </c>
      <c r="J79" s="33">
        <f t="shared" si="106"/>
        <v>8.6908540502480452E-6</v>
      </c>
      <c r="K79" s="33">
        <f t="shared" si="107"/>
        <v>1.0884708905684888E-5</v>
      </c>
      <c r="L79" s="33">
        <f t="shared" si="108"/>
        <v>2.6508797890805191E-6</v>
      </c>
      <c r="M79" s="33">
        <f t="shared" si="109"/>
        <v>-1.271062427133E-7</v>
      </c>
      <c r="N79" s="33">
        <f t="shared" si="109"/>
        <v>9.8393356490550007E-9</v>
      </c>
      <c r="O79" s="33">
        <f t="shared" si="109"/>
        <v>-1.1892483043159999E-7</v>
      </c>
      <c r="P79" s="33">
        <f t="shared" si="109"/>
        <v>-6.3993655110230004E-9</v>
      </c>
      <c r="Q79" s="33">
        <f t="shared" si="109"/>
        <v>-1.7938120769440001E-8</v>
      </c>
      <c r="R79" s="35">
        <f t="shared" si="110"/>
        <v>-4.2139321446296452E-2</v>
      </c>
      <c r="S79" s="35">
        <f t="shared" si="111"/>
        <v>9.0301639449846345</v>
      </c>
      <c r="T79" s="168">
        <f t="shared" si="112"/>
        <v>-1.8757091528643071E-4</v>
      </c>
      <c r="U79" s="168">
        <f t="shared" si="113"/>
        <v>9.835376517021491E-4</v>
      </c>
      <c r="V79" s="35">
        <f t="shared" si="114"/>
        <v>3.1125895981395018E-5</v>
      </c>
      <c r="W79" s="35">
        <f t="shared" si="115"/>
        <v>2.7381776296340998E-6</v>
      </c>
      <c r="X79" s="35">
        <f t="shared" si="116"/>
        <v>4.2619333069414967E-6</v>
      </c>
      <c r="Y79" s="35">
        <f t="shared" si="117"/>
        <v>7.0193958325532364E-6</v>
      </c>
      <c r="Z79" s="35">
        <f t="shared" si="118"/>
        <v>3.4478559097941085E-7</v>
      </c>
      <c r="AA79" s="35">
        <f t="shared" si="119"/>
        <v>9.2371589635679992E-9</v>
      </c>
      <c r="AB79" s="35">
        <f t="shared" si="119"/>
        <v>-8.1132513563149997E-8</v>
      </c>
      <c r="AC79" s="35">
        <f t="shared" si="119"/>
        <v>6.9799133071360002E-9</v>
      </c>
      <c r="AD79" s="35">
        <f t="shared" si="119"/>
        <v>-6.5847741212590005E-8</v>
      </c>
      <c r="AE79" s="35">
        <f t="shared" si="119"/>
        <v>-5.9945921585839997E-9</v>
      </c>
    </row>
    <row r="80" spans="1:39" x14ac:dyDescent="0.2">
      <c r="A80" s="5" t="str">
        <f>SIAF!B8</f>
        <v>MIRIM_SUB128</v>
      </c>
      <c r="B80" s="8">
        <f t="shared" si="98"/>
        <v>-49.336259330763944</v>
      </c>
      <c r="C80" s="8">
        <f t="shared" si="99"/>
        <v>48.876765393538655</v>
      </c>
      <c r="D80" s="33">
        <f t="shared" si="100"/>
        <v>9.2264468591460513</v>
      </c>
      <c r="E80" s="33">
        <f t="shared" si="101"/>
        <v>-2.9672713115935279E-2</v>
      </c>
      <c r="F80" s="33">
        <f t="shared" si="102"/>
        <v>-5.1350030040579562E-3</v>
      </c>
      <c r="G80" s="33">
        <f t="shared" si="103"/>
        <v>2.258107590800773E-3</v>
      </c>
      <c r="H80" s="33">
        <f t="shared" si="104"/>
        <v>-4.2807017247538961E-4</v>
      </c>
      <c r="I80" s="33">
        <f t="shared" si="105"/>
        <v>4.4806445737976718E-5</v>
      </c>
      <c r="J80" s="33">
        <f t="shared" si="106"/>
        <v>-1.3263263909292984E-5</v>
      </c>
      <c r="K80" s="33">
        <f t="shared" si="107"/>
        <v>2.1586215461561769E-5</v>
      </c>
      <c r="L80" s="33">
        <f t="shared" si="108"/>
        <v>-3.1774208514816807E-6</v>
      </c>
      <c r="M80" s="33">
        <f t="shared" si="109"/>
        <v>-1.271062427133E-7</v>
      </c>
      <c r="N80" s="33">
        <f t="shared" si="109"/>
        <v>9.8393356490550007E-9</v>
      </c>
      <c r="O80" s="33">
        <f t="shared" si="109"/>
        <v>-1.1892483043159999E-7</v>
      </c>
      <c r="P80" s="33">
        <f t="shared" si="109"/>
        <v>-6.3993655110230004E-9</v>
      </c>
      <c r="Q80" s="33">
        <f t="shared" si="109"/>
        <v>-1.7938120769440001E-8</v>
      </c>
      <c r="R80" s="35">
        <f t="shared" si="110"/>
        <v>-1.0856296408111013E-2</v>
      </c>
      <c r="S80" s="35">
        <f t="shared" si="111"/>
        <v>9.0159941837149571</v>
      </c>
      <c r="T80" s="168">
        <f t="shared" si="112"/>
        <v>1.0377771263006682E-3</v>
      </c>
      <c r="U80" s="168">
        <f t="shared" si="113"/>
        <v>-4.9058741697386192E-4</v>
      </c>
      <c r="V80" s="35">
        <f t="shared" si="114"/>
        <v>3.8979563155847296E-4</v>
      </c>
      <c r="W80" s="35">
        <f t="shared" si="115"/>
        <v>-6.1462314370290017E-6</v>
      </c>
      <c r="X80" s="35">
        <f t="shared" si="116"/>
        <v>1.8098397231850124E-5</v>
      </c>
      <c r="Y80" s="35">
        <f t="shared" si="117"/>
        <v>-1.0666239504934449E-5</v>
      </c>
      <c r="Z80" s="35">
        <f t="shared" si="118"/>
        <v>1.7050361134786465E-6</v>
      </c>
      <c r="AA80" s="35">
        <f t="shared" si="119"/>
        <v>9.2371589635679992E-9</v>
      </c>
      <c r="AB80" s="35">
        <f t="shared" si="119"/>
        <v>-8.1132513563149997E-8</v>
      </c>
      <c r="AC80" s="35">
        <f t="shared" si="119"/>
        <v>6.9799133071360002E-9</v>
      </c>
      <c r="AD80" s="35">
        <f t="shared" si="119"/>
        <v>-6.5847741212590005E-8</v>
      </c>
      <c r="AE80" s="35">
        <f t="shared" si="119"/>
        <v>-5.9945921585839997E-9</v>
      </c>
    </row>
    <row r="81" spans="1:31" x14ac:dyDescent="0.2">
      <c r="A81" s="5" t="str">
        <f>SIAF!B9</f>
        <v>MIRIM_SUB64</v>
      </c>
      <c r="B81" s="8">
        <f t="shared" si="98"/>
        <v>-52.849231423662687</v>
      </c>
      <c r="C81" s="8">
        <f t="shared" si="99"/>
        <v>33.113616422853198</v>
      </c>
      <c r="D81" s="33">
        <f t="shared" si="100"/>
        <v>9.2327328198650385</v>
      </c>
      <c r="E81" s="33">
        <f t="shared" si="101"/>
        <v>-2.3907808166849499E-2</v>
      </c>
      <c r="F81" s="33">
        <f t="shared" si="102"/>
        <v>-5.4354707624236455E-3</v>
      </c>
      <c r="G81" s="33">
        <f t="shared" si="103"/>
        <v>1.6400129918098109E-3</v>
      </c>
      <c r="H81" s="33">
        <f t="shared" si="104"/>
        <v>-3.8291747079099265E-4</v>
      </c>
      <c r="I81" s="33">
        <f t="shared" si="105"/>
        <v>4.6437429558308238E-5</v>
      </c>
      <c r="J81" s="33">
        <f t="shared" si="106"/>
        <v>-9.6177002071227281E-6</v>
      </c>
      <c r="K81" s="33">
        <f t="shared" si="107"/>
        <v>2.2724397138083986E-5</v>
      </c>
      <c r="L81" s="33">
        <f t="shared" si="108"/>
        <v>-2.0238949792578799E-6</v>
      </c>
      <c r="M81" s="33">
        <f t="shared" si="109"/>
        <v>-1.271062427133E-7</v>
      </c>
      <c r="N81" s="33">
        <f t="shared" si="109"/>
        <v>9.8393356490550007E-9</v>
      </c>
      <c r="O81" s="33">
        <f t="shared" si="109"/>
        <v>-1.1892483043159999E-7</v>
      </c>
      <c r="P81" s="33">
        <f t="shared" si="109"/>
        <v>-6.3993655110230004E-9</v>
      </c>
      <c r="Q81" s="33">
        <f t="shared" si="109"/>
        <v>-1.7938120769440001E-8</v>
      </c>
      <c r="R81" s="35">
        <f t="shared" si="110"/>
        <v>-1.0996435092330283E-2</v>
      </c>
      <c r="S81" s="35">
        <f t="shared" si="111"/>
        <v>9.0060089852144518</v>
      </c>
      <c r="T81" s="168">
        <f t="shared" si="112"/>
        <v>8.0620407219464407E-4</v>
      </c>
      <c r="U81" s="168">
        <f t="shared" si="113"/>
        <v>-3.3202131986997046E-4</v>
      </c>
      <c r="V81" s="35">
        <f t="shared" si="114"/>
        <v>3.268455973484238E-4</v>
      </c>
      <c r="W81" s="35">
        <f t="shared" si="115"/>
        <v>-4.9971270659936453E-6</v>
      </c>
      <c r="X81" s="35">
        <f t="shared" si="116"/>
        <v>1.8733395173246636E-5</v>
      </c>
      <c r="Y81" s="35">
        <f t="shared" si="117"/>
        <v>-7.6013767239004902E-6</v>
      </c>
      <c r="Z81" s="35">
        <f t="shared" si="118"/>
        <v>2.3143319875959437E-6</v>
      </c>
      <c r="AA81" s="35">
        <f t="shared" si="119"/>
        <v>9.2371589635679992E-9</v>
      </c>
      <c r="AB81" s="35">
        <f t="shared" si="119"/>
        <v>-8.1132513563149997E-8</v>
      </c>
      <c r="AC81" s="35">
        <f t="shared" si="119"/>
        <v>6.9799133071360002E-9</v>
      </c>
      <c r="AD81" s="35">
        <f t="shared" si="119"/>
        <v>-6.5847741212590005E-8</v>
      </c>
      <c r="AE81" s="35">
        <f t="shared" si="119"/>
        <v>-5.9945921585839997E-9</v>
      </c>
    </row>
    <row r="82" spans="1:31" x14ac:dyDescent="0.2">
      <c r="A82" s="5" t="str">
        <f>SIAF!B10</f>
        <v>MIRIM_SLITLESSPRISM</v>
      </c>
      <c r="B82" s="8">
        <f t="shared" si="98"/>
        <v>-52.843587166016114</v>
      </c>
      <c r="C82" s="8">
        <f t="shared" si="99"/>
        <v>35.167633975953812</v>
      </c>
      <c r="D82" s="33">
        <f t="shared" si="100"/>
        <v>9.236135671220195</v>
      </c>
      <c r="E82" s="33">
        <f t="shared" si="101"/>
        <v>-2.5497301961291161E-2</v>
      </c>
      <c r="F82" s="33">
        <f t="shared" si="102"/>
        <v>-5.454940797545953E-3</v>
      </c>
      <c r="G82" s="33">
        <f t="shared" si="103"/>
        <v>1.7331705328892894E-3</v>
      </c>
      <c r="H82" s="33">
        <f t="shared" si="104"/>
        <v>-3.9571486654701012E-4</v>
      </c>
      <c r="I82" s="33">
        <f t="shared" si="105"/>
        <v>4.6454770044912796E-5</v>
      </c>
      <c r="J82" s="33">
        <f t="shared" si="106"/>
        <v>-1.0106080978298346E-5</v>
      </c>
      <c r="K82" s="33">
        <f t="shared" si="107"/>
        <v>2.2683621426051879E-5</v>
      </c>
      <c r="L82" s="33">
        <f t="shared" si="108"/>
        <v>-2.1713119586458722E-6</v>
      </c>
      <c r="M82" s="33">
        <f t="shared" si="109"/>
        <v>-1.271062427133E-7</v>
      </c>
      <c r="N82" s="33">
        <f t="shared" si="109"/>
        <v>9.8393356490550007E-9</v>
      </c>
      <c r="O82" s="33">
        <f t="shared" si="109"/>
        <v>-1.1892483043159999E-7</v>
      </c>
      <c r="P82" s="33">
        <f t="shared" si="109"/>
        <v>-6.3993655110230004E-9</v>
      </c>
      <c r="Q82" s="33">
        <f t="shared" si="109"/>
        <v>-1.7938120769440001E-8</v>
      </c>
      <c r="R82" s="35">
        <f t="shared" si="110"/>
        <v>-1.1701518404127096E-2</v>
      </c>
      <c r="S82" s="35">
        <f t="shared" si="111"/>
        <v>9.0073787086545636</v>
      </c>
      <c r="T82" s="168">
        <f t="shared" si="112"/>
        <v>8.4462480762249902E-4</v>
      </c>
      <c r="U82" s="168">
        <f t="shared" si="113"/>
        <v>-3.6386968667098549E-4</v>
      </c>
      <c r="V82" s="35">
        <f t="shared" si="114"/>
        <v>3.4090969214411516E-4</v>
      </c>
      <c r="W82" s="35">
        <f t="shared" si="115"/>
        <v>-5.1635661253590774E-6</v>
      </c>
      <c r="X82" s="35">
        <f t="shared" si="116"/>
        <v>1.8760695103720398E-5</v>
      </c>
      <c r="Y82" s="35">
        <f t="shared" si="117"/>
        <v>-8.0070551798904384E-6</v>
      </c>
      <c r="Z82" s="35">
        <f t="shared" si="118"/>
        <v>2.2647083359094516E-6</v>
      </c>
      <c r="AA82" s="35">
        <f t="shared" si="119"/>
        <v>9.2371589635679992E-9</v>
      </c>
      <c r="AB82" s="35">
        <f t="shared" si="119"/>
        <v>-8.1132513563149997E-8</v>
      </c>
      <c r="AC82" s="35">
        <f t="shared" si="119"/>
        <v>6.9799133071360002E-9</v>
      </c>
      <c r="AD82" s="35">
        <f t="shared" si="119"/>
        <v>-6.5847741212590005E-8</v>
      </c>
      <c r="AE82" s="35">
        <f t="shared" si="119"/>
        <v>-5.9945921585839997E-9</v>
      </c>
    </row>
    <row r="83" spans="1:31" x14ac:dyDescent="0.2">
      <c r="A83" s="5" t="str">
        <f>SIAF!B11</f>
        <v>MIRIM_SLITLESSUPPER</v>
      </c>
      <c r="B83" s="8">
        <f t="shared" si="98"/>
        <v>-52.843587166016114</v>
      </c>
      <c r="C83" s="8">
        <f t="shared" si="99"/>
        <v>35.167633975953812</v>
      </c>
      <c r="D83" s="33">
        <f t="shared" si="100"/>
        <v>9.236135671220195</v>
      </c>
      <c r="E83" s="33">
        <f t="shared" si="101"/>
        <v>-2.5497301961291161E-2</v>
      </c>
      <c r="F83" s="33">
        <f t="shared" si="102"/>
        <v>-5.454940797545953E-3</v>
      </c>
      <c r="G83" s="33">
        <f t="shared" si="103"/>
        <v>1.7331705328892894E-3</v>
      </c>
      <c r="H83" s="33">
        <f t="shared" si="104"/>
        <v>-3.9571486654701012E-4</v>
      </c>
      <c r="I83" s="33">
        <f t="shared" si="105"/>
        <v>4.6454770044912796E-5</v>
      </c>
      <c r="J83" s="33">
        <f t="shared" si="106"/>
        <v>-1.0106080978298346E-5</v>
      </c>
      <c r="K83" s="33">
        <f t="shared" si="107"/>
        <v>2.2683621426051879E-5</v>
      </c>
      <c r="L83" s="33">
        <f t="shared" si="108"/>
        <v>-2.1713119586458722E-6</v>
      </c>
      <c r="M83" s="33">
        <f t="shared" si="109"/>
        <v>-1.271062427133E-7</v>
      </c>
      <c r="N83" s="33">
        <f t="shared" si="109"/>
        <v>9.8393356490550007E-9</v>
      </c>
      <c r="O83" s="33">
        <f t="shared" si="109"/>
        <v>-1.1892483043159999E-7</v>
      </c>
      <c r="P83" s="33">
        <f t="shared" si="109"/>
        <v>-6.3993655110230004E-9</v>
      </c>
      <c r="Q83" s="33">
        <f t="shared" si="109"/>
        <v>-1.7938120769440001E-8</v>
      </c>
      <c r="R83" s="35">
        <f t="shared" si="110"/>
        <v>-1.1701518404127096E-2</v>
      </c>
      <c r="S83" s="35">
        <f t="shared" si="111"/>
        <v>9.0073787086545636</v>
      </c>
      <c r="T83" s="168">
        <f t="shared" si="112"/>
        <v>8.4462480762249902E-4</v>
      </c>
      <c r="U83" s="168">
        <f t="shared" si="113"/>
        <v>-3.6386968667098549E-4</v>
      </c>
      <c r="V83" s="35">
        <f t="shared" si="114"/>
        <v>3.4090969214411516E-4</v>
      </c>
      <c r="W83" s="35">
        <f t="shared" si="115"/>
        <v>-5.1635661253590774E-6</v>
      </c>
      <c r="X83" s="35">
        <f t="shared" si="116"/>
        <v>1.8760695103720398E-5</v>
      </c>
      <c r="Y83" s="35">
        <f t="shared" si="117"/>
        <v>-8.0070551798904384E-6</v>
      </c>
      <c r="Z83" s="35">
        <f t="shared" si="118"/>
        <v>2.2647083359094516E-6</v>
      </c>
      <c r="AA83" s="35">
        <f t="shared" si="119"/>
        <v>9.2371589635679992E-9</v>
      </c>
      <c r="AB83" s="35">
        <f t="shared" si="119"/>
        <v>-8.1132513563149997E-8</v>
      </c>
      <c r="AC83" s="35">
        <f t="shared" si="119"/>
        <v>6.9799133071360002E-9</v>
      </c>
      <c r="AD83" s="35">
        <f t="shared" si="119"/>
        <v>-6.5847741212590005E-8</v>
      </c>
      <c r="AE83" s="35">
        <f t="shared" si="119"/>
        <v>-5.9945921585839997E-9</v>
      </c>
    </row>
    <row r="84" spans="1:31" x14ac:dyDescent="0.2">
      <c r="A84" s="5" t="str">
        <f>SIAF!B12</f>
        <v>MIRIM_SLITLESSLOWER</v>
      </c>
      <c r="B84" s="8">
        <f t="shared" si="98"/>
        <v>-52.843587166016114</v>
      </c>
      <c r="C84" s="8">
        <f t="shared" si="99"/>
        <v>35.167633975953812</v>
      </c>
      <c r="D84" s="33">
        <f t="shared" si="100"/>
        <v>9.236135671220195</v>
      </c>
      <c r="E84" s="33">
        <f t="shared" si="101"/>
        <v>-2.5497301961291161E-2</v>
      </c>
      <c r="F84" s="33">
        <f t="shared" si="102"/>
        <v>-5.454940797545953E-3</v>
      </c>
      <c r="G84" s="33">
        <f t="shared" si="103"/>
        <v>1.7331705328892894E-3</v>
      </c>
      <c r="H84" s="33">
        <f t="shared" si="104"/>
        <v>-3.9571486654701012E-4</v>
      </c>
      <c r="I84" s="33">
        <f t="shared" si="105"/>
        <v>4.6454770044912796E-5</v>
      </c>
      <c r="J84" s="33">
        <f t="shared" si="106"/>
        <v>-1.0106080978298346E-5</v>
      </c>
      <c r="K84" s="33">
        <f t="shared" si="107"/>
        <v>2.2683621426051879E-5</v>
      </c>
      <c r="L84" s="33">
        <f t="shared" si="108"/>
        <v>-2.1713119586458722E-6</v>
      </c>
      <c r="M84" s="33">
        <f t="shared" si="109"/>
        <v>-1.271062427133E-7</v>
      </c>
      <c r="N84" s="33">
        <f t="shared" si="109"/>
        <v>9.8393356490550007E-9</v>
      </c>
      <c r="O84" s="33">
        <f t="shared" si="109"/>
        <v>-1.1892483043159999E-7</v>
      </c>
      <c r="P84" s="33">
        <f t="shared" si="109"/>
        <v>-6.3993655110230004E-9</v>
      </c>
      <c r="Q84" s="33">
        <f t="shared" si="109"/>
        <v>-1.7938120769440001E-8</v>
      </c>
      <c r="R84" s="35">
        <f t="shared" si="110"/>
        <v>-1.1701518404127096E-2</v>
      </c>
      <c r="S84" s="35">
        <f t="shared" si="111"/>
        <v>9.0073787086545636</v>
      </c>
      <c r="T84" s="168">
        <f t="shared" si="112"/>
        <v>8.4462480762249902E-4</v>
      </c>
      <c r="U84" s="168">
        <f t="shared" si="113"/>
        <v>-3.6386968667098549E-4</v>
      </c>
      <c r="V84" s="35">
        <f t="shared" si="114"/>
        <v>3.4090969214411516E-4</v>
      </c>
      <c r="W84" s="35">
        <f t="shared" si="115"/>
        <v>-5.1635661253590774E-6</v>
      </c>
      <c r="X84" s="35">
        <f t="shared" si="116"/>
        <v>1.8760695103720398E-5</v>
      </c>
      <c r="Y84" s="35">
        <f t="shared" si="117"/>
        <v>-8.0070551798904384E-6</v>
      </c>
      <c r="Z84" s="35">
        <f t="shared" si="118"/>
        <v>2.2647083359094516E-6</v>
      </c>
      <c r="AA84" s="35">
        <f t="shared" si="119"/>
        <v>9.2371589635679992E-9</v>
      </c>
      <c r="AB84" s="35">
        <f t="shared" si="119"/>
        <v>-8.1132513563149997E-8</v>
      </c>
      <c r="AC84" s="35">
        <f t="shared" si="119"/>
        <v>6.9799133071360002E-9</v>
      </c>
      <c r="AD84" s="35">
        <f t="shared" si="119"/>
        <v>-6.5847741212590005E-8</v>
      </c>
      <c r="AE84" s="35">
        <f t="shared" si="119"/>
        <v>-5.9945921585839997E-9</v>
      </c>
    </row>
    <row r="85" spans="1:31" x14ac:dyDescent="0.2">
      <c r="A85" s="5" t="str">
        <f>SIAF!B13</f>
        <v>MIRIM_MASK1065</v>
      </c>
      <c r="B85" s="8">
        <f t="shared" si="98"/>
        <v>-43.979897577577702</v>
      </c>
      <c r="C85" s="8">
        <f t="shared" si="99"/>
        <v>-42.293595888424754</v>
      </c>
      <c r="D85" s="33">
        <f t="shared" si="100"/>
        <v>9.1559050167988634</v>
      </c>
      <c r="E85" s="33">
        <f t="shared" si="101"/>
        <v>1.39249935702926E-2</v>
      </c>
      <c r="F85" s="33">
        <f t="shared" si="102"/>
        <v>-4.2305905719139626E-3</v>
      </c>
      <c r="G85" s="33">
        <f t="shared" si="103"/>
        <v>-1.7464488793241999E-3</v>
      </c>
      <c r="H85" s="33">
        <f t="shared" si="104"/>
        <v>-3.3203727464079186E-4</v>
      </c>
      <c r="I85" s="33">
        <f t="shared" si="105"/>
        <v>4.118608188383496E-5</v>
      </c>
      <c r="J85" s="33">
        <f t="shared" si="106"/>
        <v>8.5796847258395136E-6</v>
      </c>
      <c r="K85" s="33">
        <f t="shared" si="107"/>
        <v>2.2062504031951714E-5</v>
      </c>
      <c r="L85" s="33">
        <f t="shared" si="108"/>
        <v>3.3300016369277623E-6</v>
      </c>
      <c r="M85" s="33">
        <f t="shared" ref="M85:Q94" si="120">M$74</f>
        <v>-1.271062427133E-7</v>
      </c>
      <c r="N85" s="33">
        <f t="shared" si="120"/>
        <v>9.8393356490550007E-9</v>
      </c>
      <c r="O85" s="33">
        <f t="shared" si="120"/>
        <v>-1.1892483043159999E-7</v>
      </c>
      <c r="P85" s="33">
        <f t="shared" si="120"/>
        <v>-6.3993655110230004E-9</v>
      </c>
      <c r="Q85" s="33">
        <f t="shared" si="120"/>
        <v>-1.7938120769440001E-8</v>
      </c>
      <c r="R85" s="35">
        <f t="shared" si="110"/>
        <v>-1.0711389627855967E-2</v>
      </c>
      <c r="S85" s="35">
        <f t="shared" si="111"/>
        <v>9.0050715702929622</v>
      </c>
      <c r="T85" s="168">
        <f t="shared" si="112"/>
        <v>-5.3255609978702955E-4</v>
      </c>
      <c r="U85" s="168">
        <f t="shared" si="113"/>
        <v>-1.4418165617437065E-5</v>
      </c>
      <c r="V85" s="35">
        <f t="shared" si="114"/>
        <v>-3.3597763259978261E-4</v>
      </c>
      <c r="W85" s="35">
        <f t="shared" si="115"/>
        <v>1.4485593961594087E-6</v>
      </c>
      <c r="X85" s="35">
        <f t="shared" si="116"/>
        <v>1.5521949518224812E-5</v>
      </c>
      <c r="Y85" s="35">
        <f t="shared" si="117"/>
        <v>7.4186214442825353E-6</v>
      </c>
      <c r="Z85" s="35">
        <f t="shared" si="118"/>
        <v>3.5384483222583362E-6</v>
      </c>
      <c r="AA85" s="35">
        <f t="shared" ref="AA85:AE94" si="121">AA$74</f>
        <v>9.2371589635679992E-9</v>
      </c>
      <c r="AB85" s="35">
        <f t="shared" si="121"/>
        <v>-8.1132513563149997E-8</v>
      </c>
      <c r="AC85" s="35">
        <f t="shared" si="121"/>
        <v>6.9799133071360002E-9</v>
      </c>
      <c r="AD85" s="35">
        <f t="shared" si="121"/>
        <v>-6.5847741212590005E-8</v>
      </c>
      <c r="AE85" s="35">
        <f t="shared" si="121"/>
        <v>-5.9945921585839997E-9</v>
      </c>
    </row>
    <row r="86" spans="1:31" x14ac:dyDescent="0.2">
      <c r="A86" s="5" t="str">
        <f>SIAF!B14</f>
        <v>MIRIM_MASK1140</v>
      </c>
      <c r="B86" s="8">
        <f t="shared" si="98"/>
        <v>-44.054955274491654</v>
      </c>
      <c r="C86" s="8">
        <f t="shared" si="99"/>
        <v>-17.568111054696452</v>
      </c>
      <c r="D86" s="33">
        <f t="shared" si="100"/>
        <v>9.1267292385333771</v>
      </c>
      <c r="E86" s="33">
        <f t="shared" si="101"/>
        <v>2.5783011270415638E-3</v>
      </c>
      <c r="F86" s="33">
        <f t="shared" si="102"/>
        <v>-4.1004914293219803E-3</v>
      </c>
      <c r="G86" s="33">
        <f t="shared" si="103"/>
        <v>-6.6757836589802439E-4</v>
      </c>
      <c r="H86" s="33">
        <f t="shared" si="104"/>
        <v>-1.5244933966808915E-4</v>
      </c>
      <c r="I86" s="33">
        <f t="shared" si="105"/>
        <v>4.146752543556542E-5</v>
      </c>
      <c r="J86" s="33">
        <f t="shared" si="106"/>
        <v>2.696520989840098E-6</v>
      </c>
      <c r="K86" s="33">
        <f t="shared" si="107"/>
        <v>2.1605674235043021E-5</v>
      </c>
      <c r="L86" s="33">
        <f t="shared" si="108"/>
        <v>1.5563670264432283E-6</v>
      </c>
      <c r="M86" s="33">
        <f t="shared" si="120"/>
        <v>-1.271062427133E-7</v>
      </c>
      <c r="N86" s="33">
        <f t="shared" si="120"/>
        <v>9.8393356490550007E-9</v>
      </c>
      <c r="O86" s="33">
        <f t="shared" si="120"/>
        <v>-1.1892483043159999E-7</v>
      </c>
      <c r="P86" s="33">
        <f t="shared" si="120"/>
        <v>-6.3993655110230004E-9</v>
      </c>
      <c r="Q86" s="33">
        <f t="shared" si="120"/>
        <v>-1.7938120769440001E-8</v>
      </c>
      <c r="R86" s="35">
        <f t="shared" si="110"/>
        <v>-7.5061809678250782E-3</v>
      </c>
      <c r="S86" s="35">
        <f t="shared" si="111"/>
        <v>8.9945670831537115</v>
      </c>
      <c r="T86" s="168">
        <f t="shared" si="112"/>
        <v>-1.4437536314432982E-4</v>
      </c>
      <c r="U86" s="168">
        <f t="shared" si="113"/>
        <v>2.2928861845722569E-4</v>
      </c>
      <c r="V86" s="35">
        <f t="shared" si="114"/>
        <v>-9.568700784523101E-5</v>
      </c>
      <c r="W86" s="35">
        <f t="shared" si="115"/>
        <v>-5.6025461697984652E-7</v>
      </c>
      <c r="X86" s="35">
        <f t="shared" si="116"/>
        <v>1.5885381858296144E-5</v>
      </c>
      <c r="Y86" s="35">
        <f t="shared" si="117"/>
        <v>2.5332216717860695E-6</v>
      </c>
      <c r="Z86" s="35">
        <f t="shared" si="118"/>
        <v>2.9505139120549183E-6</v>
      </c>
      <c r="AA86" s="35">
        <f t="shared" si="121"/>
        <v>9.2371589635679992E-9</v>
      </c>
      <c r="AB86" s="35">
        <f t="shared" si="121"/>
        <v>-8.1132513563149997E-8</v>
      </c>
      <c r="AC86" s="35">
        <f t="shared" si="121"/>
        <v>6.9799133071360002E-9</v>
      </c>
      <c r="AD86" s="35">
        <f t="shared" si="121"/>
        <v>-6.5847741212590005E-8</v>
      </c>
      <c r="AE86" s="35">
        <f t="shared" si="121"/>
        <v>-5.9945921585839997E-9</v>
      </c>
    </row>
    <row r="87" spans="1:31" x14ac:dyDescent="0.2">
      <c r="A87" s="5" t="str">
        <f>SIAF!B15</f>
        <v>MIRIM_MASK1550</v>
      </c>
      <c r="B87" s="8">
        <f t="shared" si="98"/>
        <v>-44.053590090452971</v>
      </c>
      <c r="C87" s="8">
        <f t="shared" si="99"/>
        <v>7.0039908229839822</v>
      </c>
      <c r="D87" s="33">
        <f t="shared" si="100"/>
        <v>9.1232645319151455</v>
      </c>
      <c r="E87" s="33">
        <f t="shared" si="101"/>
        <v>-3.1585744340628988E-3</v>
      </c>
      <c r="F87" s="33">
        <f t="shared" si="102"/>
        <v>-4.1058668278536282E-3</v>
      </c>
      <c r="G87" s="33">
        <f t="shared" si="103"/>
        <v>3.8261511201672234E-4</v>
      </c>
      <c r="H87" s="33">
        <f t="shared" si="104"/>
        <v>-1.0267581368050709E-4</v>
      </c>
      <c r="I87" s="33">
        <f t="shared" si="105"/>
        <v>4.1708604499887614E-5</v>
      </c>
      <c r="J87" s="33">
        <f t="shared" si="106"/>
        <v>-3.1479048109502552E-6</v>
      </c>
      <c r="K87" s="33">
        <f t="shared" si="107"/>
        <v>2.113361194261429E-5</v>
      </c>
      <c r="L87" s="33">
        <f t="shared" si="108"/>
        <v>-2.0675103403168519E-7</v>
      </c>
      <c r="M87" s="33">
        <f t="shared" si="120"/>
        <v>-1.271062427133E-7</v>
      </c>
      <c r="N87" s="33">
        <f t="shared" si="120"/>
        <v>9.8393356490550007E-9</v>
      </c>
      <c r="O87" s="33">
        <f t="shared" si="120"/>
        <v>-1.1892483043159999E-7</v>
      </c>
      <c r="P87" s="33">
        <f t="shared" si="120"/>
        <v>-6.3993655110230004E-9</v>
      </c>
      <c r="Q87" s="33">
        <f t="shared" si="120"/>
        <v>-1.7938120769440001E-8</v>
      </c>
      <c r="R87" s="35">
        <f t="shared" si="110"/>
        <v>-1.3188050886851932E-3</v>
      </c>
      <c r="S87" s="35">
        <f t="shared" si="111"/>
        <v>8.9948536465412374</v>
      </c>
      <c r="T87" s="168">
        <f t="shared" si="112"/>
        <v>2.5016578814385031E-4</v>
      </c>
      <c r="U87" s="168">
        <f t="shared" si="113"/>
        <v>2.3455182393321253E-4</v>
      </c>
      <c r="V87" s="35">
        <f t="shared" si="114"/>
        <v>1.0009402540251097E-4</v>
      </c>
      <c r="W87" s="35">
        <f t="shared" si="115"/>
        <v>-2.5538005641579385E-6</v>
      </c>
      <c r="X87" s="35">
        <f t="shared" si="116"/>
        <v>1.6228071857619184E-5</v>
      </c>
      <c r="Y87" s="35">
        <f t="shared" si="117"/>
        <v>-2.3208114869541486E-6</v>
      </c>
      <c r="Z87" s="35">
        <f t="shared" si="118"/>
        <v>2.3612251008261501E-6</v>
      </c>
      <c r="AA87" s="35">
        <f t="shared" si="121"/>
        <v>9.2371589635679992E-9</v>
      </c>
      <c r="AB87" s="35">
        <f t="shared" si="121"/>
        <v>-8.1132513563149997E-8</v>
      </c>
      <c r="AC87" s="35">
        <f t="shared" si="121"/>
        <v>6.9799133071360002E-9</v>
      </c>
      <c r="AD87" s="35">
        <f t="shared" si="121"/>
        <v>-6.5847741212590005E-8</v>
      </c>
      <c r="AE87" s="35">
        <f t="shared" si="121"/>
        <v>-5.9945921585839997E-9</v>
      </c>
    </row>
    <row r="88" spans="1:31" x14ac:dyDescent="0.2">
      <c r="A88" s="16" t="str">
        <f>SIAF!B16</f>
        <v>MIRIM_MASKLYOT</v>
      </c>
      <c r="B88" s="8">
        <f t="shared" si="98"/>
        <v>-41.511489022365517</v>
      </c>
      <c r="C88" s="8">
        <f t="shared" si="99"/>
        <v>41.333396970008316</v>
      </c>
      <c r="D88" s="33">
        <f t="shared" si="100"/>
        <v>9.1397164511975824</v>
      </c>
      <c r="E88" s="33">
        <f t="shared" si="101"/>
        <v>-9.3112774337371709E-3</v>
      </c>
      <c r="F88" s="33">
        <f t="shared" si="102"/>
        <v>-4.0383563190713075E-3</v>
      </c>
      <c r="G88" s="33">
        <f t="shared" si="103"/>
        <v>1.7536711454044086E-3</v>
      </c>
      <c r="H88" s="33">
        <f t="shared" si="104"/>
        <v>-1.9953020396767539E-4</v>
      </c>
      <c r="I88" s="33">
        <f t="shared" si="105"/>
        <v>4.0753915388152669E-5</v>
      </c>
      <c r="J88" s="33">
        <f t="shared" si="106"/>
        <v>-1.1238104663666846E-5</v>
      </c>
      <c r="K88" s="33">
        <f t="shared" si="107"/>
        <v>1.9869914812556205E-5</v>
      </c>
      <c r="L88" s="33">
        <f t="shared" si="108"/>
        <v>-2.6862390015662522E-6</v>
      </c>
      <c r="M88" s="33">
        <f t="shared" si="120"/>
        <v>-1.271062427133E-7</v>
      </c>
      <c r="N88" s="33">
        <f t="shared" si="120"/>
        <v>9.8393356490550007E-9</v>
      </c>
      <c r="O88" s="33">
        <f t="shared" si="120"/>
        <v>-1.1892483043159999E-7</v>
      </c>
      <c r="P88" s="33">
        <f t="shared" si="120"/>
        <v>-6.3993655110230004E-9</v>
      </c>
      <c r="Q88" s="33">
        <f t="shared" si="120"/>
        <v>-1.7938120769440001E-8</v>
      </c>
      <c r="R88" s="35">
        <f t="shared" si="110"/>
        <v>5.3773155223424147E-3</v>
      </c>
      <c r="S88" s="35">
        <f t="shared" si="111"/>
        <v>9.0088100506536275</v>
      </c>
      <c r="T88" s="168">
        <f t="shared" si="112"/>
        <v>7.7513282740687738E-4</v>
      </c>
      <c r="U88" s="168">
        <f t="shared" si="113"/>
        <v>-7.4228220429362068E-5</v>
      </c>
      <c r="V88" s="35">
        <f t="shared" si="114"/>
        <v>2.7779034318146706E-4</v>
      </c>
      <c r="W88" s="35">
        <f t="shared" si="115"/>
        <v>-5.2451044073267552E-6</v>
      </c>
      <c r="X88" s="35">
        <f t="shared" si="116"/>
        <v>1.6088563267046059E-5</v>
      </c>
      <c r="Y88" s="35">
        <f t="shared" si="117"/>
        <v>-9.0668657526611565E-6</v>
      </c>
      <c r="Z88" s="35">
        <f t="shared" si="118"/>
        <v>1.3706703319672893E-6</v>
      </c>
      <c r="AA88" s="35">
        <f t="shared" si="121"/>
        <v>9.2371589635679992E-9</v>
      </c>
      <c r="AB88" s="35">
        <f t="shared" si="121"/>
        <v>-8.1132513563149997E-8</v>
      </c>
      <c r="AC88" s="35">
        <f t="shared" si="121"/>
        <v>6.9799133071360002E-9</v>
      </c>
      <c r="AD88" s="35">
        <f t="shared" si="121"/>
        <v>-6.5847741212590005E-8</v>
      </c>
      <c r="AE88" s="35">
        <f t="shared" si="121"/>
        <v>-5.9945921585839997E-9</v>
      </c>
    </row>
    <row r="89" spans="1:31" x14ac:dyDescent="0.2">
      <c r="A89" s="16" t="str">
        <f>SIAF!B17</f>
        <v>MIRIM_TAMRS</v>
      </c>
      <c r="B89" s="8">
        <f t="shared" si="98"/>
        <v>52.691572513602125</v>
      </c>
      <c r="C89" s="8">
        <f t="shared" si="99"/>
        <v>52.498793956736343</v>
      </c>
      <c r="D89" s="33">
        <f t="shared" si="100"/>
        <v>9.0373496507982871</v>
      </c>
      <c r="E89" s="33">
        <f t="shared" si="101"/>
        <v>7.6832154733029581E-2</v>
      </c>
      <c r="F89" s="33">
        <f t="shared" si="102"/>
        <v>6.0200802594532598E-4</v>
      </c>
      <c r="G89" s="33">
        <f t="shared" si="103"/>
        <v>-1.6073725140722375E-4</v>
      </c>
      <c r="H89" s="33">
        <f t="shared" si="104"/>
        <v>4.9332261070634913E-4</v>
      </c>
      <c r="I89" s="33">
        <f t="shared" si="105"/>
        <v>-7.0314133389465263E-6</v>
      </c>
      <c r="J89" s="33">
        <f t="shared" si="106"/>
        <v>-1.1113103925500196E-5</v>
      </c>
      <c r="K89" s="33">
        <f t="shared" si="107"/>
        <v>-2.7506057952300998E-6</v>
      </c>
      <c r="L89" s="33">
        <f t="shared" si="108"/>
        <v>-4.0902237829389762E-6</v>
      </c>
      <c r="M89" s="33">
        <f t="shared" si="120"/>
        <v>-1.271062427133E-7</v>
      </c>
      <c r="N89" s="33">
        <f t="shared" si="120"/>
        <v>9.8393356490550007E-9</v>
      </c>
      <c r="O89" s="33">
        <f t="shared" si="120"/>
        <v>-1.1892483043159999E-7</v>
      </c>
      <c r="P89" s="33">
        <f t="shared" si="120"/>
        <v>-6.3993655110230004E-9</v>
      </c>
      <c r="Q89" s="33">
        <f t="shared" si="120"/>
        <v>-1.7938120769440001E-8</v>
      </c>
      <c r="R89" s="35">
        <f t="shared" si="110"/>
        <v>5.0507466512066439E-2</v>
      </c>
      <c r="S89" s="35">
        <f t="shared" si="111"/>
        <v>9.0634383671356566</v>
      </c>
      <c r="T89" s="168">
        <f t="shared" si="112"/>
        <v>-2.9085027219452196E-4</v>
      </c>
      <c r="U89" s="168">
        <f t="shared" si="113"/>
        <v>5.9926211111699184E-4</v>
      </c>
      <c r="V89" s="35">
        <f t="shared" si="114"/>
        <v>-6.8074544699527084E-4</v>
      </c>
      <c r="W89" s="35">
        <f t="shared" si="115"/>
        <v>-2.6703065127403758E-6</v>
      </c>
      <c r="X89" s="35">
        <f t="shared" si="116"/>
        <v>-6.6843632302111481E-6</v>
      </c>
      <c r="Y89" s="35">
        <f t="shared" si="117"/>
        <v>-9.9574558610391497E-6</v>
      </c>
      <c r="Z89" s="35">
        <f t="shared" si="118"/>
        <v>-5.100116490383268E-6</v>
      </c>
      <c r="AA89" s="35">
        <f t="shared" si="121"/>
        <v>9.2371589635679992E-9</v>
      </c>
      <c r="AB89" s="35">
        <f t="shared" si="121"/>
        <v>-8.1132513563149997E-8</v>
      </c>
      <c r="AC89" s="35">
        <f t="shared" si="121"/>
        <v>6.9799133071360002E-9</v>
      </c>
      <c r="AD89" s="35">
        <f t="shared" si="121"/>
        <v>-6.5847741212590005E-8</v>
      </c>
      <c r="AE89" s="35">
        <f t="shared" si="121"/>
        <v>-5.9945921585839997E-9</v>
      </c>
    </row>
    <row r="90" spans="1:31" x14ac:dyDescent="0.2">
      <c r="A90" s="16" t="str">
        <f>SIAF!B18</f>
        <v>MIRIM_TALRS</v>
      </c>
      <c r="B90" s="8">
        <f t="shared" si="98"/>
        <v>-10.632285556665655</v>
      </c>
      <c r="C90" s="8">
        <f t="shared" si="99"/>
        <v>-25.617213910414964</v>
      </c>
      <c r="D90" s="33">
        <f t="shared" si="100"/>
        <v>8.9771603602053585</v>
      </c>
      <c r="E90" s="33">
        <f t="shared" si="101"/>
        <v>-2.308807908276693E-2</v>
      </c>
      <c r="F90" s="33">
        <f t="shared" si="102"/>
        <v>-8.3189882394408708E-4</v>
      </c>
      <c r="G90" s="33">
        <f t="shared" si="103"/>
        <v>-6.7543725379833009E-4</v>
      </c>
      <c r="H90" s="33">
        <f t="shared" si="104"/>
        <v>3.9743162637002991E-4</v>
      </c>
      <c r="I90" s="33">
        <f t="shared" si="105"/>
        <v>2.4395407733772424E-5</v>
      </c>
      <c r="J90" s="33">
        <f t="shared" si="106"/>
        <v>5.5975679712493499E-6</v>
      </c>
      <c r="K90" s="33">
        <f t="shared" si="107"/>
        <v>1.3810631031144051E-5</v>
      </c>
      <c r="L90" s="33">
        <f t="shared" si="108"/>
        <v>1.9200262630107521E-6</v>
      </c>
      <c r="M90" s="33">
        <f t="shared" si="120"/>
        <v>-1.271062427133E-7</v>
      </c>
      <c r="N90" s="33">
        <f t="shared" si="120"/>
        <v>9.8393356490550007E-9</v>
      </c>
      <c r="O90" s="33">
        <f t="shared" si="120"/>
        <v>-1.1892483043159999E-7</v>
      </c>
      <c r="P90" s="33">
        <f t="shared" si="120"/>
        <v>-6.3993655110230004E-9</v>
      </c>
      <c r="Q90" s="33">
        <f t="shared" si="120"/>
        <v>-1.7938120769440001E-8</v>
      </c>
      <c r="R90" s="35">
        <f t="shared" si="110"/>
        <v>-2.5630471396754312E-2</v>
      </c>
      <c r="S90" s="35">
        <f t="shared" si="111"/>
        <v>9.0171566517292288</v>
      </c>
      <c r="T90" s="168">
        <f t="shared" si="112"/>
        <v>-2.0057083141041232E-4</v>
      </c>
      <c r="U90" s="168">
        <f t="shared" si="113"/>
        <v>9.5816930906347992E-4</v>
      </c>
      <c r="V90" s="35">
        <f t="shared" si="114"/>
        <v>-2.3656555578079841E-5</v>
      </c>
      <c r="W90" s="35">
        <f t="shared" si="115"/>
        <v>1.3277113823144817E-6</v>
      </c>
      <c r="X90" s="35">
        <f t="shared" si="116"/>
        <v>7.638022165435271E-6</v>
      </c>
      <c r="Y90" s="35">
        <f t="shared" si="117"/>
        <v>4.5898420715436151E-6</v>
      </c>
      <c r="Z90" s="35">
        <f t="shared" si="118"/>
        <v>9.4271096129174858E-7</v>
      </c>
      <c r="AA90" s="35">
        <f t="shared" si="121"/>
        <v>9.2371589635679992E-9</v>
      </c>
      <c r="AB90" s="35">
        <f t="shared" si="121"/>
        <v>-8.1132513563149997E-8</v>
      </c>
      <c r="AC90" s="35">
        <f t="shared" si="121"/>
        <v>6.9799133071360002E-9</v>
      </c>
      <c r="AD90" s="35">
        <f t="shared" si="121"/>
        <v>-6.5847741212590005E-8</v>
      </c>
      <c r="AE90" s="35">
        <f t="shared" si="121"/>
        <v>-5.9945921585839997E-9</v>
      </c>
    </row>
    <row r="91" spans="1:31" x14ac:dyDescent="0.2">
      <c r="A91" s="16" t="str">
        <f>SIAF!B19</f>
        <v>MIRIM_TABLOCK</v>
      </c>
      <c r="B91" s="8">
        <f t="shared" si="98"/>
        <v>-27.731476994975555</v>
      </c>
      <c r="C91" s="8">
        <f t="shared" si="99"/>
        <v>-9.4406837298107558</v>
      </c>
      <c r="D91" s="33">
        <f t="shared" si="100"/>
        <v>9.0203180714288997</v>
      </c>
      <c r="E91" s="33">
        <f t="shared" si="101"/>
        <v>-4.5687743500972241E-3</v>
      </c>
      <c r="F91" s="33">
        <f t="shared" si="102"/>
        <v>-2.2550416784572641E-3</v>
      </c>
      <c r="G91" s="33">
        <f t="shared" si="103"/>
        <v>-2.8486097345649245E-4</v>
      </c>
      <c r="H91" s="33">
        <f t="shared" si="104"/>
        <v>1.9683357196039437E-4</v>
      </c>
      <c r="I91" s="33">
        <f t="shared" si="105"/>
        <v>3.3248229952492456E-5</v>
      </c>
      <c r="J91" s="33">
        <f t="shared" si="106"/>
        <v>1.2452517021823832E-6</v>
      </c>
      <c r="K91" s="33">
        <f t="shared" si="107"/>
        <v>1.7567109327803649E-5</v>
      </c>
      <c r="L91" s="33">
        <f t="shared" si="108"/>
        <v>8.6874403092677474E-7</v>
      </c>
      <c r="M91" s="33">
        <f t="shared" si="120"/>
        <v>-1.271062427133E-7</v>
      </c>
      <c r="N91" s="33">
        <f t="shared" si="120"/>
        <v>9.8393356490550007E-9</v>
      </c>
      <c r="O91" s="33">
        <f t="shared" si="120"/>
        <v>-1.1892483043159999E-7</v>
      </c>
      <c r="P91" s="33">
        <f t="shared" si="120"/>
        <v>-6.3993655110230004E-9</v>
      </c>
      <c r="Q91" s="33">
        <f t="shared" si="120"/>
        <v>-1.7938120769440001E-8</v>
      </c>
      <c r="R91" s="35">
        <f t="shared" si="110"/>
        <v>-6.8083210914350132E-3</v>
      </c>
      <c r="S91" s="35">
        <f t="shared" si="111"/>
        <v>9.0016955633706424</v>
      </c>
      <c r="T91" s="168">
        <f t="shared" si="112"/>
        <v>-5.9766191208322894E-5</v>
      </c>
      <c r="U91" s="168">
        <f t="shared" si="113"/>
        <v>7.1487572757805728E-4</v>
      </c>
      <c r="V91" s="35">
        <f t="shared" si="114"/>
        <v>-9.1193981176504799E-6</v>
      </c>
      <c r="W91" s="35">
        <f t="shared" si="115"/>
        <v>-6.1652296982469218E-7</v>
      </c>
      <c r="X91" s="35">
        <f t="shared" si="116"/>
        <v>1.2025744865839772E-5</v>
      </c>
      <c r="Y91" s="35">
        <f t="shared" si="117"/>
        <v>1.1555764046703315E-6</v>
      </c>
      <c r="Z91" s="35">
        <f t="shared" si="118"/>
        <v>1.6807672901711239E-6</v>
      </c>
      <c r="AA91" s="35">
        <f t="shared" si="121"/>
        <v>9.2371589635679992E-9</v>
      </c>
      <c r="AB91" s="35">
        <f t="shared" si="121"/>
        <v>-8.1132513563149997E-8</v>
      </c>
      <c r="AC91" s="35">
        <f t="shared" si="121"/>
        <v>6.9799133071360002E-9</v>
      </c>
      <c r="AD91" s="35">
        <f t="shared" si="121"/>
        <v>-6.5847741212590005E-8</v>
      </c>
      <c r="AE91" s="35">
        <f t="shared" si="121"/>
        <v>-5.9945921585839997E-9</v>
      </c>
    </row>
    <row r="92" spans="1:31" x14ac:dyDescent="0.2">
      <c r="A92" s="16" t="str">
        <f>SIAF!B20</f>
        <v>MIRIM_TALYOT_UL</v>
      </c>
      <c r="B92" s="8">
        <f t="shared" si="98"/>
        <v>-49.336259330763944</v>
      </c>
      <c r="C92" s="8">
        <f t="shared" si="99"/>
        <v>48.876765393538655</v>
      </c>
      <c r="D92" s="33">
        <f t="shared" si="100"/>
        <v>9.2264468591460513</v>
      </c>
      <c r="E92" s="33">
        <f t="shared" si="101"/>
        <v>-2.9672713115935279E-2</v>
      </c>
      <c r="F92" s="33">
        <f t="shared" si="102"/>
        <v>-5.1350030040579562E-3</v>
      </c>
      <c r="G92" s="33">
        <f t="shared" si="103"/>
        <v>2.258107590800773E-3</v>
      </c>
      <c r="H92" s="33">
        <f t="shared" si="104"/>
        <v>-4.2807017247538961E-4</v>
      </c>
      <c r="I92" s="33">
        <f t="shared" si="105"/>
        <v>4.4806445737976718E-5</v>
      </c>
      <c r="J92" s="33">
        <f t="shared" si="106"/>
        <v>-1.3263263909292984E-5</v>
      </c>
      <c r="K92" s="33">
        <f t="shared" si="107"/>
        <v>2.1586215461561769E-5</v>
      </c>
      <c r="L92" s="33">
        <f t="shared" si="108"/>
        <v>-3.1774208514816807E-6</v>
      </c>
      <c r="M92" s="33">
        <f t="shared" si="120"/>
        <v>-1.271062427133E-7</v>
      </c>
      <c r="N92" s="33">
        <f t="shared" si="120"/>
        <v>9.8393356490550007E-9</v>
      </c>
      <c r="O92" s="33">
        <f t="shared" si="120"/>
        <v>-1.1892483043159999E-7</v>
      </c>
      <c r="P92" s="33">
        <f t="shared" si="120"/>
        <v>-6.3993655110230004E-9</v>
      </c>
      <c r="Q92" s="33">
        <f t="shared" si="120"/>
        <v>-1.7938120769440001E-8</v>
      </c>
      <c r="R92" s="35">
        <f t="shared" si="110"/>
        <v>-1.0856296408111013E-2</v>
      </c>
      <c r="S92" s="35">
        <f t="shared" si="111"/>
        <v>9.0159941837149571</v>
      </c>
      <c r="T92" s="168">
        <f t="shared" si="112"/>
        <v>1.0377771263006682E-3</v>
      </c>
      <c r="U92" s="168">
        <f t="shared" si="113"/>
        <v>-4.9058741697386192E-4</v>
      </c>
      <c r="V92" s="35">
        <f t="shared" si="114"/>
        <v>3.8979563155847296E-4</v>
      </c>
      <c r="W92" s="35">
        <f t="shared" si="115"/>
        <v>-6.1462314370290017E-6</v>
      </c>
      <c r="X92" s="35">
        <f t="shared" si="116"/>
        <v>1.8098397231850124E-5</v>
      </c>
      <c r="Y92" s="35">
        <f t="shared" si="117"/>
        <v>-1.0666239504934449E-5</v>
      </c>
      <c r="Z92" s="35">
        <f t="shared" si="118"/>
        <v>1.7050361134786465E-6</v>
      </c>
      <c r="AA92" s="35">
        <f t="shared" si="121"/>
        <v>9.2371589635679992E-9</v>
      </c>
      <c r="AB92" s="35">
        <f t="shared" si="121"/>
        <v>-8.1132513563149997E-8</v>
      </c>
      <c r="AC92" s="35">
        <f t="shared" si="121"/>
        <v>6.9799133071360002E-9</v>
      </c>
      <c r="AD92" s="35">
        <f t="shared" si="121"/>
        <v>-6.5847741212590005E-8</v>
      </c>
      <c r="AE92" s="35">
        <f t="shared" si="121"/>
        <v>-5.9945921585839997E-9</v>
      </c>
    </row>
    <row r="93" spans="1:31" x14ac:dyDescent="0.2">
      <c r="A93" s="16" t="str">
        <f>SIAF!B21</f>
        <v>MIRIM_TALYOT_UR</v>
      </c>
      <c r="B93" s="8">
        <f t="shared" si="98"/>
        <v>-33.940981760228013</v>
      </c>
      <c r="C93" s="8">
        <f t="shared" si="99"/>
        <v>48.870790639463095</v>
      </c>
      <c r="D93" s="33">
        <f t="shared" si="100"/>
        <v>9.0983303203216011</v>
      </c>
      <c r="E93" s="33">
        <f t="shared" si="101"/>
        <v>1.9852765863614102E-3</v>
      </c>
      <c r="F93" s="33">
        <f t="shared" si="102"/>
        <v>-3.2462596613520929E-3</v>
      </c>
      <c r="G93" s="33">
        <f t="shared" si="103"/>
        <v>1.8565063407249838E-3</v>
      </c>
      <c r="H93" s="33">
        <f t="shared" si="104"/>
        <v>-1.2387259648868364E-4</v>
      </c>
      <c r="I93" s="33">
        <f t="shared" si="105"/>
        <v>3.6979043400289296E-5</v>
      </c>
      <c r="J93" s="33">
        <f t="shared" si="106"/>
        <v>-1.2807404905781758E-5</v>
      </c>
      <c r="K93" s="33">
        <f t="shared" si="107"/>
        <v>1.7924568616420469E-5</v>
      </c>
      <c r="L93" s="33">
        <f t="shared" si="108"/>
        <v>-3.2755121563584938E-6</v>
      </c>
      <c r="M93" s="33">
        <f t="shared" si="120"/>
        <v>-1.271062427133E-7</v>
      </c>
      <c r="N93" s="33">
        <f t="shared" si="120"/>
        <v>9.8393356490550007E-9</v>
      </c>
      <c r="O93" s="33">
        <f t="shared" si="120"/>
        <v>-1.1892483043159999E-7</v>
      </c>
      <c r="P93" s="33">
        <f t="shared" si="120"/>
        <v>-6.3993655110230004E-9</v>
      </c>
      <c r="Q93" s="33">
        <f t="shared" si="120"/>
        <v>-1.7938120769440001E-8</v>
      </c>
      <c r="R93" s="35">
        <f t="shared" si="110"/>
        <v>1.6861966211735108E-2</v>
      </c>
      <c r="S93" s="35">
        <f t="shared" si="111"/>
        <v>9.0124322779432404</v>
      </c>
      <c r="T93" s="168">
        <f t="shared" si="112"/>
        <v>7.6695861219543636E-4</v>
      </c>
      <c r="U93" s="168">
        <f t="shared" si="113"/>
        <v>9.1083982848227333E-6</v>
      </c>
      <c r="V93" s="35">
        <f t="shared" si="114"/>
        <v>2.2722786272707244E-4</v>
      </c>
      <c r="W93" s="35">
        <f t="shared" si="115"/>
        <v>-5.5769121853837563E-6</v>
      </c>
      <c r="X93" s="35">
        <f t="shared" si="116"/>
        <v>1.4351141126419269E-5</v>
      </c>
      <c r="Y93" s="35">
        <f t="shared" si="117"/>
        <v>-1.0450143827190648E-5</v>
      </c>
      <c r="Z93" s="35">
        <f t="shared" si="118"/>
        <v>6.9143512497372853E-7</v>
      </c>
      <c r="AA93" s="35">
        <f t="shared" si="121"/>
        <v>9.2371589635679992E-9</v>
      </c>
      <c r="AB93" s="35">
        <f t="shared" si="121"/>
        <v>-8.1132513563149997E-8</v>
      </c>
      <c r="AC93" s="35">
        <f t="shared" si="121"/>
        <v>6.9799133071360002E-9</v>
      </c>
      <c r="AD93" s="35">
        <f t="shared" si="121"/>
        <v>-6.5847741212590005E-8</v>
      </c>
      <c r="AE93" s="35">
        <f t="shared" si="121"/>
        <v>-5.9945921585839997E-9</v>
      </c>
    </row>
    <row r="94" spans="1:31" x14ac:dyDescent="0.2">
      <c r="A94" s="16" t="str">
        <f>SIAF!B22</f>
        <v>MIRIM_TALYOT_LL</v>
      </c>
      <c r="B94" s="8">
        <f t="shared" si="98"/>
        <v>-49.920263389716617</v>
      </c>
      <c r="C94" s="8">
        <f t="shared" si="99"/>
        <v>33.449765630618273</v>
      </c>
      <c r="D94" s="33">
        <f t="shared" si="100"/>
        <v>9.2026094684968385</v>
      </c>
      <c r="E94" s="33">
        <f t="shared" si="101"/>
        <v>-1.9400592485786482E-2</v>
      </c>
      <c r="F94" s="33">
        <f t="shared" si="102"/>
        <v>-5.0371894351732213E-3</v>
      </c>
      <c r="G94" s="33">
        <f t="shared" si="103"/>
        <v>1.5987333970004973E-3</v>
      </c>
      <c r="H94" s="33">
        <f t="shared" si="104"/>
        <v>-3.1945073231319455E-4</v>
      </c>
      <c r="I94" s="33">
        <f t="shared" si="105"/>
        <v>4.4951576555902613E-5</v>
      </c>
      <c r="J94" s="33">
        <f t="shared" si="106"/>
        <v>-9.6111958834150402E-6</v>
      </c>
      <c r="K94" s="33">
        <f t="shared" si="107"/>
        <v>2.2021289659590572E-5</v>
      </c>
      <c r="L94" s="33">
        <f t="shared" si="108"/>
        <v>-2.0667580566189691E-6</v>
      </c>
      <c r="M94" s="33">
        <f t="shared" si="120"/>
        <v>-1.271062427133E-7</v>
      </c>
      <c r="N94" s="33">
        <f t="shared" si="120"/>
        <v>9.8393356490550007E-9</v>
      </c>
      <c r="O94" s="33">
        <f t="shared" si="120"/>
        <v>-1.1892483043159999E-7</v>
      </c>
      <c r="P94" s="33">
        <f t="shared" si="120"/>
        <v>-6.3993655110230004E-9</v>
      </c>
      <c r="Q94" s="33">
        <f t="shared" si="120"/>
        <v>-1.7938120769440001E-8</v>
      </c>
      <c r="R94" s="35">
        <f t="shared" si="110"/>
        <v>-6.4777023583784885E-3</v>
      </c>
      <c r="S94" s="35">
        <f t="shared" si="111"/>
        <v>9.005400705904858</v>
      </c>
      <c r="T94" s="168">
        <f t="shared" si="112"/>
        <v>7.6882862396034112E-4</v>
      </c>
      <c r="U94" s="168">
        <f t="shared" si="113"/>
        <v>-2.2947558683150156E-4</v>
      </c>
      <c r="V94" s="35">
        <f t="shared" si="114"/>
        <v>3.0677661077007718E-4</v>
      </c>
      <c r="W94" s="35">
        <f t="shared" si="115"/>
        <v>-4.9161783228368113E-6</v>
      </c>
      <c r="X94" s="35">
        <f t="shared" si="116"/>
        <v>1.8025184141683073E-5</v>
      </c>
      <c r="Y94" s="35">
        <f t="shared" si="117"/>
        <v>-7.6268928361130523E-6</v>
      </c>
      <c r="Z94" s="35">
        <f t="shared" si="118"/>
        <v>2.1134057488567832E-6</v>
      </c>
      <c r="AA94" s="35">
        <f t="shared" si="121"/>
        <v>9.2371589635679992E-9</v>
      </c>
      <c r="AB94" s="35">
        <f t="shared" si="121"/>
        <v>-8.1132513563149997E-8</v>
      </c>
      <c r="AC94" s="35">
        <f t="shared" si="121"/>
        <v>6.9799133071360002E-9</v>
      </c>
      <c r="AD94" s="35">
        <f t="shared" si="121"/>
        <v>-6.5847741212590005E-8</v>
      </c>
      <c r="AE94" s="35">
        <f t="shared" si="121"/>
        <v>-5.9945921585839997E-9</v>
      </c>
    </row>
    <row r="95" spans="1:31" x14ac:dyDescent="0.2">
      <c r="A95" s="16" t="str">
        <f>SIAF!B23</f>
        <v>MIRIM_TALYOT_LR</v>
      </c>
      <c r="B95" s="8">
        <f t="shared" si="98"/>
        <v>-33.934824372846407</v>
      </c>
      <c r="C95" s="8">
        <f t="shared" si="99"/>
        <v>33.108665840637457</v>
      </c>
      <c r="D95" s="33">
        <f t="shared" si="100"/>
        <v>9.0735083069696234</v>
      </c>
      <c r="E95" s="33">
        <f t="shared" si="101"/>
        <v>3.7378235208169732E-3</v>
      </c>
      <c r="F95" s="33">
        <f t="shared" si="102"/>
        <v>-3.0732537870637108E-3</v>
      </c>
      <c r="G95" s="33">
        <f t="shared" si="103"/>
        <v>1.2865665518363234E-3</v>
      </c>
      <c r="H95" s="33">
        <f t="shared" si="104"/>
        <v>4.3869518367298043E-6</v>
      </c>
      <c r="I95" s="33">
        <f t="shared" si="105"/>
        <v>3.6820823994351324E-5</v>
      </c>
      <c r="J95" s="33">
        <f t="shared" si="106"/>
        <v>-9.0582071140941385E-6</v>
      </c>
      <c r="K95" s="33">
        <f t="shared" si="107"/>
        <v>1.8225706877374091E-5</v>
      </c>
      <c r="L95" s="33">
        <f t="shared" si="108"/>
        <v>-2.1445799668336639E-6</v>
      </c>
      <c r="M95" s="33">
        <f t="shared" ref="M95:Q104" si="122">M$74</f>
        <v>-1.271062427133E-7</v>
      </c>
      <c r="N95" s="33">
        <f t="shared" si="122"/>
        <v>9.8393356490550007E-9</v>
      </c>
      <c r="O95" s="33">
        <f t="shared" si="122"/>
        <v>-1.1892483043159999E-7</v>
      </c>
      <c r="P95" s="33">
        <f t="shared" si="122"/>
        <v>-6.3993655110230004E-9</v>
      </c>
      <c r="Q95" s="33">
        <f t="shared" si="122"/>
        <v>-1.7938120769440001E-8</v>
      </c>
      <c r="R95" s="35">
        <f t="shared" si="110"/>
        <v>1.438665776395784E-2</v>
      </c>
      <c r="S95" s="35">
        <f t="shared" si="111"/>
        <v>9.0058801225152685</v>
      </c>
      <c r="T95" s="168">
        <f t="shared" si="112"/>
        <v>5.4240886343290143E-4</v>
      </c>
      <c r="U95" s="168">
        <f t="shared" si="113"/>
        <v>2.8963680989900232E-4</v>
      </c>
      <c r="V95" s="35">
        <f t="shared" si="114"/>
        <v>1.8555128595950981E-4</v>
      </c>
      <c r="W95" s="35">
        <f t="shared" si="115"/>
        <v>-4.2978638742947954E-6</v>
      </c>
      <c r="X95" s="35">
        <f t="shared" si="116"/>
        <v>1.412960590420939E-5</v>
      </c>
      <c r="Y95" s="35">
        <f t="shared" si="117"/>
        <v>-7.33635692698955E-6</v>
      </c>
      <c r="Z95" s="35">
        <f t="shared" si="118"/>
        <v>1.0689797138095293E-6</v>
      </c>
      <c r="AA95" s="35">
        <f t="shared" ref="AA95:AE104" si="123">AA$74</f>
        <v>9.2371589635679992E-9</v>
      </c>
      <c r="AB95" s="35">
        <f t="shared" si="123"/>
        <v>-8.1132513563149997E-8</v>
      </c>
      <c r="AC95" s="35">
        <f t="shared" si="123"/>
        <v>6.9799133071360002E-9</v>
      </c>
      <c r="AD95" s="35">
        <f t="shared" si="123"/>
        <v>-6.5847741212590005E-8</v>
      </c>
      <c r="AE95" s="35">
        <f t="shared" si="123"/>
        <v>-5.9945921585839997E-9</v>
      </c>
    </row>
    <row r="96" spans="1:31" x14ac:dyDescent="0.2">
      <c r="A96" s="16" t="str">
        <f>SIAF!B24</f>
        <v>MIRIM_TALYOT_CUL</v>
      </c>
      <c r="B96" s="8">
        <f t="shared" si="98"/>
        <v>-44.23908442560213</v>
      </c>
      <c r="C96" s="8">
        <f t="shared" si="99"/>
        <v>43.887100211160273</v>
      </c>
      <c r="D96" s="33">
        <f t="shared" si="100"/>
        <v>9.1674355506134315</v>
      </c>
      <c r="E96" s="33">
        <f t="shared" si="101"/>
        <v>-1.5532206337243332E-2</v>
      </c>
      <c r="F96" s="33">
        <f t="shared" si="102"/>
        <v>-4.4071906957576243E-3</v>
      </c>
      <c r="G96" s="33">
        <f t="shared" si="103"/>
        <v>1.9198687602570426E-3</v>
      </c>
      <c r="H96" s="33">
        <f t="shared" si="104"/>
        <v>-2.7575980442854145E-4</v>
      </c>
      <c r="I96" s="33">
        <f t="shared" si="105"/>
        <v>4.2165819744880334E-5</v>
      </c>
      <c r="J96" s="33">
        <f t="shared" si="106"/>
        <v>-1.1926015293581886E-5</v>
      </c>
      <c r="K96" s="33">
        <f t="shared" si="107"/>
        <v>2.0469646212847613E-5</v>
      </c>
      <c r="L96" s="33">
        <f t="shared" si="108"/>
        <v>-2.852018670211132E-6</v>
      </c>
      <c r="M96" s="33">
        <f t="shared" si="122"/>
        <v>-1.271062427133E-7</v>
      </c>
      <c r="N96" s="33">
        <f t="shared" si="122"/>
        <v>9.8393356490550007E-9</v>
      </c>
      <c r="O96" s="33">
        <f t="shared" si="122"/>
        <v>-1.1892483043159999E-7</v>
      </c>
      <c r="P96" s="33">
        <f t="shared" si="122"/>
        <v>-6.3993655110230004E-9</v>
      </c>
      <c r="Q96" s="33">
        <f t="shared" si="122"/>
        <v>-1.7938120769440001E-8</v>
      </c>
      <c r="R96" s="35">
        <f t="shared" si="110"/>
        <v>5.5221752315856142E-4</v>
      </c>
      <c r="S96" s="35">
        <f t="shared" si="111"/>
        <v>9.0107091508810147</v>
      </c>
      <c r="T96" s="168">
        <f t="shared" si="112"/>
        <v>8.6129104286613732E-4</v>
      </c>
      <c r="U96" s="168">
        <f t="shared" si="113"/>
        <v>-2.1159612703259358E-4</v>
      </c>
      <c r="V96" s="35">
        <f t="shared" si="114"/>
        <v>3.1421529176998731E-4</v>
      </c>
      <c r="W96" s="35">
        <f t="shared" si="115"/>
        <v>-5.5530736994877527E-6</v>
      </c>
      <c r="X96" s="35">
        <f t="shared" si="116"/>
        <v>1.6788102534660486E-5</v>
      </c>
      <c r="Y96" s="35">
        <f t="shared" si="117"/>
        <v>-9.6094092820356045E-6</v>
      </c>
      <c r="Z96" s="35">
        <f t="shared" si="118"/>
        <v>1.4890426905132233E-6</v>
      </c>
      <c r="AA96" s="35">
        <f t="shared" si="123"/>
        <v>9.2371589635679992E-9</v>
      </c>
      <c r="AB96" s="35">
        <f t="shared" si="123"/>
        <v>-8.1132513563149997E-8</v>
      </c>
      <c r="AC96" s="35">
        <f t="shared" si="123"/>
        <v>6.9799133071360002E-9</v>
      </c>
      <c r="AD96" s="35">
        <f t="shared" si="123"/>
        <v>-6.5847741212590005E-8</v>
      </c>
      <c r="AE96" s="35">
        <f t="shared" si="123"/>
        <v>-5.9945921585839997E-9</v>
      </c>
    </row>
    <row r="97" spans="1:31" x14ac:dyDescent="0.2">
      <c r="A97" s="16" t="str">
        <f>SIAF!B25</f>
        <v>MIRIM_TALYOT_CUR</v>
      </c>
      <c r="B97" s="8">
        <f t="shared" si="98"/>
        <v>-38.442754552582556</v>
      </c>
      <c r="C97" s="8">
        <f t="shared" si="99"/>
        <v>43.88370550473995</v>
      </c>
      <c r="D97" s="33">
        <f t="shared" si="100"/>
        <v>9.120489416416186</v>
      </c>
      <c r="E97" s="33">
        <f t="shared" si="101"/>
        <v>-4.8016874237210771E-3</v>
      </c>
      <c r="F97" s="33">
        <f t="shared" si="102"/>
        <v>-3.6995524569823721E-3</v>
      </c>
      <c r="G97" s="33">
        <f t="shared" si="103"/>
        <v>1.7824766354582443E-3</v>
      </c>
      <c r="H97" s="33">
        <f t="shared" si="104"/>
        <v>-1.6107713063363813E-4</v>
      </c>
      <c r="I97" s="33">
        <f t="shared" si="105"/>
        <v>3.9218787496478932E-5</v>
      </c>
      <c r="J97" s="33">
        <f t="shared" si="106"/>
        <v>-1.175411175835123E-5</v>
      </c>
      <c r="K97" s="33">
        <f t="shared" si="107"/>
        <v>1.9091056290200227E-5</v>
      </c>
      <c r="L97" s="33">
        <f t="shared" si="108"/>
        <v>-2.8888679250760674E-6</v>
      </c>
      <c r="M97" s="33">
        <f t="shared" si="122"/>
        <v>-1.271062427133E-7</v>
      </c>
      <c r="N97" s="33">
        <f t="shared" si="122"/>
        <v>9.8393356490550007E-9</v>
      </c>
      <c r="O97" s="33">
        <f t="shared" si="122"/>
        <v>-1.1892483043159999E-7</v>
      </c>
      <c r="P97" s="33">
        <f t="shared" si="122"/>
        <v>-6.3993655110230004E-9</v>
      </c>
      <c r="Q97" s="33">
        <f t="shared" si="122"/>
        <v>-1.7938120769440001E-8</v>
      </c>
      <c r="R97" s="35">
        <f t="shared" si="110"/>
        <v>9.9844450733867531E-3</v>
      </c>
      <c r="S97" s="35">
        <f t="shared" si="111"/>
        <v>9.0100291505754271</v>
      </c>
      <c r="T97" s="168">
        <f t="shared" si="112"/>
        <v>7.6653857001100843E-4</v>
      </c>
      <c r="U97" s="168">
        <f t="shared" si="113"/>
        <v>-2.5090210235578314E-5</v>
      </c>
      <c r="V97" s="35">
        <f t="shared" si="114"/>
        <v>2.5873921492819229E-4</v>
      </c>
      <c r="W97" s="35">
        <f t="shared" si="115"/>
        <v>-5.3386317966536246E-6</v>
      </c>
      <c r="X97" s="35">
        <f t="shared" si="116"/>
        <v>1.5377242709029695E-5</v>
      </c>
      <c r="Y97" s="35">
        <f t="shared" si="117"/>
        <v>-9.5278229207595512E-6</v>
      </c>
      <c r="Z97" s="35">
        <f t="shared" si="118"/>
        <v>1.1074488605737778E-6</v>
      </c>
      <c r="AA97" s="35">
        <f t="shared" si="123"/>
        <v>9.2371589635679992E-9</v>
      </c>
      <c r="AB97" s="35">
        <f t="shared" si="123"/>
        <v>-8.1132513563149997E-8</v>
      </c>
      <c r="AC97" s="35">
        <f t="shared" si="123"/>
        <v>6.9799133071360002E-9</v>
      </c>
      <c r="AD97" s="35">
        <f t="shared" si="123"/>
        <v>-6.5847741212590005E-8</v>
      </c>
      <c r="AE97" s="35">
        <f t="shared" si="123"/>
        <v>-5.9945921585839997E-9</v>
      </c>
    </row>
    <row r="98" spans="1:31" x14ac:dyDescent="0.2">
      <c r="A98" s="16" t="str">
        <f>SIAF!B26</f>
        <v>MIRIM_TALYOT_CLL</v>
      </c>
      <c r="B98" s="8">
        <f t="shared" si="98"/>
        <v>-44.465515178608051</v>
      </c>
      <c r="C98" s="8">
        <f t="shared" si="99"/>
        <v>38.670136694667136</v>
      </c>
      <c r="D98" s="33">
        <f t="shared" si="100"/>
        <v>9.1599533108677829</v>
      </c>
      <c r="E98" s="33">
        <f t="shared" si="101"/>
        <v>-1.3264414468884746E-2</v>
      </c>
      <c r="F98" s="33">
        <f t="shared" si="102"/>
        <v>-4.3768569984829545E-3</v>
      </c>
      <c r="G98" s="33">
        <f t="shared" si="103"/>
        <v>1.7106078683884686E-3</v>
      </c>
      <c r="H98" s="33">
        <f t="shared" si="104"/>
        <v>-2.3871620511546672E-4</v>
      </c>
      <c r="I98" s="33">
        <f t="shared" si="105"/>
        <v>4.222961133876999E-5</v>
      </c>
      <c r="J98" s="33">
        <f t="shared" si="106"/>
        <v>-1.0691846074988586E-5</v>
      </c>
      <c r="K98" s="33">
        <f t="shared" si="107"/>
        <v>2.0623658459858204E-5</v>
      </c>
      <c r="L98" s="33">
        <f t="shared" si="108"/>
        <v>-2.4762395706252457E-6</v>
      </c>
      <c r="M98" s="33">
        <f t="shared" si="122"/>
        <v>-1.271062427133E-7</v>
      </c>
      <c r="N98" s="33">
        <f t="shared" si="122"/>
        <v>9.8393356490550007E-9</v>
      </c>
      <c r="O98" s="33">
        <f t="shared" si="122"/>
        <v>-1.1892483043159999E-7</v>
      </c>
      <c r="P98" s="33">
        <f t="shared" si="122"/>
        <v>-6.3993655110230004E-9</v>
      </c>
      <c r="Q98" s="33">
        <f t="shared" si="122"/>
        <v>-1.7938120769440001E-8</v>
      </c>
      <c r="R98" s="35">
        <f t="shared" si="110"/>
        <v>1.0526618202800226E-3</v>
      </c>
      <c r="S98" s="35">
        <f t="shared" si="111"/>
        <v>9.0075829210242304</v>
      </c>
      <c r="T98" s="168">
        <f t="shared" si="112"/>
        <v>7.7738557537331758E-4</v>
      </c>
      <c r="U98" s="168">
        <f t="shared" si="113"/>
        <v>-1.2429091170373902E-4</v>
      </c>
      <c r="V98" s="35">
        <f t="shared" si="114"/>
        <v>2.918743987928565E-4</v>
      </c>
      <c r="W98" s="35">
        <f t="shared" si="115"/>
        <v>-5.1381746436664386E-6</v>
      </c>
      <c r="X98" s="35">
        <f t="shared" si="116"/>
        <v>1.6770387316935357E-5</v>
      </c>
      <c r="Y98" s="35">
        <f t="shared" si="117"/>
        <v>-8.5819944254390152E-6</v>
      </c>
      <c r="Z98" s="35">
        <f t="shared" si="118"/>
        <v>1.6290469184900837E-6</v>
      </c>
      <c r="AA98" s="35">
        <f t="shared" si="123"/>
        <v>9.2371589635679992E-9</v>
      </c>
      <c r="AB98" s="35">
        <f t="shared" si="123"/>
        <v>-8.1132513563149997E-8</v>
      </c>
      <c r="AC98" s="35">
        <f t="shared" si="123"/>
        <v>6.9799133071360002E-9</v>
      </c>
      <c r="AD98" s="35">
        <f t="shared" si="123"/>
        <v>-6.5847741212590005E-8</v>
      </c>
      <c r="AE98" s="35">
        <f t="shared" si="123"/>
        <v>-5.9945921585839997E-9</v>
      </c>
    </row>
    <row r="99" spans="1:31" x14ac:dyDescent="0.2">
      <c r="A99" s="16" t="str">
        <f>SIAF!B27</f>
        <v>MIRIM_TALYOT_CLR</v>
      </c>
      <c r="B99" s="8">
        <f t="shared" si="98"/>
        <v>-38.335162901499999</v>
      </c>
      <c r="C99" s="8">
        <f t="shared" si="99"/>
        <v>38.666346491036478</v>
      </c>
      <c r="D99" s="33">
        <f t="shared" si="100"/>
        <v>9.1109279564772248</v>
      </c>
      <c r="E99" s="33">
        <f t="shared" si="101"/>
        <v>-3.176446446722758E-3</v>
      </c>
      <c r="F99" s="33">
        <f t="shared" si="102"/>
        <v>-3.6288308249744433E-3</v>
      </c>
      <c r="G99" s="33">
        <f t="shared" si="103"/>
        <v>1.5804823422110707E-3</v>
      </c>
      <c r="H99" s="33">
        <f t="shared" si="104"/>
        <v>-1.1672665273200096E-4</v>
      </c>
      <c r="I99" s="33">
        <f t="shared" si="105"/>
        <v>3.9112749867875782E-5</v>
      </c>
      <c r="J99" s="33">
        <f t="shared" si="106"/>
        <v>-1.0509988795236188E-5</v>
      </c>
      <c r="K99" s="33">
        <f t="shared" si="107"/>
        <v>1.9165629014471288E-5</v>
      </c>
      <c r="L99" s="33">
        <f t="shared" si="108"/>
        <v>-2.5151979790359227E-6</v>
      </c>
      <c r="M99" s="33">
        <f t="shared" si="122"/>
        <v>-1.271062427133E-7</v>
      </c>
      <c r="N99" s="33">
        <f t="shared" si="122"/>
        <v>9.8393356490550007E-9</v>
      </c>
      <c r="O99" s="33">
        <f t="shared" si="122"/>
        <v>-1.1892483043159999E-7</v>
      </c>
      <c r="P99" s="33">
        <f t="shared" si="122"/>
        <v>-6.3993655110230004E-9</v>
      </c>
      <c r="Q99" s="33">
        <f t="shared" si="122"/>
        <v>-1.7938120769440001E-8</v>
      </c>
      <c r="R99" s="35">
        <f t="shared" si="110"/>
        <v>1.0012898842985861E-2</v>
      </c>
      <c r="S99" s="35">
        <f t="shared" si="111"/>
        <v>9.007430718093179</v>
      </c>
      <c r="T99" s="168">
        <f t="shared" si="112"/>
        <v>6.8491406798658794E-4</v>
      </c>
      <c r="U99" s="168">
        <f t="shared" si="113"/>
        <v>7.2243079612146132E-5</v>
      </c>
      <c r="V99" s="35">
        <f t="shared" si="114"/>
        <v>2.3951212957308804E-4</v>
      </c>
      <c r="W99" s="35">
        <f t="shared" si="115"/>
        <v>-4.9113589809736948E-6</v>
      </c>
      <c r="X99" s="35">
        <f t="shared" si="116"/>
        <v>1.5278221738541772E-5</v>
      </c>
      <c r="Y99" s="35">
        <f t="shared" si="117"/>
        <v>-8.4956670415227345E-6</v>
      </c>
      <c r="Z99" s="35">
        <f t="shared" si="118"/>
        <v>1.2254679511049157E-6</v>
      </c>
      <c r="AA99" s="35">
        <f t="shared" si="123"/>
        <v>9.2371589635679992E-9</v>
      </c>
      <c r="AB99" s="35">
        <f t="shared" si="123"/>
        <v>-8.1132513563149997E-8</v>
      </c>
      <c r="AC99" s="35">
        <f t="shared" si="123"/>
        <v>6.9799133071360002E-9</v>
      </c>
      <c r="AD99" s="35">
        <f t="shared" si="123"/>
        <v>-6.5847741212590005E-8</v>
      </c>
      <c r="AE99" s="35">
        <f t="shared" si="123"/>
        <v>-5.9945921585839997E-9</v>
      </c>
    </row>
    <row r="100" spans="1:31" x14ac:dyDescent="0.2">
      <c r="A100" s="16" t="str">
        <f>SIAF!B28</f>
        <v>MIRIM_TA1550_UL</v>
      </c>
      <c r="B100" s="8">
        <f t="shared" si="98"/>
        <v>-50.276753979878293</v>
      </c>
      <c r="C100" s="8">
        <f t="shared" si="99"/>
        <v>14.005770192741855</v>
      </c>
      <c r="D100" s="33">
        <f t="shared" si="100"/>
        <v>9.1834036368972178</v>
      </c>
      <c r="E100" s="33">
        <f t="shared" si="101"/>
        <v>-9.0571562173410378E-3</v>
      </c>
      <c r="F100" s="33">
        <f t="shared" si="102"/>
        <v>-4.9432379283555292E-3</v>
      </c>
      <c r="G100" s="33">
        <f t="shared" si="103"/>
        <v>7.386704762914314E-4</v>
      </c>
      <c r="H100" s="33">
        <f t="shared" si="104"/>
        <v>-2.4758227919714011E-4</v>
      </c>
      <c r="I100" s="33">
        <f t="shared" si="105"/>
        <v>4.494150927634305E-5</v>
      </c>
      <c r="J100" s="33">
        <f t="shared" si="106"/>
        <v>-4.9969710544075186E-6</v>
      </c>
      <c r="K100" s="33">
        <f t="shared" si="107"/>
        <v>2.2479368526966355E-5</v>
      </c>
      <c r="L100" s="33">
        <f t="shared" si="108"/>
        <v>-6.6932178941101389E-7</v>
      </c>
      <c r="M100" s="33">
        <f t="shared" si="122"/>
        <v>-1.271062427133E-7</v>
      </c>
      <c r="N100" s="33">
        <f t="shared" si="122"/>
        <v>9.8393356490550007E-9</v>
      </c>
      <c r="O100" s="33">
        <f t="shared" si="122"/>
        <v>-1.1892483043159999E-7</v>
      </c>
      <c r="P100" s="33">
        <f t="shared" si="122"/>
        <v>-6.3993655110230004E-9</v>
      </c>
      <c r="Q100" s="33">
        <f t="shared" si="122"/>
        <v>-1.7938120769440001E-8</v>
      </c>
      <c r="R100" s="35">
        <f t="shared" si="110"/>
        <v>-4.7166431000506071E-3</v>
      </c>
      <c r="S100" s="35">
        <f t="shared" si="111"/>
        <v>8.9960490454180615</v>
      </c>
      <c r="T100" s="168">
        <f t="shared" si="112"/>
        <v>4.245635369527109E-4</v>
      </c>
      <c r="U100" s="168">
        <f t="shared" si="113"/>
        <v>-2.0255030112610239E-5</v>
      </c>
      <c r="V100" s="35">
        <f t="shared" si="114"/>
        <v>1.7124975195232552E-4</v>
      </c>
      <c r="W100" s="35">
        <f t="shared" si="115"/>
        <v>-3.3518099402528341E-6</v>
      </c>
      <c r="X100" s="35">
        <f t="shared" si="116"/>
        <v>1.7840518269605907E-5</v>
      </c>
      <c r="Y100" s="35">
        <f t="shared" si="117"/>
        <v>-3.7908398437451281E-6</v>
      </c>
      <c r="Z100" s="35">
        <f t="shared" si="118"/>
        <v>2.6031151393162208E-6</v>
      </c>
      <c r="AA100" s="35">
        <f t="shared" si="123"/>
        <v>9.2371589635679992E-9</v>
      </c>
      <c r="AB100" s="35">
        <f t="shared" si="123"/>
        <v>-8.1132513563149997E-8</v>
      </c>
      <c r="AC100" s="35">
        <f t="shared" si="123"/>
        <v>6.9799133071360002E-9</v>
      </c>
      <c r="AD100" s="35">
        <f t="shared" si="123"/>
        <v>-6.5847741212590005E-8</v>
      </c>
      <c r="AE100" s="35">
        <f t="shared" si="123"/>
        <v>-5.9945921585839997E-9</v>
      </c>
    </row>
    <row r="101" spans="1:31" x14ac:dyDescent="0.2">
      <c r="A101" s="16" t="str">
        <f>SIAF!B29</f>
        <v>MIRIM_TA1550_UR</v>
      </c>
      <c r="B101" s="8">
        <f t="shared" si="98"/>
        <v>-38.008752119490687</v>
      </c>
      <c r="C101" s="8">
        <f t="shared" si="99"/>
        <v>12.783355214967337</v>
      </c>
      <c r="D101" s="33">
        <f t="shared" si="100"/>
        <v>9.0807399240886166</v>
      </c>
      <c r="E101" s="33">
        <f t="shared" si="101"/>
        <v>-7.5743511356208279E-4</v>
      </c>
      <c r="F101" s="33">
        <f t="shared" si="102"/>
        <v>-3.3985022647761874E-3</v>
      </c>
      <c r="G101" s="33">
        <f t="shared" si="103"/>
        <v>5.7265429625749957E-4</v>
      </c>
      <c r="H101" s="33">
        <f t="shared" si="104"/>
        <v>1.2877652014928257E-5</v>
      </c>
      <c r="I101" s="33">
        <f t="shared" si="105"/>
        <v>3.8692123036779714E-5</v>
      </c>
      <c r="J101" s="33">
        <f t="shared" si="106"/>
        <v>-4.3440931023669984E-6</v>
      </c>
      <c r="K101" s="33">
        <f t="shared" si="107"/>
        <v>1.9584896485750839E-5</v>
      </c>
      <c r="L101" s="33">
        <f t="shared" si="108"/>
        <v>-6.6011790739877791E-7</v>
      </c>
      <c r="M101" s="33">
        <f t="shared" si="122"/>
        <v>-1.271062427133E-7</v>
      </c>
      <c r="N101" s="33">
        <f t="shared" si="122"/>
        <v>9.8393356490550007E-9</v>
      </c>
      <c r="O101" s="33">
        <f t="shared" si="122"/>
        <v>-1.1892483043159999E-7</v>
      </c>
      <c r="P101" s="33">
        <f t="shared" si="122"/>
        <v>-6.3993655110230004E-9</v>
      </c>
      <c r="Q101" s="33">
        <f t="shared" si="122"/>
        <v>-1.7938120769440001E-8</v>
      </c>
      <c r="R101" s="35">
        <f t="shared" si="110"/>
        <v>3.7844471996652342E-3</v>
      </c>
      <c r="S101" s="35">
        <f t="shared" si="111"/>
        <v>8.9980363685423477</v>
      </c>
      <c r="T101" s="168">
        <f t="shared" si="112"/>
        <v>2.9139692048033846E-4</v>
      </c>
      <c r="U101" s="168">
        <f t="shared" si="113"/>
        <v>3.8940179151215844E-4</v>
      </c>
      <c r="V101" s="35">
        <f t="shared" si="114"/>
        <v>1.1915669317618966E-4</v>
      </c>
      <c r="W101" s="35">
        <f t="shared" si="115"/>
        <v>-2.7993464070897524E-6</v>
      </c>
      <c r="X101" s="35">
        <f t="shared" si="116"/>
        <v>1.4837452086473546E-5</v>
      </c>
      <c r="Y101" s="35">
        <f t="shared" si="117"/>
        <v>-3.3781008695378795E-6</v>
      </c>
      <c r="Z101" s="35">
        <f t="shared" si="118"/>
        <v>1.8246064445790562E-6</v>
      </c>
      <c r="AA101" s="35">
        <f t="shared" si="123"/>
        <v>9.2371589635679992E-9</v>
      </c>
      <c r="AB101" s="35">
        <f t="shared" si="123"/>
        <v>-8.1132513563149997E-8</v>
      </c>
      <c r="AC101" s="35">
        <f t="shared" si="123"/>
        <v>6.9799133071360002E-9</v>
      </c>
      <c r="AD101" s="35">
        <f t="shared" si="123"/>
        <v>-6.5847741212590005E-8</v>
      </c>
      <c r="AE101" s="35">
        <f t="shared" si="123"/>
        <v>-5.9945921585839997E-9</v>
      </c>
    </row>
    <row r="102" spans="1:31" x14ac:dyDescent="0.2">
      <c r="A102" s="16" t="str">
        <f>SIAF!B30</f>
        <v>MIRIM_TA1550_LL</v>
      </c>
      <c r="B102" s="8">
        <f t="shared" si="98"/>
        <v>-50.502967266028406</v>
      </c>
      <c r="C102" s="8">
        <f t="shared" si="99"/>
        <v>1.4422380080412487</v>
      </c>
      <c r="D102" s="33">
        <f t="shared" si="100"/>
        <v>9.17990764096227</v>
      </c>
      <c r="E102" s="33">
        <f t="shared" si="101"/>
        <v>-3.049533077183024E-3</v>
      </c>
      <c r="F102" s="33">
        <f t="shared" si="102"/>
        <v>-4.9296839295476479E-3</v>
      </c>
      <c r="G102" s="33">
        <f t="shared" si="103"/>
        <v>1.717099813250657E-4</v>
      </c>
      <c r="H102" s="33">
        <f t="shared" si="104"/>
        <v>-2.4448929073325938E-4</v>
      </c>
      <c r="I102" s="33">
        <f t="shared" si="105"/>
        <v>4.4932904949657551E-5</v>
      </c>
      <c r="J102" s="33">
        <f t="shared" si="106"/>
        <v>-2.0154165503847015E-6</v>
      </c>
      <c r="K102" s="33">
        <f t="shared" si="107"/>
        <v>2.2774369184038106E-5</v>
      </c>
      <c r="L102" s="33">
        <f t="shared" si="108"/>
        <v>2.3359046257013372E-7</v>
      </c>
      <c r="M102" s="33">
        <f t="shared" si="122"/>
        <v>-1.271062427133E-7</v>
      </c>
      <c r="N102" s="33">
        <f t="shared" si="122"/>
        <v>9.8393356490550007E-9</v>
      </c>
      <c r="O102" s="33">
        <f t="shared" si="122"/>
        <v>-1.1892483043159999E-7</v>
      </c>
      <c r="P102" s="33">
        <f t="shared" si="122"/>
        <v>-6.3993655110230004E-9</v>
      </c>
      <c r="Q102" s="33">
        <f t="shared" si="122"/>
        <v>-1.7938120769440001E-8</v>
      </c>
      <c r="R102" s="35">
        <f t="shared" si="110"/>
        <v>-5.0214774909191386E-3</v>
      </c>
      <c r="S102" s="35">
        <f t="shared" si="111"/>
        <v>8.9930172306477552</v>
      </c>
      <c r="T102" s="168">
        <f t="shared" si="112"/>
        <v>2.0311110025294214E-4</v>
      </c>
      <c r="U102" s="168">
        <f t="shared" si="113"/>
        <v>3.5812330731484803E-5</v>
      </c>
      <c r="V102" s="35">
        <f t="shared" si="114"/>
        <v>6.7756056885056934E-5</v>
      </c>
      <c r="W102" s="35">
        <f t="shared" si="115"/>
        <v>-2.3408572672118988E-6</v>
      </c>
      <c r="X102" s="35">
        <f t="shared" si="116"/>
        <v>1.7720193296164881E-5</v>
      </c>
      <c r="Y102" s="35">
        <f t="shared" si="117"/>
        <v>-1.3121570939549951E-6</v>
      </c>
      <c r="Z102" s="35">
        <f t="shared" si="118"/>
        <v>2.9192637793155792E-6</v>
      </c>
      <c r="AA102" s="35">
        <f t="shared" si="123"/>
        <v>9.2371589635679992E-9</v>
      </c>
      <c r="AB102" s="35">
        <f t="shared" si="123"/>
        <v>-8.1132513563149997E-8</v>
      </c>
      <c r="AC102" s="35">
        <f t="shared" si="123"/>
        <v>6.9799133071360002E-9</v>
      </c>
      <c r="AD102" s="35">
        <f t="shared" si="123"/>
        <v>-6.5847741212590005E-8</v>
      </c>
      <c r="AE102" s="35">
        <f t="shared" si="123"/>
        <v>-5.9945921585839997E-9</v>
      </c>
    </row>
    <row r="103" spans="1:31" x14ac:dyDescent="0.2">
      <c r="A103" s="16" t="str">
        <f>SIAF!B31</f>
        <v>MIRIM_TA1550_LR</v>
      </c>
      <c r="B103" s="8">
        <f t="shared" si="98"/>
        <v>-38.450669187491357</v>
      </c>
      <c r="C103" s="8">
        <f t="shared" si="99"/>
        <v>0.66797718723620736</v>
      </c>
      <c r="D103" s="33">
        <f t="shared" si="100"/>
        <v>9.0796833655414826</v>
      </c>
      <c r="E103" s="33">
        <f t="shared" si="101"/>
        <v>-1.2749443240123227E-3</v>
      </c>
      <c r="F103" s="33">
        <f t="shared" si="102"/>
        <v>-3.4146150303879723E-3</v>
      </c>
      <c r="G103" s="33">
        <f t="shared" si="103"/>
        <v>9.6577836591207626E-5</v>
      </c>
      <c r="H103" s="33">
        <f t="shared" si="104"/>
        <v>1.2291473714044982E-5</v>
      </c>
      <c r="I103" s="33">
        <f t="shared" si="105"/>
        <v>3.8797597438267459E-5</v>
      </c>
      <c r="J103" s="33">
        <f t="shared" si="106"/>
        <v>-1.4754990583249992E-6</v>
      </c>
      <c r="K103" s="33">
        <f t="shared" si="107"/>
        <v>1.9922598507415466E-5</v>
      </c>
      <c r="L103" s="33">
        <f t="shared" si="108"/>
        <v>2.1201853836036125E-7</v>
      </c>
      <c r="M103" s="33">
        <f t="shared" si="122"/>
        <v>-1.271062427133E-7</v>
      </c>
      <c r="N103" s="33">
        <f t="shared" si="122"/>
        <v>9.8393356490550007E-9</v>
      </c>
      <c r="O103" s="33">
        <f t="shared" si="122"/>
        <v>-1.1892483043159999E-7</v>
      </c>
      <c r="P103" s="33">
        <f t="shared" si="122"/>
        <v>-6.3993655110230004E-9</v>
      </c>
      <c r="Q103" s="33">
        <f t="shared" si="122"/>
        <v>-1.7938120769440001E-8</v>
      </c>
      <c r="R103" s="35">
        <f t="shared" si="110"/>
        <v>-1.4126900001172182E-3</v>
      </c>
      <c r="S103" s="35">
        <f t="shared" si="111"/>
        <v>8.9958026427500162</v>
      </c>
      <c r="T103" s="168">
        <f t="shared" si="112"/>
        <v>1.1507901969435925E-4</v>
      </c>
      <c r="U103" s="168">
        <f t="shared" si="113"/>
        <v>4.2924796584417916E-4</v>
      </c>
      <c r="V103" s="35">
        <f t="shared" si="114"/>
        <v>4.7996458134907594E-5</v>
      </c>
      <c r="W103" s="35">
        <f t="shared" si="115"/>
        <v>-1.8327235677555111E-6</v>
      </c>
      <c r="X103" s="35">
        <f t="shared" si="116"/>
        <v>1.4775885037380114E-5</v>
      </c>
      <c r="Y103" s="35">
        <f t="shared" si="117"/>
        <v>-9.9095912399684086E-7</v>
      </c>
      <c r="Z103" s="35">
        <f t="shared" si="118"/>
        <v>2.1442126858034623E-6</v>
      </c>
      <c r="AA103" s="35">
        <f t="shared" si="123"/>
        <v>9.2371589635679992E-9</v>
      </c>
      <c r="AB103" s="35">
        <f t="shared" si="123"/>
        <v>-8.1132513563149997E-8</v>
      </c>
      <c r="AC103" s="35">
        <f t="shared" si="123"/>
        <v>6.9799133071360002E-9</v>
      </c>
      <c r="AD103" s="35">
        <f t="shared" si="123"/>
        <v>-6.5847741212590005E-8</v>
      </c>
      <c r="AE103" s="35">
        <f t="shared" si="123"/>
        <v>-5.9945921585839997E-9</v>
      </c>
    </row>
    <row r="104" spans="1:31" x14ac:dyDescent="0.2">
      <c r="A104" s="16" t="str">
        <f>SIAF!B32</f>
        <v>MIRIM_TA1550_CUL</v>
      </c>
      <c r="B104" s="8">
        <f t="shared" si="98"/>
        <v>-45.476834653421982</v>
      </c>
      <c r="C104" s="8">
        <f t="shared" si="99"/>
        <v>8.7825359014287159</v>
      </c>
      <c r="D104" s="33">
        <f t="shared" si="100"/>
        <v>9.135971187253535</v>
      </c>
      <c r="E104" s="33">
        <f t="shared" si="101"/>
        <v>-4.1848886338505314E-3</v>
      </c>
      <c r="F104" s="33">
        <f t="shared" si="102"/>
        <v>-4.2915458745540064E-3</v>
      </c>
      <c r="G104" s="33">
        <f t="shared" si="103"/>
        <v>4.6795295630121752E-4</v>
      </c>
      <c r="H104" s="33">
        <f t="shared" si="104"/>
        <v>-1.3439001457910365E-4</v>
      </c>
      <c r="I104" s="33">
        <f t="shared" si="105"/>
        <v>4.24497172773259E-5</v>
      </c>
      <c r="J104" s="33">
        <f t="shared" si="106"/>
        <v>-3.6129424975854828E-6</v>
      </c>
      <c r="K104" s="33">
        <f t="shared" si="107"/>
        <v>2.1437985499137464E-5</v>
      </c>
      <c r="L104" s="33">
        <f t="shared" si="108"/>
        <v>-3.2525819750580939E-7</v>
      </c>
      <c r="M104" s="33">
        <f t="shared" si="122"/>
        <v>-1.271062427133E-7</v>
      </c>
      <c r="N104" s="33">
        <f t="shared" si="122"/>
        <v>9.8393356490550007E-9</v>
      </c>
      <c r="O104" s="33">
        <f t="shared" si="122"/>
        <v>-1.1892483043159999E-7</v>
      </c>
      <c r="P104" s="33">
        <f t="shared" si="122"/>
        <v>-6.3993655110230004E-9</v>
      </c>
      <c r="Q104" s="33">
        <f t="shared" si="122"/>
        <v>-1.7938120769440001E-8</v>
      </c>
      <c r="R104" s="35">
        <f t="shared" si="110"/>
        <v>-1.7201717534220734E-3</v>
      </c>
      <c r="S104" s="35">
        <f t="shared" si="111"/>
        <v>8.9949439326395115</v>
      </c>
      <c r="T104" s="168">
        <f t="shared" si="112"/>
        <v>2.9068265224492762E-4</v>
      </c>
      <c r="U104" s="168">
        <f t="shared" si="113"/>
        <v>1.7891487965930453E-4</v>
      </c>
      <c r="V104" s="35">
        <f t="shared" si="114"/>
        <v>1.1639615096402984E-4</v>
      </c>
      <c r="W104" s="35">
        <f t="shared" si="115"/>
        <v>-2.7506853419462432E-6</v>
      </c>
      <c r="X104" s="35">
        <f t="shared" si="116"/>
        <v>1.6599314264966231E-5</v>
      </c>
      <c r="Y104" s="35">
        <f t="shared" si="117"/>
        <v>-2.6920192624639644E-6</v>
      </c>
      <c r="Z104" s="35">
        <f t="shared" si="118"/>
        <v>2.4122959309670275E-6</v>
      </c>
      <c r="AA104" s="35">
        <f t="shared" si="123"/>
        <v>9.2371589635679992E-9</v>
      </c>
      <c r="AB104" s="35">
        <f t="shared" si="123"/>
        <v>-8.1132513563149997E-8</v>
      </c>
      <c r="AC104" s="35">
        <f t="shared" si="123"/>
        <v>6.9799133071360002E-9</v>
      </c>
      <c r="AD104" s="35">
        <f t="shared" si="123"/>
        <v>-6.5847741212590005E-8</v>
      </c>
      <c r="AE104" s="35">
        <f t="shared" si="123"/>
        <v>-5.9945921585839997E-9</v>
      </c>
    </row>
    <row r="105" spans="1:31" x14ac:dyDescent="0.2">
      <c r="A105" s="16" t="str">
        <f>SIAF!B33</f>
        <v>MIRIM_TA1550_CUR</v>
      </c>
      <c r="B105" s="8">
        <f t="shared" si="98"/>
        <v>-42.517566899818924</v>
      </c>
      <c r="C105" s="8">
        <f t="shared" si="99"/>
        <v>8.3381668613268154</v>
      </c>
      <c r="D105" s="33">
        <f t="shared" si="100"/>
        <v>9.1114791133012094</v>
      </c>
      <c r="E105" s="33">
        <f t="shared" si="101"/>
        <v>-2.7676917477679171E-3</v>
      </c>
      <c r="F105" s="33">
        <f t="shared" si="102"/>
        <v>-3.9198210748281493E-3</v>
      </c>
      <c r="G105" s="33">
        <f t="shared" si="103"/>
        <v>4.2839712779001979E-4</v>
      </c>
      <c r="H105" s="33">
        <f t="shared" si="104"/>
        <v>-7.1553134852143243E-5</v>
      </c>
      <c r="I105" s="33">
        <f t="shared" si="105"/>
        <v>4.0940779359815837E-5</v>
      </c>
      <c r="J105" s="33">
        <f t="shared" si="106"/>
        <v>-3.4198977859897635E-6</v>
      </c>
      <c r="K105" s="33">
        <f t="shared" si="107"/>
        <v>2.0742655707267758E-5</v>
      </c>
      <c r="L105" s="33">
        <f t="shared" si="108"/>
        <v>-3.1231105147590728E-7</v>
      </c>
      <c r="M105" s="33">
        <f t="shared" ref="M105:Q114" si="124">M$74</f>
        <v>-1.271062427133E-7</v>
      </c>
      <c r="N105" s="33">
        <f t="shared" si="124"/>
        <v>9.8393356490550007E-9</v>
      </c>
      <c r="O105" s="33">
        <f t="shared" si="124"/>
        <v>-1.1892483043159999E-7</v>
      </c>
      <c r="P105" s="33">
        <f t="shared" si="124"/>
        <v>-6.3993655110230004E-9</v>
      </c>
      <c r="Q105" s="33">
        <f t="shared" si="124"/>
        <v>-1.7938120769440001E-8</v>
      </c>
      <c r="R105" s="35">
        <f t="shared" si="110"/>
        <v>-1.9379520527145177E-4</v>
      </c>
      <c r="S105" s="35">
        <f t="shared" si="111"/>
        <v>8.9955215474472556</v>
      </c>
      <c r="T105" s="168">
        <f t="shared" si="112"/>
        <v>2.5969318887240369E-4</v>
      </c>
      <c r="U105" s="168">
        <f t="shared" si="113"/>
        <v>2.7734379146075673E-4</v>
      </c>
      <c r="V105" s="35">
        <f t="shared" si="114"/>
        <v>1.0552768966655675E-4</v>
      </c>
      <c r="W105" s="35">
        <f t="shared" si="115"/>
        <v>-2.6052916581499632E-6</v>
      </c>
      <c r="X105" s="35">
        <f t="shared" si="116"/>
        <v>1.5872832456745081E-5</v>
      </c>
      <c r="Y105" s="35">
        <f t="shared" si="117"/>
        <v>-2.5629263050519084E-6</v>
      </c>
      <c r="Z105" s="35">
        <f t="shared" si="118"/>
        <v>2.2280900784022603E-6</v>
      </c>
      <c r="AA105" s="35">
        <f t="shared" ref="AA105:AE114" si="125">AA$74</f>
        <v>9.2371589635679992E-9</v>
      </c>
      <c r="AB105" s="35">
        <f t="shared" si="125"/>
        <v>-8.1132513563149997E-8</v>
      </c>
      <c r="AC105" s="35">
        <f t="shared" si="125"/>
        <v>6.9799133071360002E-9</v>
      </c>
      <c r="AD105" s="35">
        <f t="shared" si="125"/>
        <v>-6.5847741212590005E-8</v>
      </c>
      <c r="AE105" s="35">
        <f t="shared" si="125"/>
        <v>-5.9945921585839997E-9</v>
      </c>
    </row>
    <row r="106" spans="1:31" x14ac:dyDescent="0.2">
      <c r="A106" s="16" t="str">
        <f>SIAF!B34</f>
        <v>MIRIM_TA1550_CLL</v>
      </c>
      <c r="B106" s="8">
        <f t="shared" si="98"/>
        <v>-45.697043920033849</v>
      </c>
      <c r="C106" s="8">
        <f t="shared" si="99"/>
        <v>5.6695084586069511</v>
      </c>
      <c r="D106" s="33">
        <f t="shared" si="100"/>
        <v>9.1366141909958376</v>
      </c>
      <c r="E106" s="33">
        <f t="shared" si="101"/>
        <v>-3.4292143384326255E-3</v>
      </c>
      <c r="F106" s="33">
        <f t="shared" si="102"/>
        <v>-4.3095113889156447E-3</v>
      </c>
      <c r="G106" s="33">
        <f t="shared" si="103"/>
        <v>3.3555937236812481E-4</v>
      </c>
      <c r="H106" s="33">
        <f t="shared" si="104"/>
        <v>-1.3713519560466206E-4</v>
      </c>
      <c r="I106" s="33">
        <f t="shared" si="105"/>
        <v>4.253104704539E-5</v>
      </c>
      <c r="J106" s="33">
        <f t="shared" si="106"/>
        <v>-2.8790101147141707E-6</v>
      </c>
      <c r="K106" s="33">
        <f t="shared" si="107"/>
        <v>2.1550126399877417E-5</v>
      </c>
      <c r="L106" s="33">
        <f t="shared" si="108"/>
        <v>-1.0048154900817457E-7</v>
      </c>
      <c r="M106" s="33">
        <f t="shared" si="124"/>
        <v>-1.271062427133E-7</v>
      </c>
      <c r="N106" s="33">
        <f t="shared" si="124"/>
        <v>9.8393356490550007E-9</v>
      </c>
      <c r="O106" s="33">
        <f t="shared" si="124"/>
        <v>-1.1892483043159999E-7</v>
      </c>
      <c r="P106" s="33">
        <f t="shared" si="124"/>
        <v>-6.3993655110230004E-9</v>
      </c>
      <c r="Q106" s="33">
        <f t="shared" si="124"/>
        <v>-1.7938120769440001E-8</v>
      </c>
      <c r="R106" s="35">
        <f t="shared" si="110"/>
        <v>-2.4068977643995834E-3</v>
      </c>
      <c r="S106" s="35">
        <f t="shared" si="111"/>
        <v>8.9942482351348847</v>
      </c>
      <c r="T106" s="168">
        <f t="shared" si="112"/>
        <v>2.4072918683703103E-4</v>
      </c>
      <c r="U106" s="168">
        <f t="shared" si="113"/>
        <v>1.8645785074712911E-4</v>
      </c>
      <c r="V106" s="35">
        <f t="shared" si="114"/>
        <v>9.3976687994985062E-5</v>
      </c>
      <c r="W106" s="35">
        <f t="shared" si="115"/>
        <v>-2.5062540327228267E-6</v>
      </c>
      <c r="X106" s="35">
        <f t="shared" si="116"/>
        <v>1.6609455335549325E-5</v>
      </c>
      <c r="Y106" s="35">
        <f t="shared" si="117"/>
        <v>-2.0801358693168668E-6</v>
      </c>
      <c r="Z106" s="35">
        <f t="shared" si="118"/>
        <v>2.5014415333602847E-6</v>
      </c>
      <c r="AA106" s="35">
        <f t="shared" si="125"/>
        <v>9.2371589635679992E-9</v>
      </c>
      <c r="AB106" s="35">
        <f t="shared" si="125"/>
        <v>-8.1132513563149997E-8</v>
      </c>
      <c r="AC106" s="35">
        <f t="shared" si="125"/>
        <v>6.9799133071360002E-9</v>
      </c>
      <c r="AD106" s="35">
        <f t="shared" si="125"/>
        <v>-6.5847741212590005E-8</v>
      </c>
      <c r="AE106" s="35">
        <f t="shared" si="125"/>
        <v>-5.9945921585839997E-9</v>
      </c>
    </row>
    <row r="107" spans="1:31" x14ac:dyDescent="0.2">
      <c r="A107" s="16" t="str">
        <f>SIAF!B35</f>
        <v>MIRIM_TA1550_CLR</v>
      </c>
      <c r="B107" s="8">
        <f t="shared" si="98"/>
        <v>-42.518404946853039</v>
      </c>
      <c r="C107" s="8">
        <f t="shared" si="99"/>
        <v>5.3365786845815677</v>
      </c>
      <c r="D107" s="33">
        <f t="shared" ref="D107:D140" si="126">D$74+2*F$74*$B107+G$74*$C107+3*I$74*$B107^2+2*J$74*$B107*$C107+K$74*$C107^2+4*M$74*$B107^3+3*N$74*$B107^2*$C107+2*O$74*$B107*$C107^2+P$74*$C107^3</f>
        <v>9.1103868508822128</v>
      </c>
      <c r="E107" s="33">
        <f t="shared" ref="E107:E140" si="127">E$74+G$74*$B107+2*H$74*$C107+J$74*$B107^2+2*K$74*$B107*$C107+3*L$74*$C107^2+N$74*$B107^3+2*O$74*$B107^2*$C107+3*P$74*$B107*$C107^2+4*Q$74*$C107^3</f>
        <v>-2.3449011127242552E-3</v>
      </c>
      <c r="F107" s="33">
        <f t="shared" ref="F107:F140" si="128">F$74+3*I$74*$B107+J$74*$C107+6*M$74*$B107^2+3*N$74*$B107*$C107+O$74*$C107^2</f>
        <v>-3.910730264263842E-3</v>
      </c>
      <c r="G107" s="33">
        <f t="shared" ref="G107:G140" si="129">G$74+2*J$74*$B107+2*K$74*$C107+3*N$74*$B107^2+4*O$74*$B107*$C107+3*P$74*$C107^2</f>
        <v>3.037068771652785E-4</v>
      </c>
      <c r="H107" s="33">
        <f t="shared" ref="H107:H140" si="130">H$74+K$74*$B107+3*L$74*$C107+O$74*$B107^2+3*P$74*$B107*$C107+6*Q$74*$C107^2</f>
        <v>-6.9727963463954402E-5</v>
      </c>
      <c r="I107" s="33">
        <f t="shared" ref="I107:I140" si="131">I$74+4*M$74*$B107+N$74*$C107</f>
        <v>4.0911671810303502E-5</v>
      </c>
      <c r="J107" s="33">
        <f t="shared" ref="J107:J140" si="132">J$74+3*N$74*$B107+2*O$74*$C107</f>
        <v>-2.705995793578091E-6</v>
      </c>
      <c r="K107" s="33">
        <f t="shared" ref="K107:K140" si="133">K$74+2*O$74*$B107+3*P$74*$C107</f>
        <v>2.080047981604028E-5</v>
      </c>
      <c r="L107" s="33">
        <f t="shared" ref="L107:L140" si="134">L$74+P$74*$B107+4*Q$74*$C107</f>
        <v>-9.693428364830264E-8</v>
      </c>
      <c r="M107" s="33">
        <f t="shared" si="124"/>
        <v>-1.271062427133E-7</v>
      </c>
      <c r="N107" s="33">
        <f t="shared" si="124"/>
        <v>9.8393356490550007E-9</v>
      </c>
      <c r="O107" s="33">
        <f t="shared" si="124"/>
        <v>-1.1892483043159999E-7</v>
      </c>
      <c r="P107" s="33">
        <f t="shared" si="124"/>
        <v>-6.3993655110230004E-9</v>
      </c>
      <c r="Q107" s="33">
        <f t="shared" si="124"/>
        <v>-1.7938120769440001E-8</v>
      </c>
      <c r="R107" s="35">
        <f t="shared" ref="R107:R140" si="135">R$74+2*T$74*$B107+U$74*$C107+3*W$74*$B107^2+2*X$74*$B107*$C107+Y$74*$C107^2+4*AA$74*$B107^3+3*AB$74*$B107^2*$C107+2*AC$74*$B107*$C107^2+AD$74*$C107^3</f>
        <v>-1.0479326272523127E-3</v>
      </c>
      <c r="S107" s="35">
        <f t="shared" ref="S107:S140" si="136">S$74+U$74*$B107+2*V$74*$C107+X$74*$B107^2+2*Y$74*$B107*$C107+3*Z$74*$C107^2+AB$74*$B107^3+2*AC$74*$B107^2*$C107+3*AD$74*$B107*$C107^2+4*AE$74*$C107^3</f>
        <v>8.9949486728860784</v>
      </c>
      <c r="T107" s="168">
        <f t="shared" ref="T107:T140" si="137">T$74+3*W$74*$B107+X$74*$C107+6*AA$74*$B107^2+3*AB$74*$B107*$C107+AC$74*$C107^2</f>
        <v>2.1211830623821598E-4</v>
      </c>
      <c r="U107" s="168">
        <f t="shared" ref="U107:U140" si="138">U$74+2*X$74*$B107+2*Y$74*$C107+3*AB$74*$B107^2+4*AC$74*$B107*$C107+3*AD$74*$C107^2</f>
        <v>2.9092318383849267E-4</v>
      </c>
      <c r="V107" s="35">
        <f t="shared" ref="V107:V140" si="139">V$74+Y$74*$B107+3*Z$74*$C107+AC$74*$B107^2+3*AD$74*$B107*$C107+6*AE$74*$C107^2</f>
        <v>8.5141863297347363E-5</v>
      </c>
      <c r="W107" s="35">
        <f t="shared" ref="W107:W140" si="140">W$74+4*AA$74*$B107+AB$74*$C107</f>
        <v>-2.3617962293838814E-6</v>
      </c>
      <c r="X107" s="35">
        <f t="shared" ref="X107:X140" si="141">X$74+3*AB$74*$B107+2*AC$74*$C107</f>
        <v>1.5831134784817349E-5</v>
      </c>
      <c r="Y107" s="35">
        <f t="shared" ref="Y107:Y140" si="142">Y$74+2*AC$74*$B107+3*AD$74*$C107</f>
        <v>-1.9699945995759267E-6</v>
      </c>
      <c r="Z107" s="35">
        <f t="shared" ref="Z107:Z140" si="143">Z$74+AD$74*$B107+4*AE$74*$C107</f>
        <v>2.300118449696949E-6</v>
      </c>
      <c r="AA107" s="35">
        <f t="shared" si="125"/>
        <v>9.2371589635679992E-9</v>
      </c>
      <c r="AB107" s="35">
        <f t="shared" si="125"/>
        <v>-8.1132513563149997E-8</v>
      </c>
      <c r="AC107" s="35">
        <f t="shared" si="125"/>
        <v>6.9799133071360002E-9</v>
      </c>
      <c r="AD107" s="35">
        <f t="shared" si="125"/>
        <v>-6.5847741212590005E-8</v>
      </c>
      <c r="AE107" s="35">
        <f t="shared" si="125"/>
        <v>-5.9945921585839997E-9</v>
      </c>
    </row>
    <row r="108" spans="1:31" x14ac:dyDescent="0.2">
      <c r="A108" s="16" t="str">
        <f>SIAF!B36</f>
        <v>MIRIM_TA1140_UL</v>
      </c>
      <c r="B108" s="8">
        <f t="shared" ref="B108:B139" si="144">D$3*B37+E$3*C37+F$3*B37^2+G$3*B37*C37+H$3*C37^2+I$3*B37^3+J$3*B37^2*C37+K$3*B37*C37^2+L$3*C37^3+M$3*B37^4+N$3*B37^3*C37+O$3*B37^2*C37^2+P$3*B37*C37^3+Q$3*C37^4</f>
        <v>-50.285065354970271</v>
      </c>
      <c r="C108" s="8">
        <f t="shared" ref="C108:C139" si="145">R$3*B37+S$3*C37+T$3*B37^2+U$3*B37*C37+V$3*C37^2+W$3*B37^3+X$3*B37^2*C37+Y$3*B37*C37^2+Z$3*C37^3+AA$3*B37^4+AB$3*B37^3*C37+AC$3*B37^2*C37^2+AD$3*B37*C37^3+AE$3*C37^4</f>
        <v>-10.900959271969745</v>
      </c>
      <c r="D108" s="33">
        <f t="shared" si="126"/>
        <v>9.1791309510195607</v>
      </c>
      <c r="E108" s="33">
        <f t="shared" si="127"/>
        <v>3.1420394766590695E-3</v>
      </c>
      <c r="F108" s="33">
        <f t="shared" si="128"/>
        <v>-4.8936686860307334E-3</v>
      </c>
      <c r="G108" s="33">
        <f t="shared" si="129"/>
        <v>-3.9302947977551677E-4</v>
      </c>
      <c r="H108" s="33">
        <f t="shared" si="130"/>
        <v>-2.6452820560903423E-4</v>
      </c>
      <c r="I108" s="33">
        <f t="shared" si="131"/>
        <v>4.4700669315858429E-5</v>
      </c>
      <c r="J108" s="33">
        <f t="shared" si="132"/>
        <v>9.2684076675790076E-7</v>
      </c>
      <c r="K108" s="33">
        <f t="shared" si="133"/>
        <v>2.2959507181299852E-5</v>
      </c>
      <c r="L108" s="33">
        <f t="shared" si="134"/>
        <v>1.1178510825551644E-6</v>
      </c>
      <c r="M108" s="33">
        <f t="shared" si="124"/>
        <v>-1.271062427133E-7</v>
      </c>
      <c r="N108" s="33">
        <f t="shared" si="124"/>
        <v>9.8393356490550007E-9</v>
      </c>
      <c r="O108" s="33">
        <f t="shared" si="124"/>
        <v>-1.1892483043159999E-7</v>
      </c>
      <c r="P108" s="33">
        <f t="shared" si="124"/>
        <v>-6.3993655110230004E-9</v>
      </c>
      <c r="Q108" s="33">
        <f t="shared" si="124"/>
        <v>-1.7938120769440001E-8</v>
      </c>
      <c r="R108" s="35">
        <f t="shared" si="135"/>
        <v>-5.5461308411796067E-3</v>
      </c>
      <c r="S108" s="35">
        <f t="shared" si="136"/>
        <v>8.9927330955037252</v>
      </c>
      <c r="T108" s="168">
        <f t="shared" si="137"/>
        <v>-1.5422276818747072E-5</v>
      </c>
      <c r="U108" s="168">
        <f t="shared" si="138"/>
        <v>4.5744033914949653E-5</v>
      </c>
      <c r="V108" s="35">
        <f t="shared" si="139"/>
        <v>-4.5577185198647637E-5</v>
      </c>
      <c r="W108" s="35">
        <f t="shared" si="140"/>
        <v>-1.3313714681151341E-6</v>
      </c>
      <c r="X108" s="35">
        <f t="shared" si="141"/>
        <v>1.7494847613007091E-5</v>
      </c>
      <c r="Y108" s="35">
        <f t="shared" si="142"/>
        <v>1.1291997596326212E-6</v>
      </c>
      <c r="Z108" s="35">
        <f t="shared" si="143"/>
        <v>3.2008851651729311E-6</v>
      </c>
      <c r="AA108" s="35">
        <f t="shared" si="125"/>
        <v>9.2371589635679992E-9</v>
      </c>
      <c r="AB108" s="35">
        <f t="shared" si="125"/>
        <v>-8.1132513563149997E-8</v>
      </c>
      <c r="AC108" s="35">
        <f t="shared" si="125"/>
        <v>6.9799133071360002E-9</v>
      </c>
      <c r="AD108" s="35">
        <f t="shared" si="125"/>
        <v>-6.5847741212590005E-8</v>
      </c>
      <c r="AE108" s="35">
        <f t="shared" si="125"/>
        <v>-5.9945921585839997E-9</v>
      </c>
    </row>
    <row r="109" spans="1:31" x14ac:dyDescent="0.2">
      <c r="A109" s="16" t="str">
        <f>SIAF!B37</f>
        <v>MIRIM_TA1140_UR</v>
      </c>
      <c r="B109" s="8">
        <f t="shared" si="144"/>
        <v>-38.011925648380902</v>
      </c>
      <c r="C109" s="8">
        <f t="shared" si="145"/>
        <v>-11.226443487603239</v>
      </c>
      <c r="D109" s="33">
        <f t="shared" si="126"/>
        <v>9.0783906414912572</v>
      </c>
      <c r="E109" s="33">
        <f t="shared" si="127"/>
        <v>-1.5231060274894061E-3</v>
      </c>
      <c r="F109" s="33">
        <f t="shared" si="128"/>
        <v>-3.363124242667978E-3</v>
      </c>
      <c r="G109" s="33">
        <f t="shared" si="129"/>
        <v>-3.7888035702331342E-4</v>
      </c>
      <c r="H109" s="33">
        <f t="shared" si="130"/>
        <v>-1.6828485643332175E-6</v>
      </c>
      <c r="I109" s="33">
        <f t="shared" si="131"/>
        <v>3.8457496069812393E-5</v>
      </c>
      <c r="J109" s="33">
        <f t="shared" si="132"/>
        <v>1.3665357001852837E-6</v>
      </c>
      <c r="K109" s="33">
        <f t="shared" si="133"/>
        <v>2.0046593741752623E-5</v>
      </c>
      <c r="L109" s="33">
        <f t="shared" si="134"/>
        <v>1.0626650762791697E-6</v>
      </c>
      <c r="M109" s="33">
        <f t="shared" si="124"/>
        <v>-1.271062427133E-7</v>
      </c>
      <c r="N109" s="33">
        <f t="shared" si="124"/>
        <v>9.8393356490550007E-9</v>
      </c>
      <c r="O109" s="33">
        <f t="shared" si="124"/>
        <v>-1.1892483043159999E-7</v>
      </c>
      <c r="P109" s="33">
        <f t="shared" si="124"/>
        <v>-6.3993655110230004E-9</v>
      </c>
      <c r="Q109" s="33">
        <f t="shared" si="124"/>
        <v>-1.7938120769440001E-8</v>
      </c>
      <c r="R109" s="35">
        <f t="shared" si="135"/>
        <v>-6.6006061030778771E-3</v>
      </c>
      <c r="S109" s="35">
        <f t="shared" si="136"/>
        <v>8.9958005012214119</v>
      </c>
      <c r="T109" s="168">
        <f t="shared" si="137"/>
        <v>-6.0815497612894561E-5</v>
      </c>
      <c r="U109" s="168">
        <f t="shared" si="138"/>
        <v>4.3764695819186074E-4</v>
      </c>
      <c r="V109" s="35">
        <f t="shared" si="139"/>
        <v>-3.3007169402475884E-5</v>
      </c>
      <c r="W109" s="35">
        <f t="shared" si="140"/>
        <v>-8.5148834576828111E-7</v>
      </c>
      <c r="X109" s="35">
        <f t="shared" si="141"/>
        <v>1.4503051888669275E-5</v>
      </c>
      <c r="Y109" s="35">
        <f t="shared" si="142"/>
        <v>1.3648278631487974E-6</v>
      </c>
      <c r="Z109" s="35">
        <f t="shared" si="143"/>
        <v>2.4005312184145893E-6</v>
      </c>
      <c r="AA109" s="35">
        <f t="shared" si="125"/>
        <v>9.2371589635679992E-9</v>
      </c>
      <c r="AB109" s="35">
        <f t="shared" si="125"/>
        <v>-8.1132513563149997E-8</v>
      </c>
      <c r="AC109" s="35">
        <f t="shared" si="125"/>
        <v>6.9799133071360002E-9</v>
      </c>
      <c r="AD109" s="35">
        <f t="shared" si="125"/>
        <v>-6.5847741212590005E-8</v>
      </c>
      <c r="AE109" s="35">
        <f t="shared" si="125"/>
        <v>-5.9945921585839997E-9</v>
      </c>
    </row>
    <row r="110" spans="1:31" x14ac:dyDescent="0.2">
      <c r="A110" s="16" t="str">
        <f>SIAF!B38</f>
        <v>MIRIM_TA1140_LL</v>
      </c>
      <c r="B110" s="8">
        <f t="shared" si="144"/>
        <v>-50.819549265327367</v>
      </c>
      <c r="C110" s="8">
        <f t="shared" si="145"/>
        <v>-23.576550474984067</v>
      </c>
      <c r="D110" s="33">
        <f t="shared" si="126"/>
        <v>9.1931172215029946</v>
      </c>
      <c r="E110" s="33">
        <f t="shared" si="127"/>
        <v>1.1057028309311476E-2</v>
      </c>
      <c r="F110" s="33">
        <f t="shared" si="128"/>
        <v>-4.9962179150600423E-3</v>
      </c>
      <c r="G110" s="33">
        <f t="shared" si="129"/>
        <v>-9.8236984978430312E-4</v>
      </c>
      <c r="H110" s="33">
        <f t="shared" si="130"/>
        <v>-3.3676477471697127E-4</v>
      </c>
      <c r="I110" s="33">
        <f t="shared" si="131"/>
        <v>4.4847694886006578E-5</v>
      </c>
      <c r="J110" s="33">
        <f t="shared" si="132"/>
        <v>3.9259489358563496E-6</v>
      </c>
      <c r="K110" s="33">
        <f t="shared" si="133"/>
        <v>2.3329981221644317E-5</v>
      </c>
      <c r="L110" s="33">
        <f t="shared" si="134"/>
        <v>2.0307765837521894E-6</v>
      </c>
      <c r="M110" s="33">
        <f t="shared" si="124"/>
        <v>-1.271062427133E-7</v>
      </c>
      <c r="N110" s="33">
        <f t="shared" si="124"/>
        <v>9.8393356490550007E-9</v>
      </c>
      <c r="O110" s="33">
        <f t="shared" si="124"/>
        <v>-1.1892483043159999E-7</v>
      </c>
      <c r="P110" s="33">
        <f t="shared" si="124"/>
        <v>-6.3993655110230004E-9</v>
      </c>
      <c r="Q110" s="33">
        <f t="shared" si="124"/>
        <v>-1.7938120769440001E-8</v>
      </c>
      <c r="R110" s="35">
        <f t="shared" si="135"/>
        <v>-5.558355633335634E-3</v>
      </c>
      <c r="S110" s="35">
        <f t="shared" si="136"/>
        <v>8.9954930046218085</v>
      </c>
      <c r="T110" s="168">
        <f t="shared" si="137"/>
        <v>-2.3555671753499986E-4</v>
      </c>
      <c r="U110" s="168">
        <f t="shared" si="138"/>
        <v>-3.32037142693723E-5</v>
      </c>
      <c r="V110" s="35">
        <f t="shared" si="139"/>
        <v>-1.7501533010788083E-4</v>
      </c>
      <c r="W110" s="35">
        <f t="shared" si="140"/>
        <v>-3.2271734428938131E-7</v>
      </c>
      <c r="X110" s="35">
        <f t="shared" si="141"/>
        <v>1.7447990626898617E-5</v>
      </c>
      <c r="Y110" s="35">
        <f t="shared" si="142"/>
        <v>3.6257156046739262E-6</v>
      </c>
      <c r="Z110" s="35">
        <f t="shared" si="143"/>
        <v>3.5400197219084423E-6</v>
      </c>
      <c r="AA110" s="35">
        <f t="shared" si="125"/>
        <v>9.2371589635679992E-9</v>
      </c>
      <c r="AB110" s="35">
        <f t="shared" si="125"/>
        <v>-8.1132513563149997E-8</v>
      </c>
      <c r="AC110" s="35">
        <f t="shared" si="125"/>
        <v>6.9799133071360002E-9</v>
      </c>
      <c r="AD110" s="35">
        <f t="shared" si="125"/>
        <v>-6.5847741212590005E-8</v>
      </c>
      <c r="AE110" s="35">
        <f t="shared" si="125"/>
        <v>-5.9945921585839997E-9</v>
      </c>
    </row>
    <row r="111" spans="1:31" x14ac:dyDescent="0.2">
      <c r="A111" s="16" t="str">
        <f>SIAF!B39</f>
        <v>MIRIM_TA1140_LR</v>
      </c>
      <c r="B111" s="8">
        <f t="shared" si="144"/>
        <v>-38.454037607392067</v>
      </c>
      <c r="C111" s="8">
        <f t="shared" si="145"/>
        <v>-24.009566832418422</v>
      </c>
      <c r="D111" s="33">
        <f t="shared" si="126"/>
        <v>9.0895519675692604</v>
      </c>
      <c r="E111" s="33">
        <f t="shared" si="127"/>
        <v>-4.1291118622838728E-4</v>
      </c>
      <c r="F111" s="33">
        <f t="shared" si="128"/>
        <v>-3.4510159356414658E-3</v>
      </c>
      <c r="G111" s="33">
        <f t="shared" si="129"/>
        <v>-8.9842464782420172E-4</v>
      </c>
      <c r="H111" s="33">
        <f t="shared" si="130"/>
        <v>-6.9017389175924716E-5</v>
      </c>
      <c r="I111" s="33">
        <f t="shared" si="131"/>
        <v>3.8556499388453592E-5</v>
      </c>
      <c r="J111" s="33">
        <f t="shared" si="132"/>
        <v>4.3939469886445126E-6</v>
      </c>
      <c r="K111" s="33">
        <f t="shared" si="133"/>
        <v>2.0397161557234883E-5</v>
      </c>
      <c r="L111" s="33">
        <f t="shared" si="134"/>
        <v>1.9827151537814467E-6</v>
      </c>
      <c r="M111" s="33">
        <f t="shared" si="124"/>
        <v>-1.271062427133E-7</v>
      </c>
      <c r="N111" s="33">
        <f t="shared" si="124"/>
        <v>9.8393356490550007E-9</v>
      </c>
      <c r="O111" s="33">
        <f t="shared" si="124"/>
        <v>-1.1892483043159999E-7</v>
      </c>
      <c r="P111" s="33">
        <f t="shared" si="124"/>
        <v>-6.3993655110230004E-9</v>
      </c>
      <c r="Q111" s="33">
        <f t="shared" si="124"/>
        <v>-1.7938120769440001E-8</v>
      </c>
      <c r="R111" s="35">
        <f t="shared" si="135"/>
        <v>-1.1617728075434751E-2</v>
      </c>
      <c r="S111" s="35">
        <f t="shared" si="136"/>
        <v>8.9977102743491884</v>
      </c>
      <c r="T111" s="168">
        <f t="shared" si="137"/>
        <v>-2.4530460939207804E-4</v>
      </c>
      <c r="U111" s="168">
        <f t="shared" si="138"/>
        <v>3.577595107196316E-4</v>
      </c>
      <c r="V111" s="35">
        <f t="shared" si="139"/>
        <v>-1.3266189608836696E-4</v>
      </c>
      <c r="W111" s="35">
        <f t="shared" si="140"/>
        <v>1.693031486040338E-7</v>
      </c>
      <c r="X111" s="35">
        <f t="shared" si="141"/>
        <v>1.4432210666719514E-5</v>
      </c>
      <c r="Y111" s="35">
        <f t="shared" si="142"/>
        <v>3.8838754505509296E-6</v>
      </c>
      <c r="Z111" s="35">
        <f t="shared" si="143"/>
        <v>2.7361617361387121E-6</v>
      </c>
      <c r="AA111" s="35">
        <f t="shared" si="125"/>
        <v>9.2371589635679992E-9</v>
      </c>
      <c r="AB111" s="35">
        <f t="shared" si="125"/>
        <v>-8.1132513563149997E-8</v>
      </c>
      <c r="AC111" s="35">
        <f t="shared" si="125"/>
        <v>6.9799133071360002E-9</v>
      </c>
      <c r="AD111" s="35">
        <f t="shared" si="125"/>
        <v>-6.5847741212590005E-8</v>
      </c>
      <c r="AE111" s="35">
        <f t="shared" si="125"/>
        <v>-5.9945921585839997E-9</v>
      </c>
    </row>
    <row r="112" spans="1:31" x14ac:dyDescent="0.2">
      <c r="A112" s="16" t="str">
        <f>SIAF!B40</f>
        <v>MIRIM_TA1140_CUL</v>
      </c>
      <c r="B112" s="8">
        <f t="shared" si="144"/>
        <v>-45.697891114461726</v>
      </c>
      <c r="C112" s="8">
        <f t="shared" si="145"/>
        <v>-15.790480073605741</v>
      </c>
      <c r="D112" s="33">
        <f t="shared" si="126"/>
        <v>9.1394081293703451</v>
      </c>
      <c r="E112" s="33">
        <f t="shared" si="127"/>
        <v>3.0274365158263566E-3</v>
      </c>
      <c r="F112" s="33">
        <f t="shared" si="128"/>
        <v>-4.3026040088587781E-3</v>
      </c>
      <c r="G112" s="33">
        <f t="shared" si="129"/>
        <v>-5.982166495163212E-4</v>
      </c>
      <c r="H112" s="33">
        <f t="shared" si="130"/>
        <v>-1.8025117898429636E-4</v>
      </c>
      <c r="I112" s="33">
        <f t="shared" si="131"/>
        <v>4.2320325749998998E-5</v>
      </c>
      <c r="J112" s="33">
        <f t="shared" si="132"/>
        <v>2.2252158723097712E-6</v>
      </c>
      <c r="K112" s="33">
        <f t="shared" si="133"/>
        <v>2.196231883622475E-5</v>
      </c>
      <c r="L112" s="33">
        <f t="shared" si="134"/>
        <v>1.4393313365051432E-6</v>
      </c>
      <c r="M112" s="33">
        <f t="shared" si="124"/>
        <v>-1.271062427133E-7</v>
      </c>
      <c r="N112" s="33">
        <f t="shared" si="124"/>
        <v>9.8393356490550007E-9</v>
      </c>
      <c r="O112" s="33">
        <f t="shared" si="124"/>
        <v>-1.1892483043159999E-7</v>
      </c>
      <c r="P112" s="33">
        <f t="shared" si="124"/>
        <v>-6.3993655110230004E-9</v>
      </c>
      <c r="Q112" s="33">
        <f t="shared" si="124"/>
        <v>-1.7938120769440001E-8</v>
      </c>
      <c r="R112" s="35">
        <f t="shared" si="135"/>
        <v>-6.7152850518493248E-3</v>
      </c>
      <c r="S112" s="35">
        <f t="shared" si="136"/>
        <v>8.9939075542773335</v>
      </c>
      <c r="T112" s="168">
        <f t="shared" si="137"/>
        <v>-1.1249312224711959E-4</v>
      </c>
      <c r="U112" s="168">
        <f t="shared" si="138"/>
        <v>1.8473479947871081E-4</v>
      </c>
      <c r="V112" s="35">
        <f t="shared" si="139"/>
        <v>-8.363203807635678E-5</v>
      </c>
      <c r="W112" s="35">
        <f t="shared" si="140"/>
        <v>-7.6518252474645056E-7</v>
      </c>
      <c r="X112" s="35">
        <f t="shared" si="141"/>
        <v>1.6310083821535601E-5</v>
      </c>
      <c r="Y112" s="35">
        <f t="shared" si="142"/>
        <v>2.1591276178786831E-6</v>
      </c>
      <c r="Z112" s="35">
        <f t="shared" si="143"/>
        <v>3.0160728351137473E-6</v>
      </c>
      <c r="AA112" s="35">
        <f t="shared" si="125"/>
        <v>9.2371589635679992E-9</v>
      </c>
      <c r="AB112" s="35">
        <f t="shared" si="125"/>
        <v>-8.1132513563149997E-8</v>
      </c>
      <c r="AC112" s="35">
        <f t="shared" si="125"/>
        <v>6.9799133071360002E-9</v>
      </c>
      <c r="AD112" s="35">
        <f t="shared" si="125"/>
        <v>-6.5847741212590005E-8</v>
      </c>
      <c r="AE112" s="35">
        <f t="shared" si="125"/>
        <v>-5.9945921585839997E-9</v>
      </c>
    </row>
    <row r="113" spans="1:31" x14ac:dyDescent="0.2">
      <c r="A113" s="16" t="str">
        <f>SIAF!B41</f>
        <v>MIRIM_TA1140_CUR</v>
      </c>
      <c r="B113" s="8">
        <f t="shared" si="144"/>
        <v>-42.081151315216616</v>
      </c>
      <c r="C113" s="8">
        <f t="shared" si="145"/>
        <v>-15.898813103802567</v>
      </c>
      <c r="D113" s="33">
        <f t="shared" si="126"/>
        <v>9.1099852982634637</v>
      </c>
      <c r="E113" s="33">
        <f t="shared" si="127"/>
        <v>9.1564676879323133E-4</v>
      </c>
      <c r="F113" s="33">
        <f t="shared" si="128"/>
        <v>-3.8536491282990856E-3</v>
      </c>
      <c r="G113" s="33">
        <f t="shared" si="129"/>
        <v>-5.8630680608124004E-4</v>
      </c>
      <c r="H113" s="33">
        <f t="shared" si="130"/>
        <v>-1.0283634155238401E-4</v>
      </c>
      <c r="I113" s="33">
        <f t="shared" si="131"/>
        <v>4.0480418997938205E-5</v>
      </c>
      <c r="J113" s="33">
        <f t="shared" si="132"/>
        <v>2.3577417973225749E-6</v>
      </c>
      <c r="K113" s="33">
        <f t="shared" si="133"/>
        <v>2.1104158289515298E-5</v>
      </c>
      <c r="L113" s="33">
        <f t="shared" si="134"/>
        <v>1.42395966048747E-6</v>
      </c>
      <c r="M113" s="33">
        <f t="shared" si="124"/>
        <v>-1.271062427133E-7</v>
      </c>
      <c r="N113" s="33">
        <f t="shared" si="124"/>
        <v>9.8393356490550007E-9</v>
      </c>
      <c r="O113" s="33">
        <f t="shared" si="124"/>
        <v>-1.1892483043159999E-7</v>
      </c>
      <c r="P113" s="33">
        <f t="shared" si="124"/>
        <v>-6.3993655110230004E-9</v>
      </c>
      <c r="Q113" s="33">
        <f t="shared" si="124"/>
        <v>-1.7938120769440001E-8</v>
      </c>
      <c r="R113" s="35">
        <f t="shared" si="135"/>
        <v>-7.589704271220965E-3</v>
      </c>
      <c r="S113" s="35">
        <f t="shared" si="136"/>
        <v>8.9948017089967696</v>
      </c>
      <c r="T113" s="168">
        <f t="shared" si="137"/>
        <v>-1.2174201628700151E-4</v>
      </c>
      <c r="U113" s="168">
        <f t="shared" si="138"/>
        <v>2.9904855453514404E-4</v>
      </c>
      <c r="V113" s="35">
        <f t="shared" si="139"/>
        <v>-7.663497555626889E-5</v>
      </c>
      <c r="W113" s="35">
        <f t="shared" si="140"/>
        <v>-6.2275959188270897E-7</v>
      </c>
      <c r="X113" s="35">
        <f t="shared" si="141"/>
        <v>1.5428265938767537E-5</v>
      </c>
      <c r="Y113" s="35">
        <f t="shared" si="142"/>
        <v>2.2310171343966105E-6</v>
      </c>
      <c r="Z113" s="35">
        <f t="shared" si="143"/>
        <v>2.780516338113115E-6</v>
      </c>
      <c r="AA113" s="35">
        <f t="shared" si="125"/>
        <v>9.2371589635679992E-9</v>
      </c>
      <c r="AB113" s="35">
        <f t="shared" si="125"/>
        <v>-8.1132513563149997E-8</v>
      </c>
      <c r="AC113" s="35">
        <f t="shared" si="125"/>
        <v>6.9799133071360002E-9</v>
      </c>
      <c r="AD113" s="35">
        <f t="shared" si="125"/>
        <v>-6.5847741212590005E-8</v>
      </c>
      <c r="AE113" s="35">
        <f t="shared" si="125"/>
        <v>-5.9945921585839997E-9</v>
      </c>
    </row>
    <row r="114" spans="1:31" x14ac:dyDescent="0.2">
      <c r="A114" s="16" t="str">
        <f>SIAF!B42</f>
        <v>MIRIM_TA1140_CLL</v>
      </c>
      <c r="B114" s="8">
        <f t="shared" si="144"/>
        <v>-46.024664650997259</v>
      </c>
      <c r="C114" s="8">
        <f t="shared" si="145"/>
        <v>-19.126205497276882</v>
      </c>
      <c r="D114" s="33">
        <f t="shared" si="126"/>
        <v>9.1444794639251441</v>
      </c>
      <c r="E114" s="33">
        <f t="shared" si="127"/>
        <v>4.5244354119397343E-3</v>
      </c>
      <c r="F114" s="33">
        <f t="shared" si="128"/>
        <v>-4.3528867494959161E-3</v>
      </c>
      <c r="G114" s="33">
        <f t="shared" si="129"/>
        <v>-7.4692045494264485E-4</v>
      </c>
      <c r="H114" s="33">
        <f t="shared" si="130"/>
        <v>-2.0306274304105731E-4</v>
      </c>
      <c r="I114" s="33">
        <f t="shared" si="131"/>
        <v>4.2453644253711077E-5</v>
      </c>
      <c r="J114" s="33">
        <f t="shared" si="132"/>
        <v>3.0089713295411007E-6</v>
      </c>
      <c r="K114" s="33">
        <f t="shared" si="133"/>
        <v>2.2104081389760244E-5</v>
      </c>
      <c r="L114" s="33">
        <f t="shared" si="134"/>
        <v>1.680769061818781E-6</v>
      </c>
      <c r="M114" s="33">
        <f t="shared" si="124"/>
        <v>-1.271062427133E-7</v>
      </c>
      <c r="N114" s="33">
        <f t="shared" si="124"/>
        <v>9.8393356490550007E-9</v>
      </c>
      <c r="O114" s="33">
        <f t="shared" si="124"/>
        <v>-1.1892483043159999E-7</v>
      </c>
      <c r="P114" s="33">
        <f t="shared" si="124"/>
        <v>-6.3993655110230004E-9</v>
      </c>
      <c r="Q114" s="33">
        <f t="shared" si="124"/>
        <v>-1.7938120769440001E-8</v>
      </c>
      <c r="R114" s="35">
        <f t="shared" si="135"/>
        <v>-7.1961748728209983E-3</v>
      </c>
      <c r="S114" s="35">
        <f t="shared" si="136"/>
        <v>8.9945138697249973</v>
      </c>
      <c r="T114" s="168">
        <f t="shared" si="137"/>
        <v>-1.6633068509642261E-4</v>
      </c>
      <c r="U114" s="168">
        <f t="shared" si="138"/>
        <v>1.5747724499830891E-4</v>
      </c>
      <c r="V114" s="35">
        <f t="shared" si="139"/>
        <v>-1.1513475170329598E-4</v>
      </c>
      <c r="W114" s="35">
        <f t="shared" si="140"/>
        <v>-5.0662057297577161E-7</v>
      </c>
      <c r="X114" s="35">
        <f t="shared" si="141"/>
        <v>1.6343053548143471E-5</v>
      </c>
      <c r="Y114" s="35">
        <f t="shared" si="142"/>
        <v>2.813515869328978E-6</v>
      </c>
      <c r="Z114" s="35">
        <f t="shared" si="143"/>
        <v>3.1175753882543751E-6</v>
      </c>
      <c r="AA114" s="35">
        <f t="shared" si="125"/>
        <v>9.2371589635679992E-9</v>
      </c>
      <c r="AB114" s="35">
        <f t="shared" si="125"/>
        <v>-8.1132513563149997E-8</v>
      </c>
      <c r="AC114" s="35">
        <f t="shared" si="125"/>
        <v>6.9799133071360002E-9</v>
      </c>
      <c r="AD114" s="35">
        <f t="shared" si="125"/>
        <v>-6.5847741212590005E-8</v>
      </c>
      <c r="AE114" s="35">
        <f t="shared" si="125"/>
        <v>-5.9945921585839997E-9</v>
      </c>
    </row>
    <row r="115" spans="1:31" x14ac:dyDescent="0.2">
      <c r="A115" s="16" t="str">
        <f>SIAF!B43</f>
        <v>MIRIM_TA1140_CLR</v>
      </c>
      <c r="B115" s="8">
        <f t="shared" si="144"/>
        <v>-42.519585897767911</v>
      </c>
      <c r="C115" s="8">
        <f t="shared" si="145"/>
        <v>-19.345539992666563</v>
      </c>
      <c r="D115" s="33">
        <f t="shared" si="126"/>
        <v>9.1156679937192084</v>
      </c>
      <c r="E115" s="33">
        <f t="shared" si="127"/>
        <v>1.9997828301569001E-3</v>
      </c>
      <c r="F115" s="33">
        <f t="shared" si="128"/>
        <v>-3.9165344767165752E-3</v>
      </c>
      <c r="G115" s="33">
        <f t="shared" si="129"/>
        <v>-7.3479603454039086E-4</v>
      </c>
      <c r="H115" s="33">
        <f t="shared" si="130"/>
        <v>-1.2814362763303259E-4</v>
      </c>
      <c r="I115" s="33">
        <f t="shared" si="131"/>
        <v>4.066941658504272E-5</v>
      </c>
      <c r="J115" s="33">
        <f t="shared" si="132"/>
        <v>3.1646029038733221E-6</v>
      </c>
      <c r="K115" s="33">
        <f t="shared" si="133"/>
        <v>2.127461040182136E-5</v>
      </c>
      <c r="L115" s="33">
        <f t="shared" si="134"/>
        <v>1.674076576400763E-6</v>
      </c>
      <c r="M115" s="33">
        <f t="shared" ref="M115:Q124" si="146">M$74</f>
        <v>-1.271062427133E-7</v>
      </c>
      <c r="N115" s="33">
        <f t="shared" si="146"/>
        <v>9.8393356490550007E-9</v>
      </c>
      <c r="O115" s="33">
        <f t="shared" si="146"/>
        <v>-1.1892483043159999E-7</v>
      </c>
      <c r="P115" s="33">
        <f t="shared" si="146"/>
        <v>-6.3993655110230004E-9</v>
      </c>
      <c r="Q115" s="33">
        <f t="shared" si="146"/>
        <v>-1.7938120769440001E-8</v>
      </c>
      <c r="R115" s="35">
        <f t="shared" si="135"/>
        <v>-8.4381349715332843E-3</v>
      </c>
      <c r="S115" s="35">
        <f t="shared" si="136"/>
        <v>8.9953096893261719</v>
      </c>
      <c r="T115" s="168">
        <f t="shared" si="137"/>
        <v>-1.7437415646109696E-4</v>
      </c>
      <c r="U115" s="168">
        <f t="shared" si="138"/>
        <v>2.6778917556027459E-4</v>
      </c>
      <c r="V115" s="35">
        <f t="shared" si="139"/>
        <v>-1.0708864232835374E-4</v>
      </c>
      <c r="W115" s="35">
        <f t="shared" si="140"/>
        <v>-3.5931753556008452E-7</v>
      </c>
      <c r="X115" s="35">
        <f t="shared" si="141"/>
        <v>1.5486864128158437E-5</v>
      </c>
      <c r="Y115" s="35">
        <f t="shared" si="142"/>
        <v>2.9057742042676694E-6</v>
      </c>
      <c r="Z115" s="35">
        <f t="shared" si="143"/>
        <v>2.8920331529666615E-6</v>
      </c>
      <c r="AA115" s="35">
        <f t="shared" ref="AA115:AE124" si="147">AA$74</f>
        <v>9.2371589635679992E-9</v>
      </c>
      <c r="AB115" s="35">
        <f t="shared" si="147"/>
        <v>-8.1132513563149997E-8</v>
      </c>
      <c r="AC115" s="35">
        <f t="shared" si="147"/>
        <v>6.9799133071360002E-9</v>
      </c>
      <c r="AD115" s="35">
        <f t="shared" si="147"/>
        <v>-6.5847741212590005E-8</v>
      </c>
      <c r="AE115" s="35">
        <f t="shared" si="147"/>
        <v>-5.9945921585839997E-9</v>
      </c>
    </row>
    <row r="116" spans="1:31" x14ac:dyDescent="0.2">
      <c r="A116" s="16" t="str">
        <f>SIAF!B44</f>
        <v>MIRIM_TA1065_UL</v>
      </c>
      <c r="B116" s="8">
        <f t="shared" si="144"/>
        <v>-50.364376705319536</v>
      </c>
      <c r="C116" s="8">
        <f t="shared" si="145"/>
        <v>-35.689923821008414</v>
      </c>
      <c r="D116" s="33">
        <f t="shared" si="126"/>
        <v>9.203871997560789</v>
      </c>
      <c r="E116" s="33">
        <f t="shared" si="127"/>
        <v>1.9532943157943242E-2</v>
      </c>
      <c r="F116" s="33">
        <f t="shared" si="128"/>
        <v>-5.0003051314098249E-3</v>
      </c>
      <c r="G116" s="33">
        <f t="shared" si="129"/>
        <v>-1.544193469505019E-3</v>
      </c>
      <c r="H116" s="33">
        <f t="shared" si="130"/>
        <v>-4.1565583252642303E-4</v>
      </c>
      <c r="I116" s="33">
        <f t="shared" si="131"/>
        <v>4.4497086244257569E-5</v>
      </c>
      <c r="J116" s="33">
        <f t="shared" si="132"/>
        <v>6.8205464649060366E-6</v>
      </c>
      <c r="K116" s="33">
        <f t="shared" si="133"/>
        <v>2.3454272293450299E-5</v>
      </c>
      <c r="L116" s="33">
        <f t="shared" si="134"/>
        <v>2.8970283841953118E-6</v>
      </c>
      <c r="M116" s="33">
        <f t="shared" si="146"/>
        <v>-1.271062427133E-7</v>
      </c>
      <c r="N116" s="33">
        <f t="shared" si="146"/>
        <v>9.8393356490550007E-9</v>
      </c>
      <c r="O116" s="33">
        <f t="shared" si="146"/>
        <v>-1.1892483043159999E-7</v>
      </c>
      <c r="P116" s="33">
        <f t="shared" si="146"/>
        <v>-6.3993655110230004E-9</v>
      </c>
      <c r="Q116" s="33">
        <f t="shared" si="146"/>
        <v>-1.7938120769440001E-8</v>
      </c>
      <c r="R116" s="35">
        <f t="shared" si="135"/>
        <v>-4.9125879599323293E-3</v>
      </c>
      <c r="S116" s="35">
        <f t="shared" si="136"/>
        <v>9.0012692816369224</v>
      </c>
      <c r="T116" s="168">
        <f t="shared" si="137"/>
        <v>-4.4497373146125223E-4</v>
      </c>
      <c r="U116" s="168">
        <f t="shared" si="138"/>
        <v>-1.3434995278074704E-4</v>
      </c>
      <c r="V116" s="35">
        <f t="shared" si="139"/>
        <v>-3.0619676642662443E-4</v>
      </c>
      <c r="W116" s="35">
        <f t="shared" si="140"/>
        <v>6.7688908817302432E-7</v>
      </c>
      <c r="X116" s="35">
        <f t="shared" si="141"/>
        <v>1.7168102153578943E-5</v>
      </c>
      <c r="Y116" s="35">
        <f t="shared" si="142"/>
        <v>6.0249845545926999E-6</v>
      </c>
      <c r="Z116" s="35">
        <f t="shared" si="143"/>
        <v>3.8005065684662865E-6</v>
      </c>
      <c r="AA116" s="35">
        <f t="shared" si="147"/>
        <v>9.2371589635679992E-9</v>
      </c>
      <c r="AB116" s="35">
        <f t="shared" si="147"/>
        <v>-8.1132513563149997E-8</v>
      </c>
      <c r="AC116" s="35">
        <f t="shared" si="147"/>
        <v>6.9799133071360002E-9</v>
      </c>
      <c r="AD116" s="35">
        <f t="shared" si="147"/>
        <v>-6.5847741212590005E-8</v>
      </c>
      <c r="AE116" s="35">
        <f t="shared" si="147"/>
        <v>-5.9945921585839997E-9</v>
      </c>
    </row>
    <row r="117" spans="1:31" x14ac:dyDescent="0.2">
      <c r="A117" s="16" t="str">
        <f>SIAF!B45</f>
        <v>MIRIM_TA1065_UR</v>
      </c>
      <c r="B117" s="8">
        <f t="shared" si="144"/>
        <v>-37.793973422498489</v>
      </c>
      <c r="C117" s="8">
        <f t="shared" si="145"/>
        <v>-36.008879795941326</v>
      </c>
      <c r="D117" s="33">
        <f t="shared" si="126"/>
        <v>9.0986824603615766</v>
      </c>
      <c r="E117" s="33">
        <f t="shared" si="127"/>
        <v>1.309027401188084E-3</v>
      </c>
      <c r="F117" s="33">
        <f t="shared" si="128"/>
        <v>-3.4450802638384555E-3</v>
      </c>
      <c r="G117" s="33">
        <f t="shared" si="129"/>
        <v>-1.3811115834481372E-3</v>
      </c>
      <c r="H117" s="33">
        <f t="shared" si="130"/>
        <v>-1.4232413274795357E-4</v>
      </c>
      <c r="I117" s="33">
        <f t="shared" si="131"/>
        <v>3.8102841006681663E-5</v>
      </c>
      <c r="J117" s="33">
        <f t="shared" si="132"/>
        <v>7.2674632868050984E-6</v>
      </c>
      <c r="K117" s="33">
        <f t="shared" si="133"/>
        <v>2.0470529483314221E-5</v>
      </c>
      <c r="L117" s="33">
        <f t="shared" si="134"/>
        <v>2.8394716621615008E-6</v>
      </c>
      <c r="M117" s="33">
        <f t="shared" si="146"/>
        <v>-1.271062427133E-7</v>
      </c>
      <c r="N117" s="33">
        <f t="shared" si="146"/>
        <v>9.8393356490550007E-9</v>
      </c>
      <c r="O117" s="33">
        <f t="shared" si="146"/>
        <v>-1.1892483043159999E-7</v>
      </c>
      <c r="P117" s="33">
        <f t="shared" si="146"/>
        <v>-6.3993655110230004E-9</v>
      </c>
      <c r="Q117" s="33">
        <f t="shared" si="146"/>
        <v>-1.7938120769440001E-8</v>
      </c>
      <c r="R117" s="35">
        <f t="shared" si="135"/>
        <v>-1.5787234867895288E-2</v>
      </c>
      <c r="S117" s="35">
        <f t="shared" si="136"/>
        <v>9.0022793301874575</v>
      </c>
      <c r="T117" s="168">
        <f t="shared" si="137"/>
        <v>-4.1518904412633751E-4</v>
      </c>
      <c r="U117" s="168">
        <f t="shared" si="138"/>
        <v>2.5483406325510011E-4</v>
      </c>
      <c r="V117" s="35">
        <f t="shared" si="139"/>
        <v>-2.3220556061378061E-4</v>
      </c>
      <c r="W117" s="35">
        <f t="shared" si="140"/>
        <v>1.1672260415736168E-6</v>
      </c>
      <c r="X117" s="35">
        <f t="shared" si="141"/>
        <v>1.4104044338958063E-5</v>
      </c>
      <c r="Y117" s="35">
        <f t="shared" si="142"/>
        <v>6.2634727963791322E-6</v>
      </c>
      <c r="Z117" s="35">
        <f t="shared" si="143"/>
        <v>2.9804219501062595E-6</v>
      </c>
      <c r="AA117" s="35">
        <f t="shared" si="147"/>
        <v>9.2371589635679992E-9</v>
      </c>
      <c r="AB117" s="35">
        <f t="shared" si="147"/>
        <v>-8.1132513563149997E-8</v>
      </c>
      <c r="AC117" s="35">
        <f t="shared" si="147"/>
        <v>6.9799133071360002E-9</v>
      </c>
      <c r="AD117" s="35">
        <f t="shared" si="147"/>
        <v>-6.5847741212590005E-8</v>
      </c>
      <c r="AE117" s="35">
        <f t="shared" si="147"/>
        <v>-5.9945921585839997E-9</v>
      </c>
    </row>
    <row r="118" spans="1:31" x14ac:dyDescent="0.2">
      <c r="A118" s="16" t="str">
        <f>SIAF!B46</f>
        <v>MIRIM_TA1065_LL</v>
      </c>
      <c r="B118" s="8">
        <f t="shared" si="144"/>
        <v>-50.762420523303312</v>
      </c>
      <c r="C118" s="8">
        <f t="shared" si="145"/>
        <v>-48.237645338228894</v>
      </c>
      <c r="D118" s="33">
        <f t="shared" si="126"/>
        <v>9.2310383567118723</v>
      </c>
      <c r="E118" s="33">
        <f t="shared" si="127"/>
        <v>3.2325833264519897E-2</v>
      </c>
      <c r="F118" s="33">
        <f t="shared" si="128"/>
        <v>-5.1577203792321918E-3</v>
      </c>
      <c r="G118" s="33">
        <f t="shared" si="129"/>
        <v>-2.1436124507399168E-3</v>
      </c>
      <c r="H118" s="33">
        <f t="shared" si="130"/>
        <v>-5.5110534331033619E-4</v>
      </c>
      <c r="I118" s="33">
        <f t="shared" si="131"/>
        <v>4.4576000417175464E-5</v>
      </c>
      <c r="J118" s="33">
        <f t="shared" si="132"/>
        <v>9.7932683121982846E-6</v>
      </c>
      <c r="K118" s="33">
        <f t="shared" si="133"/>
        <v>2.3789839249524099E-5</v>
      </c>
      <c r="L118" s="33">
        <f t="shared" si="134"/>
        <v>3.7999057879048012E-6</v>
      </c>
      <c r="M118" s="33">
        <f t="shared" si="146"/>
        <v>-1.271062427133E-7</v>
      </c>
      <c r="N118" s="33">
        <f t="shared" si="146"/>
        <v>9.8393356490550007E-9</v>
      </c>
      <c r="O118" s="33">
        <f t="shared" si="146"/>
        <v>-1.1892483043159999E-7</v>
      </c>
      <c r="P118" s="33">
        <f t="shared" si="146"/>
        <v>-6.3993655110230004E-9</v>
      </c>
      <c r="Q118" s="33">
        <f t="shared" si="146"/>
        <v>-1.7938120769440001E-8</v>
      </c>
      <c r="R118" s="35">
        <f t="shared" si="135"/>
        <v>-1.6224489331359074E-3</v>
      </c>
      <c r="S118" s="35">
        <f t="shared" si="136"/>
        <v>9.0109246509714467</v>
      </c>
      <c r="T118" s="168">
        <f t="shared" si="137"/>
        <v>-6.6131051449070148E-4</v>
      </c>
      <c r="U118" s="168">
        <f t="shared" si="138"/>
        <v>-3.3021829616320698E-4</v>
      </c>
      <c r="V118" s="35">
        <f t="shared" si="139"/>
        <v>-4.5830652336370357E-4</v>
      </c>
      <c r="W118" s="35">
        <f t="shared" si="140"/>
        <v>1.6802100982708176E-6</v>
      </c>
      <c r="X118" s="35">
        <f t="shared" si="141"/>
        <v>1.7089821023178268E-5</v>
      </c>
      <c r="Y118" s="35">
        <f t="shared" si="142"/>
        <v>8.4981452897295074E-6</v>
      </c>
      <c r="Z118" s="35">
        <f t="shared" si="143"/>
        <v>4.1275907468450562E-6</v>
      </c>
      <c r="AA118" s="35">
        <f t="shared" si="147"/>
        <v>9.2371589635679992E-9</v>
      </c>
      <c r="AB118" s="35">
        <f t="shared" si="147"/>
        <v>-8.1132513563149997E-8</v>
      </c>
      <c r="AC118" s="35">
        <f t="shared" si="147"/>
        <v>6.9799133071360002E-9</v>
      </c>
      <c r="AD118" s="35">
        <f t="shared" si="147"/>
        <v>-6.5847741212590005E-8</v>
      </c>
      <c r="AE118" s="35">
        <f t="shared" si="147"/>
        <v>-5.9945921585839997E-9</v>
      </c>
    </row>
    <row r="119" spans="1:31" x14ac:dyDescent="0.2">
      <c r="A119" s="16" t="str">
        <f>SIAF!B47</f>
        <v>MIRIM_TA1065_LR</v>
      </c>
      <c r="B119" s="8">
        <f t="shared" si="144"/>
        <v>-38.446949421874876</v>
      </c>
      <c r="C119" s="8">
        <f t="shared" si="145"/>
        <v>-48.779992334617312</v>
      </c>
      <c r="D119" s="33">
        <f t="shared" si="126"/>
        <v>9.1243672621481107</v>
      </c>
      <c r="E119" s="33">
        <f t="shared" si="127"/>
        <v>7.7328118431523622E-3</v>
      </c>
      <c r="F119" s="33">
        <f t="shared" si="128"/>
        <v>-3.6320103878098153E-3</v>
      </c>
      <c r="G119" s="33">
        <f t="shared" si="129"/>
        <v>-1.9205510281912681E-3</v>
      </c>
      <c r="H119" s="33">
        <f t="shared" si="130"/>
        <v>-2.8224572443899553E-4</v>
      </c>
      <c r="I119" s="33">
        <f t="shared" si="131"/>
        <v>3.8309171047252563E-5</v>
      </c>
      <c r="J119" s="33">
        <f t="shared" si="132"/>
        <v>1.0285793522889019E-5</v>
      </c>
      <c r="K119" s="33">
        <f t="shared" si="133"/>
        <v>2.0871020654669893E-5</v>
      </c>
      <c r="L119" s="33">
        <f t="shared" si="134"/>
        <v>3.7600093305669532E-6</v>
      </c>
      <c r="M119" s="33">
        <f t="shared" si="146"/>
        <v>-1.271062427133E-7</v>
      </c>
      <c r="N119" s="33">
        <f t="shared" si="146"/>
        <v>9.8393356490550007E-9</v>
      </c>
      <c r="O119" s="33">
        <f t="shared" si="146"/>
        <v>-1.1892483043159999E-7</v>
      </c>
      <c r="P119" s="33">
        <f t="shared" si="146"/>
        <v>-6.3993655110230004E-9</v>
      </c>
      <c r="Q119" s="33">
        <f t="shared" si="146"/>
        <v>-1.7938120769440001E-8</v>
      </c>
      <c r="R119" s="35">
        <f t="shared" si="135"/>
        <v>-1.71042367530818E-2</v>
      </c>
      <c r="S119" s="35">
        <f t="shared" si="136"/>
        <v>9.009683719065702</v>
      </c>
      <c r="T119" s="168">
        <f t="shared" si="137"/>
        <v>-5.9846757731791709E-4</v>
      </c>
      <c r="U119" s="168">
        <f t="shared" si="138"/>
        <v>4.4341315926781089E-5</v>
      </c>
      <c r="V119" s="35">
        <f t="shared" si="139"/>
        <v>-3.579961079284983E-4</v>
      </c>
      <c r="W119" s="35">
        <f t="shared" si="140"/>
        <v>2.1792519304117236E-6</v>
      </c>
      <c r="X119" s="35">
        <f t="shared" si="141"/>
        <v>1.408469457462424E-5</v>
      </c>
      <c r="Y119" s="35">
        <f t="shared" si="142"/>
        <v>8.7772041049753568E-6</v>
      </c>
      <c r="Z119" s="35">
        <f t="shared" si="143"/>
        <v>3.3296493890541917E-6</v>
      </c>
      <c r="AA119" s="35">
        <f t="shared" si="147"/>
        <v>9.2371589635679992E-9</v>
      </c>
      <c r="AB119" s="35">
        <f t="shared" si="147"/>
        <v>-8.1132513563149997E-8</v>
      </c>
      <c r="AC119" s="35">
        <f t="shared" si="147"/>
        <v>6.9799133071360002E-9</v>
      </c>
      <c r="AD119" s="35">
        <f t="shared" si="147"/>
        <v>-6.5847741212590005E-8</v>
      </c>
      <c r="AE119" s="35">
        <f t="shared" si="147"/>
        <v>-5.9945921585839997E-9</v>
      </c>
    </row>
    <row r="120" spans="1:31" x14ac:dyDescent="0.2">
      <c r="A120" s="16" t="str">
        <f>SIAF!B48</f>
        <v>MIRIM_TA1065_CUL</v>
      </c>
      <c r="B120" s="8">
        <f t="shared" si="144"/>
        <v>-45.674526940835356</v>
      </c>
      <c r="C120" s="8">
        <f t="shared" si="145"/>
        <v>-40.462967917242594</v>
      </c>
      <c r="D120" s="33">
        <f t="shared" si="126"/>
        <v>9.1674259597401342</v>
      </c>
      <c r="E120" s="33">
        <f t="shared" si="127"/>
        <v>1.5588505401921141E-2</v>
      </c>
      <c r="F120" s="33">
        <f t="shared" si="128"/>
        <v>-4.4269500231513626E-3</v>
      </c>
      <c r="G120" s="33">
        <f t="shared" si="129"/>
        <v>-1.6932550128915074E-3</v>
      </c>
      <c r="H120" s="33">
        <f t="shared" si="130"/>
        <v>-3.5177971220646902E-4</v>
      </c>
      <c r="I120" s="33">
        <f t="shared" si="131"/>
        <v>4.2065685931513227E-5</v>
      </c>
      <c r="J120" s="33">
        <f t="shared" si="132"/>
        <v>8.0942484024096382E-6</v>
      </c>
      <c r="K120" s="33">
        <f t="shared" si="133"/>
        <v>2.2430426478784478E-5</v>
      </c>
      <c r="L120" s="33">
        <f t="shared" si="134"/>
        <v>3.2094940871050378E-6</v>
      </c>
      <c r="M120" s="33">
        <f t="shared" si="146"/>
        <v>-1.271062427133E-7</v>
      </c>
      <c r="N120" s="33">
        <f t="shared" si="146"/>
        <v>9.8393356490550007E-9</v>
      </c>
      <c r="O120" s="33">
        <f t="shared" si="146"/>
        <v>-1.1892483043159999E-7</v>
      </c>
      <c r="P120" s="33">
        <f t="shared" si="146"/>
        <v>-6.3993655110230004E-9</v>
      </c>
      <c r="Q120" s="33">
        <f t="shared" si="146"/>
        <v>-1.7938120769440001E-8</v>
      </c>
      <c r="R120" s="35">
        <f t="shared" si="135"/>
        <v>-8.993720587083795E-3</v>
      </c>
      <c r="S120" s="35">
        <f t="shared" si="136"/>
        <v>9.0039014675679283</v>
      </c>
      <c r="T120" s="168">
        <f t="shared" si="137"/>
        <v>-5.1056786912161156E-4</v>
      </c>
      <c r="U120" s="168">
        <f t="shared" si="138"/>
        <v>-4.1312198020215405E-5</v>
      </c>
      <c r="V120" s="35">
        <f t="shared" si="139"/>
        <v>-3.2860436295421315E-4</v>
      </c>
      <c r="W120" s="35">
        <f t="shared" si="140"/>
        <v>1.2374217042074263E-6</v>
      </c>
      <c r="X120" s="35">
        <f t="shared" si="141"/>
        <v>1.5959973386694795E-5</v>
      </c>
      <c r="Y120" s="35">
        <f t="shared" si="142"/>
        <v>7.03333656148721E-6</v>
      </c>
      <c r="Z120" s="35">
        <f t="shared" si="143"/>
        <v>3.60614036569605E-6</v>
      </c>
      <c r="AA120" s="35">
        <f t="shared" si="147"/>
        <v>9.2371589635679992E-9</v>
      </c>
      <c r="AB120" s="35">
        <f t="shared" si="147"/>
        <v>-8.1132513563149997E-8</v>
      </c>
      <c r="AC120" s="35">
        <f t="shared" si="147"/>
        <v>6.9799133071360002E-9</v>
      </c>
      <c r="AD120" s="35">
        <f t="shared" si="147"/>
        <v>-6.5847741212590005E-8</v>
      </c>
      <c r="AE120" s="35">
        <f t="shared" si="147"/>
        <v>-5.9945921585839997E-9</v>
      </c>
    </row>
    <row r="121" spans="1:31" x14ac:dyDescent="0.2">
      <c r="A121" s="16" t="str">
        <f>SIAF!B49</f>
        <v>MIRIM_TA1065_CUR</v>
      </c>
      <c r="B121" s="8">
        <f t="shared" si="144"/>
        <v>-42.287542002105205</v>
      </c>
      <c r="C121" s="8">
        <f t="shared" si="145"/>
        <v>-40.792181194364808</v>
      </c>
      <c r="D121" s="33">
        <f t="shared" si="126"/>
        <v>9.1394074934089033</v>
      </c>
      <c r="E121" s="33">
        <f t="shared" si="127"/>
        <v>1.0130249768890506E-2</v>
      </c>
      <c r="F121" s="33">
        <f t="shared" si="128"/>
        <v>-4.0109817490609021E-3</v>
      </c>
      <c r="G121" s="33">
        <f t="shared" si="129"/>
        <v>-1.6523266424529983E-3</v>
      </c>
      <c r="H121" s="33">
        <f t="shared" si="130"/>
        <v>-2.8033254409872994E-4</v>
      </c>
      <c r="I121" s="33">
        <f t="shared" si="131"/>
        <v>4.0340418972825383E-5</v>
      </c>
      <c r="J121" s="33">
        <f t="shared" si="132"/>
        <v>8.2725287136762011E-6</v>
      </c>
      <c r="K121" s="33">
        <f t="shared" si="133"/>
        <v>2.1631153528032904E-5</v>
      </c>
      <c r="L121" s="33">
        <f t="shared" si="134"/>
        <v>3.2114414025974593E-6</v>
      </c>
      <c r="M121" s="33">
        <f t="shared" si="146"/>
        <v>-1.271062427133E-7</v>
      </c>
      <c r="N121" s="33">
        <f t="shared" si="146"/>
        <v>9.8393356490550007E-9</v>
      </c>
      <c r="O121" s="33">
        <f t="shared" si="146"/>
        <v>-1.1892483043159999E-7</v>
      </c>
      <c r="P121" s="33">
        <f t="shared" si="146"/>
        <v>-6.3993655110230004E-9</v>
      </c>
      <c r="Q121" s="33">
        <f t="shared" si="146"/>
        <v>-1.7938120769440001E-8</v>
      </c>
      <c r="R121" s="35">
        <f t="shared" si="135"/>
        <v>-1.2428572996642654E-2</v>
      </c>
      <c r="S121" s="35">
        <f t="shared" si="136"/>
        <v>9.0041432039869278</v>
      </c>
      <c r="T121" s="168">
        <f t="shared" si="137"/>
        <v>-5.0234076998292702E-4</v>
      </c>
      <c r="U121" s="168">
        <f t="shared" si="138"/>
        <v>5.9324528310765933E-5</v>
      </c>
      <c r="V121" s="35">
        <f t="shared" si="139"/>
        <v>-3.0804768410888796E-4</v>
      </c>
      <c r="W121" s="35">
        <f t="shared" si="140"/>
        <v>1.3892760780237578E-6</v>
      </c>
      <c r="X121" s="35">
        <f t="shared" si="141"/>
        <v>1.5130993821987928E-5</v>
      </c>
      <c r="Y121" s="35">
        <f t="shared" si="142"/>
        <v>7.1456521360041116E-6</v>
      </c>
      <c r="Z121" s="35">
        <f t="shared" si="143"/>
        <v>3.3910090552777617E-6</v>
      </c>
      <c r="AA121" s="35">
        <f t="shared" si="147"/>
        <v>9.2371589635679992E-9</v>
      </c>
      <c r="AB121" s="35">
        <f t="shared" si="147"/>
        <v>-8.1132513563149997E-8</v>
      </c>
      <c r="AC121" s="35">
        <f t="shared" si="147"/>
        <v>6.9799133071360002E-9</v>
      </c>
      <c r="AD121" s="35">
        <f t="shared" si="147"/>
        <v>-6.5847741212590005E-8</v>
      </c>
      <c r="AE121" s="35">
        <f t="shared" si="147"/>
        <v>-5.9945921585839997E-9</v>
      </c>
    </row>
    <row r="122" spans="1:31" x14ac:dyDescent="0.2">
      <c r="A122" s="16" t="str">
        <f>SIAF!B50</f>
        <v>MIRIM_TA1065_CLL</v>
      </c>
      <c r="B122" s="8">
        <f t="shared" si="144"/>
        <v>-45.995061144882882</v>
      </c>
      <c r="C122" s="8">
        <f t="shared" si="145"/>
        <v>-43.905817255174725</v>
      </c>
      <c r="D122" s="33">
        <f t="shared" si="126"/>
        <v>9.1763914337558532</v>
      </c>
      <c r="E122" s="33">
        <f t="shared" si="127"/>
        <v>1.8721051828424373E-2</v>
      </c>
      <c r="F122" s="33">
        <f t="shared" si="128"/>
        <v>-4.4967231959597174E-3</v>
      </c>
      <c r="G122" s="33">
        <f t="shared" si="129"/>
        <v>-1.8536426225381271E-3</v>
      </c>
      <c r="H122" s="33">
        <f t="shared" si="130"/>
        <v>-3.93427995600113E-4</v>
      </c>
      <c r="I122" s="33">
        <f t="shared" si="131"/>
        <v>4.21947781746385E-5</v>
      </c>
      <c r="J122" s="33">
        <f t="shared" si="132"/>
        <v>8.9036674189780107E-6</v>
      </c>
      <c r="K122" s="33">
        <f t="shared" si="133"/>
        <v>2.2572761584450672E-5</v>
      </c>
      <c r="L122" s="33">
        <f t="shared" si="134"/>
        <v>3.4585782914947752E-6</v>
      </c>
      <c r="M122" s="33">
        <f t="shared" si="146"/>
        <v>-1.271062427133E-7</v>
      </c>
      <c r="N122" s="33">
        <f t="shared" si="146"/>
        <v>9.8393356490550007E-9</v>
      </c>
      <c r="O122" s="33">
        <f t="shared" si="146"/>
        <v>-1.1892483043159999E-7</v>
      </c>
      <c r="P122" s="33">
        <f t="shared" si="146"/>
        <v>-6.3993655110230004E-9</v>
      </c>
      <c r="Q122" s="33">
        <f t="shared" si="146"/>
        <v>-1.7938120769440001E-8</v>
      </c>
      <c r="R122" s="35">
        <f t="shared" si="135"/>
        <v>-8.4024866521367723E-3</v>
      </c>
      <c r="S122" s="35">
        <f t="shared" si="136"/>
        <v>9.0063245030552306</v>
      </c>
      <c r="T122" s="168">
        <f t="shared" si="137"/>
        <v>-5.6688573380115671E-4</v>
      </c>
      <c r="U122" s="168">
        <f t="shared" si="138"/>
        <v>-1.0230878705604844E-4</v>
      </c>
      <c r="V122" s="35">
        <f t="shared" si="139"/>
        <v>-3.6874859470190525E-4</v>
      </c>
      <c r="W122" s="35">
        <f t="shared" si="140"/>
        <v>1.5049054232288959E-6</v>
      </c>
      <c r="X122" s="35">
        <f t="shared" si="141"/>
        <v>1.5989929043850222E-5</v>
      </c>
      <c r="Y122" s="35">
        <f t="shared" si="142"/>
        <v>7.7089735162890376E-6</v>
      </c>
      <c r="Z122" s="35">
        <f t="shared" si="143"/>
        <v>3.7098007295913713E-6</v>
      </c>
      <c r="AA122" s="35">
        <f t="shared" si="147"/>
        <v>9.2371589635679992E-9</v>
      </c>
      <c r="AB122" s="35">
        <f t="shared" si="147"/>
        <v>-8.1132513563149997E-8</v>
      </c>
      <c r="AC122" s="35">
        <f t="shared" si="147"/>
        <v>6.9799133071360002E-9</v>
      </c>
      <c r="AD122" s="35">
        <f t="shared" si="147"/>
        <v>-6.5847741212590005E-8</v>
      </c>
      <c r="AE122" s="35">
        <f t="shared" si="147"/>
        <v>-5.9945921585839997E-9</v>
      </c>
    </row>
    <row r="123" spans="1:31" s="193" customFormat="1" x14ac:dyDescent="0.2">
      <c r="A123" s="189" t="str">
        <f>SIAF!B51</f>
        <v>MIRIM_TA1065_CLR</v>
      </c>
      <c r="B123" s="190">
        <f t="shared" si="144"/>
        <v>-42.502170588616671</v>
      </c>
      <c r="C123" s="190">
        <f t="shared" si="145"/>
        <v>-44.123936404439185</v>
      </c>
      <c r="D123" s="191">
        <f t="shared" si="126"/>
        <v>9.1468927125732176</v>
      </c>
      <c r="E123" s="191">
        <f t="shared" si="127"/>
        <v>1.2493885229795712E-2</v>
      </c>
      <c r="F123" s="191">
        <f t="shared" si="128"/>
        <v>-4.0658525703209701E-3</v>
      </c>
      <c r="G123" s="191">
        <f t="shared" si="129"/>
        <v>-1.8005690199541398E-3</v>
      </c>
      <c r="H123" s="191">
        <f t="shared" si="130"/>
        <v>-3.182883672119237E-4</v>
      </c>
      <c r="I123" s="191">
        <f t="shared" si="131"/>
        <v>4.0416759247854333E-5</v>
      </c>
      <c r="J123" s="191">
        <f t="shared" si="132"/>
        <v>9.0586501523638851E-6</v>
      </c>
      <c r="K123" s="191">
        <f t="shared" si="133"/>
        <v>2.174616622269377E-5</v>
      </c>
      <c r="L123" s="191">
        <f t="shared" si="134"/>
        <v>3.4518765987017608E-6</v>
      </c>
      <c r="M123" s="191">
        <f t="shared" si="146"/>
        <v>-1.271062427133E-7</v>
      </c>
      <c r="N123" s="191">
        <f t="shared" si="146"/>
        <v>9.8393356490550007E-9</v>
      </c>
      <c r="O123" s="191">
        <f t="shared" si="146"/>
        <v>-1.1892483043159999E-7</v>
      </c>
      <c r="P123" s="191">
        <f t="shared" si="146"/>
        <v>-6.3993655110230004E-9</v>
      </c>
      <c r="Q123" s="191">
        <f t="shared" si="146"/>
        <v>-1.7938120769440001E-8</v>
      </c>
      <c r="R123" s="182">
        <f t="shared" si="135"/>
        <v>-1.2307002340044957E-2</v>
      </c>
      <c r="S123" s="182">
        <f t="shared" si="136"/>
        <v>9.0063083495495881</v>
      </c>
      <c r="T123" s="192">
        <f t="shared" si="137"/>
        <v>-5.5374208943396476E-4</v>
      </c>
      <c r="U123" s="192">
        <f t="shared" si="138"/>
        <v>3.0302191786102687E-6</v>
      </c>
      <c r="V123" s="182">
        <f t="shared" si="139"/>
        <v>-3.4401558238070522E-4</v>
      </c>
      <c r="W123" s="182">
        <f t="shared" si="140"/>
        <v>1.6516595193072832E-6</v>
      </c>
      <c r="X123" s="182">
        <f t="shared" si="141"/>
        <v>1.5136723167052634E-5</v>
      </c>
      <c r="Y123" s="182">
        <f t="shared" si="142"/>
        <v>7.8008216227199719E-6</v>
      </c>
      <c r="Z123" s="182">
        <f t="shared" si="143"/>
        <v>3.4850319175257255E-6</v>
      </c>
      <c r="AA123" s="182">
        <f t="shared" si="147"/>
        <v>9.2371589635679992E-9</v>
      </c>
      <c r="AB123" s="182">
        <f t="shared" si="147"/>
        <v>-8.1132513563149997E-8</v>
      </c>
      <c r="AC123" s="182">
        <f t="shared" si="147"/>
        <v>6.9799133071360002E-9</v>
      </c>
      <c r="AD123" s="182">
        <f t="shared" si="147"/>
        <v>-6.5847741212590005E-8</v>
      </c>
      <c r="AE123" s="182">
        <f t="shared" si="147"/>
        <v>-5.9945921585839997E-9</v>
      </c>
    </row>
    <row r="124" spans="1:31" x14ac:dyDescent="0.2">
      <c r="A124" s="16" t="str">
        <f>SIAF!B52</f>
        <v>MIRIM_TAFULL</v>
      </c>
      <c r="B124" s="8">
        <f t="shared" si="144"/>
        <v>19.742281113495004</v>
      </c>
      <c r="C124" s="8">
        <f t="shared" si="145"/>
        <v>-3.9969740912662371E-4</v>
      </c>
      <c r="D124" s="33">
        <f t="shared" si="126"/>
        <v>8.9762181301704569</v>
      </c>
      <c r="E124" s="33">
        <f t="shared" si="127"/>
        <v>2.5949607126720428E-4</v>
      </c>
      <c r="F124" s="33">
        <f t="shared" si="128"/>
        <v>7.7579958650209513E-4</v>
      </c>
      <c r="G124" s="33">
        <f t="shared" si="129"/>
        <v>1.6672959006238363E-5</v>
      </c>
      <c r="H124" s="33">
        <f t="shared" si="130"/>
        <v>7.691903988735066E-4</v>
      </c>
      <c r="I124" s="33">
        <f t="shared" si="131"/>
        <v>9.2042719931186562E-6</v>
      </c>
      <c r="J124" s="33">
        <f t="shared" si="132"/>
        <v>4.0121406827723856E-7</v>
      </c>
      <c r="K124" s="33">
        <f t="shared" si="133"/>
        <v>6.0942565776486991E-6</v>
      </c>
      <c r="L124" s="33">
        <f t="shared" si="134"/>
        <v>-1.124217196753661E-7</v>
      </c>
      <c r="M124" s="33">
        <f t="shared" si="146"/>
        <v>-1.271062427133E-7</v>
      </c>
      <c r="N124" s="33">
        <f t="shared" si="146"/>
        <v>9.8393356490550007E-9</v>
      </c>
      <c r="O124" s="33">
        <f t="shared" si="146"/>
        <v>-1.1892483043159999E-7</v>
      </c>
      <c r="P124" s="33">
        <f t="shared" si="146"/>
        <v>-6.3993655110230004E-9</v>
      </c>
      <c r="Q124" s="33">
        <f t="shared" si="146"/>
        <v>-1.7938120769440001E-8</v>
      </c>
      <c r="R124" s="35">
        <f t="shared" si="135"/>
        <v>-2.4238000561982391E-4</v>
      </c>
      <c r="S124" s="35">
        <f t="shared" si="136"/>
        <v>9.0548098297633661</v>
      </c>
      <c r="T124" s="168">
        <f t="shared" si="137"/>
        <v>-1.7596222975137491E-5</v>
      </c>
      <c r="U124" s="168">
        <f t="shared" si="138"/>
        <v>1.324856974008337E-3</v>
      </c>
      <c r="V124" s="35">
        <f t="shared" si="139"/>
        <v>1.7334451766414548E-5</v>
      </c>
      <c r="W124" s="35">
        <f t="shared" si="140"/>
        <v>3.7165365886016556E-7</v>
      </c>
      <c r="X124" s="35">
        <f t="shared" si="141"/>
        <v>6.0253362323401016E-7</v>
      </c>
      <c r="Y124" s="35">
        <f t="shared" si="142"/>
        <v>-4.6562303224314472E-8</v>
      </c>
      <c r="Z124" s="35">
        <f t="shared" si="143"/>
        <v>-1.6716350586863039E-6</v>
      </c>
      <c r="AA124" s="35">
        <f t="shared" si="147"/>
        <v>9.2371589635679992E-9</v>
      </c>
      <c r="AB124" s="35">
        <f t="shared" si="147"/>
        <v>-8.1132513563149997E-8</v>
      </c>
      <c r="AC124" s="35">
        <f t="shared" si="147"/>
        <v>6.9799133071360002E-9</v>
      </c>
      <c r="AD124" s="35">
        <f t="shared" si="147"/>
        <v>-6.5847741212590005E-8</v>
      </c>
      <c r="AE124" s="35">
        <f t="shared" si="147"/>
        <v>-5.9945921585839997E-9</v>
      </c>
    </row>
    <row r="125" spans="1:31" x14ac:dyDescent="0.2">
      <c r="A125" s="16" t="str">
        <f>SIAF!B53</f>
        <v>MIRIM_TAILLUM</v>
      </c>
      <c r="B125" s="8">
        <f t="shared" si="144"/>
        <v>19.742281113495004</v>
      </c>
      <c r="C125" s="8">
        <f t="shared" si="145"/>
        <v>-3.9969740912662371E-4</v>
      </c>
      <c r="D125" s="33">
        <f t="shared" si="126"/>
        <v>8.9762181301704569</v>
      </c>
      <c r="E125" s="33">
        <f t="shared" si="127"/>
        <v>2.5949607126720428E-4</v>
      </c>
      <c r="F125" s="33">
        <f t="shared" si="128"/>
        <v>7.7579958650209513E-4</v>
      </c>
      <c r="G125" s="33">
        <f t="shared" si="129"/>
        <v>1.6672959006238363E-5</v>
      </c>
      <c r="H125" s="33">
        <f t="shared" si="130"/>
        <v>7.691903988735066E-4</v>
      </c>
      <c r="I125" s="33">
        <f t="shared" si="131"/>
        <v>9.2042719931186562E-6</v>
      </c>
      <c r="J125" s="33">
        <f t="shared" si="132"/>
        <v>4.0121406827723856E-7</v>
      </c>
      <c r="K125" s="33">
        <f t="shared" si="133"/>
        <v>6.0942565776486991E-6</v>
      </c>
      <c r="L125" s="33">
        <f t="shared" si="134"/>
        <v>-1.124217196753661E-7</v>
      </c>
      <c r="M125" s="33">
        <f t="shared" ref="M125:Q140" si="148">M$74</f>
        <v>-1.271062427133E-7</v>
      </c>
      <c r="N125" s="33">
        <f t="shared" si="148"/>
        <v>9.8393356490550007E-9</v>
      </c>
      <c r="O125" s="33">
        <f t="shared" si="148"/>
        <v>-1.1892483043159999E-7</v>
      </c>
      <c r="P125" s="33">
        <f t="shared" si="148"/>
        <v>-6.3993655110230004E-9</v>
      </c>
      <c r="Q125" s="33">
        <f t="shared" si="148"/>
        <v>-1.7938120769440001E-8</v>
      </c>
      <c r="R125" s="35">
        <f t="shared" si="135"/>
        <v>-2.4238000561982391E-4</v>
      </c>
      <c r="S125" s="35">
        <f t="shared" si="136"/>
        <v>9.0548098297633661</v>
      </c>
      <c r="T125" s="168">
        <f t="shared" si="137"/>
        <v>-1.7596222975137491E-5</v>
      </c>
      <c r="U125" s="168">
        <f t="shared" si="138"/>
        <v>1.324856974008337E-3</v>
      </c>
      <c r="V125" s="35">
        <f t="shared" si="139"/>
        <v>1.7334451766414548E-5</v>
      </c>
      <c r="W125" s="35">
        <f t="shared" si="140"/>
        <v>3.7165365886016556E-7</v>
      </c>
      <c r="X125" s="35">
        <f t="shared" si="141"/>
        <v>6.0253362323401016E-7</v>
      </c>
      <c r="Y125" s="35">
        <f t="shared" si="142"/>
        <v>-4.6562303224314472E-8</v>
      </c>
      <c r="Z125" s="35">
        <f t="shared" si="143"/>
        <v>-1.6716350586863039E-6</v>
      </c>
      <c r="AA125" s="35">
        <f t="shared" ref="AA125:AE140" si="149">AA$74</f>
        <v>9.2371589635679992E-9</v>
      </c>
      <c r="AB125" s="35">
        <f t="shared" si="149"/>
        <v>-8.1132513563149997E-8</v>
      </c>
      <c r="AC125" s="35">
        <f t="shared" si="149"/>
        <v>6.9799133071360002E-9</v>
      </c>
      <c r="AD125" s="35">
        <f t="shared" si="149"/>
        <v>-6.5847741212590005E-8</v>
      </c>
      <c r="AE125" s="35">
        <f t="shared" si="149"/>
        <v>-5.9945921585839997E-9</v>
      </c>
    </row>
    <row r="126" spans="1:31" x14ac:dyDescent="0.2">
      <c r="A126" s="16" t="str">
        <f>SIAF!B54</f>
        <v>MIRIM_TABRIGHTSKY</v>
      </c>
      <c r="B126" s="8">
        <f t="shared" si="144"/>
        <v>21.814889552243844</v>
      </c>
      <c r="C126" s="8">
        <f t="shared" si="145"/>
        <v>-22.747081878601549</v>
      </c>
      <c r="D126" s="33">
        <f t="shared" si="126"/>
        <v>8.9821015957785697</v>
      </c>
      <c r="E126" s="33">
        <f t="shared" si="127"/>
        <v>-3.4599190779206902E-2</v>
      </c>
      <c r="F126" s="33">
        <f t="shared" si="128"/>
        <v>7.5770308062749674E-4</v>
      </c>
      <c r="G126" s="33">
        <f t="shared" si="129"/>
        <v>-2.4629184480475506E-4</v>
      </c>
      <c r="H126" s="33">
        <f t="shared" si="130"/>
        <v>7.341989521326887E-4</v>
      </c>
      <c r="I126" s="33">
        <f t="shared" si="131"/>
        <v>7.9266938671745495E-6</v>
      </c>
      <c r="J126" s="33">
        <f t="shared" si="132"/>
        <v>5.8726839811305912E-6</v>
      </c>
      <c r="K126" s="33">
        <f t="shared" si="133"/>
        <v>6.0379803637116539E-6</v>
      </c>
      <c r="L126" s="33">
        <f t="shared" si="134"/>
        <v>1.5064458296450435E-6</v>
      </c>
      <c r="M126" s="33">
        <f t="shared" si="148"/>
        <v>-1.271062427133E-7</v>
      </c>
      <c r="N126" s="33">
        <f t="shared" si="148"/>
        <v>9.8393356490550007E-9</v>
      </c>
      <c r="O126" s="33">
        <f t="shared" si="148"/>
        <v>-1.1892483043159999E-7</v>
      </c>
      <c r="P126" s="33">
        <f t="shared" si="148"/>
        <v>-6.3993655110230004E-9</v>
      </c>
      <c r="Q126" s="33">
        <f t="shared" si="148"/>
        <v>-1.7938120769440001E-8</v>
      </c>
      <c r="R126" s="35">
        <f t="shared" si="135"/>
        <v>-2.971346524204227E-2</v>
      </c>
      <c r="S126" s="35">
        <f t="shared" si="136"/>
        <v>9.0542476266090883</v>
      </c>
      <c r="T126" s="168">
        <f t="shared" si="137"/>
        <v>-1.3666449167269819E-5</v>
      </c>
      <c r="U126" s="168">
        <f t="shared" si="138"/>
        <v>1.2248999014951789E-3</v>
      </c>
      <c r="V126" s="35">
        <f t="shared" si="139"/>
        <v>1.2204352532645769E-4</v>
      </c>
      <c r="W126" s="35">
        <f t="shared" si="140"/>
        <v>2.2937292139142443E-6</v>
      </c>
      <c r="X126" s="35">
        <f t="shared" si="141"/>
        <v>-2.1947391286905437E-7</v>
      </c>
      <c r="Y126" s="35">
        <f t="shared" si="142"/>
        <v>4.4758238763564689E-6</v>
      </c>
      <c r="Z126" s="35">
        <f t="shared" si="143"/>
        <v>-1.2626833122473538E-6</v>
      </c>
      <c r="AA126" s="35">
        <f t="shared" si="149"/>
        <v>9.2371589635679992E-9</v>
      </c>
      <c r="AB126" s="35">
        <f t="shared" si="149"/>
        <v>-8.1132513563149997E-8</v>
      </c>
      <c r="AC126" s="35">
        <f t="shared" si="149"/>
        <v>6.9799133071360002E-9</v>
      </c>
      <c r="AD126" s="35">
        <f t="shared" si="149"/>
        <v>-6.5847741212590005E-8</v>
      </c>
      <c r="AE126" s="35">
        <f t="shared" si="149"/>
        <v>-5.9945921585839997E-9</v>
      </c>
    </row>
    <row r="127" spans="1:31" x14ac:dyDescent="0.2">
      <c r="A127" s="16" t="str">
        <f>SIAF!B55</f>
        <v>MIRIM_TASUB256</v>
      </c>
      <c r="B127" s="8">
        <f t="shared" si="144"/>
        <v>2.5865806758500303</v>
      </c>
      <c r="C127" s="8">
        <f t="shared" si="145"/>
        <v>-36.981920018902315</v>
      </c>
      <c r="D127" s="33">
        <f t="shared" si="126"/>
        <v>8.9741036484926333</v>
      </c>
      <c r="E127" s="33">
        <f t="shared" si="127"/>
        <v>-4.2909816080202334E-2</v>
      </c>
      <c r="F127" s="33">
        <f t="shared" si="128"/>
        <v>-8.1131078844998381E-5</v>
      </c>
      <c r="G127" s="33">
        <f t="shared" si="129"/>
        <v>-7.6721579505367623E-4</v>
      </c>
      <c r="H127" s="33">
        <f t="shared" si="130"/>
        <v>4.8273331806846669E-4</v>
      </c>
      <c r="I127" s="33">
        <f t="shared" si="131"/>
        <v>1.7562784896839013E-5</v>
      </c>
      <c r="J127" s="33">
        <f t="shared" si="132"/>
        <v>8.6908540502480452E-6</v>
      </c>
      <c r="K127" s="33">
        <f t="shared" si="133"/>
        <v>1.0884708905684888E-5</v>
      </c>
      <c r="L127" s="33">
        <f t="shared" si="134"/>
        <v>2.6508797890805191E-6</v>
      </c>
      <c r="M127" s="33">
        <f t="shared" si="148"/>
        <v>-1.271062427133E-7</v>
      </c>
      <c r="N127" s="33">
        <f t="shared" si="148"/>
        <v>9.8393356490550007E-9</v>
      </c>
      <c r="O127" s="33">
        <f t="shared" si="148"/>
        <v>-1.1892483043159999E-7</v>
      </c>
      <c r="P127" s="33">
        <f t="shared" si="148"/>
        <v>-6.3993655110230004E-9</v>
      </c>
      <c r="Q127" s="33">
        <f t="shared" si="148"/>
        <v>-1.7938120769440001E-8</v>
      </c>
      <c r="R127" s="35">
        <f t="shared" si="135"/>
        <v>-4.2139321446296452E-2</v>
      </c>
      <c r="S127" s="35">
        <f t="shared" si="136"/>
        <v>9.0301639449846345</v>
      </c>
      <c r="T127" s="168">
        <f t="shared" si="137"/>
        <v>-1.8757091528643071E-4</v>
      </c>
      <c r="U127" s="168">
        <f t="shared" si="138"/>
        <v>9.835376517021491E-4</v>
      </c>
      <c r="V127" s="35">
        <f t="shared" si="139"/>
        <v>3.1125895981395018E-5</v>
      </c>
      <c r="W127" s="35">
        <f t="shared" si="140"/>
        <v>2.7381776296340998E-6</v>
      </c>
      <c r="X127" s="35">
        <f t="shared" si="141"/>
        <v>4.2619333069414967E-6</v>
      </c>
      <c r="Y127" s="35">
        <f t="shared" si="142"/>
        <v>7.0193958325532364E-6</v>
      </c>
      <c r="Z127" s="35">
        <f t="shared" si="143"/>
        <v>3.4478559097941085E-7</v>
      </c>
      <c r="AA127" s="35">
        <f t="shared" si="149"/>
        <v>9.2371589635679992E-9</v>
      </c>
      <c r="AB127" s="35">
        <f t="shared" si="149"/>
        <v>-8.1132513563149997E-8</v>
      </c>
      <c r="AC127" s="35">
        <f t="shared" si="149"/>
        <v>6.9799133071360002E-9</v>
      </c>
      <c r="AD127" s="35">
        <f t="shared" si="149"/>
        <v>-6.5847741212590005E-8</v>
      </c>
      <c r="AE127" s="35">
        <f t="shared" si="149"/>
        <v>-5.9945921585839997E-9</v>
      </c>
    </row>
    <row r="128" spans="1:31" x14ac:dyDescent="0.2">
      <c r="A128" s="16" t="str">
        <f>SIAF!B56</f>
        <v>MIRIM_TASUB128</v>
      </c>
      <c r="B128" s="8">
        <f t="shared" si="144"/>
        <v>-49.336259330763944</v>
      </c>
      <c r="C128" s="8">
        <f t="shared" si="145"/>
        <v>48.876765393538655</v>
      </c>
      <c r="D128" s="33">
        <f t="shared" si="126"/>
        <v>9.2264468591460513</v>
      </c>
      <c r="E128" s="33">
        <f t="shared" si="127"/>
        <v>-2.9672713115935279E-2</v>
      </c>
      <c r="F128" s="33">
        <f t="shared" si="128"/>
        <v>-5.1350030040579562E-3</v>
      </c>
      <c r="G128" s="33">
        <f t="shared" si="129"/>
        <v>2.258107590800773E-3</v>
      </c>
      <c r="H128" s="33">
        <f t="shared" si="130"/>
        <v>-4.2807017247538961E-4</v>
      </c>
      <c r="I128" s="33">
        <f t="shared" si="131"/>
        <v>4.4806445737976718E-5</v>
      </c>
      <c r="J128" s="33">
        <f t="shared" si="132"/>
        <v>-1.3263263909292984E-5</v>
      </c>
      <c r="K128" s="33">
        <f t="shared" si="133"/>
        <v>2.1586215461561769E-5</v>
      </c>
      <c r="L128" s="33">
        <f t="shared" si="134"/>
        <v>-3.1774208514816807E-6</v>
      </c>
      <c r="M128" s="33">
        <f t="shared" si="148"/>
        <v>-1.271062427133E-7</v>
      </c>
      <c r="N128" s="33">
        <f t="shared" si="148"/>
        <v>9.8393356490550007E-9</v>
      </c>
      <c r="O128" s="33">
        <f t="shared" si="148"/>
        <v>-1.1892483043159999E-7</v>
      </c>
      <c r="P128" s="33">
        <f t="shared" si="148"/>
        <v>-6.3993655110230004E-9</v>
      </c>
      <c r="Q128" s="33">
        <f t="shared" si="148"/>
        <v>-1.7938120769440001E-8</v>
      </c>
      <c r="R128" s="35">
        <f t="shared" si="135"/>
        <v>-1.0856296408111013E-2</v>
      </c>
      <c r="S128" s="35">
        <f t="shared" si="136"/>
        <v>9.0159941837149571</v>
      </c>
      <c r="T128" s="168">
        <f t="shared" si="137"/>
        <v>1.0377771263006682E-3</v>
      </c>
      <c r="U128" s="168">
        <f t="shared" si="138"/>
        <v>-4.9058741697386192E-4</v>
      </c>
      <c r="V128" s="35">
        <f t="shared" si="139"/>
        <v>3.8979563155847296E-4</v>
      </c>
      <c r="W128" s="35">
        <f t="shared" si="140"/>
        <v>-6.1462314370290017E-6</v>
      </c>
      <c r="X128" s="35">
        <f t="shared" si="141"/>
        <v>1.8098397231850124E-5</v>
      </c>
      <c r="Y128" s="35">
        <f t="shared" si="142"/>
        <v>-1.0666239504934449E-5</v>
      </c>
      <c r="Z128" s="35">
        <f t="shared" si="143"/>
        <v>1.7050361134786465E-6</v>
      </c>
      <c r="AA128" s="35">
        <f t="shared" si="149"/>
        <v>9.2371589635679992E-9</v>
      </c>
      <c r="AB128" s="35">
        <f t="shared" si="149"/>
        <v>-8.1132513563149997E-8</v>
      </c>
      <c r="AC128" s="35">
        <f t="shared" si="149"/>
        <v>6.9799133071360002E-9</v>
      </c>
      <c r="AD128" s="35">
        <f t="shared" si="149"/>
        <v>-6.5847741212590005E-8</v>
      </c>
      <c r="AE128" s="35">
        <f t="shared" si="149"/>
        <v>-5.9945921585839997E-9</v>
      </c>
    </row>
    <row r="129" spans="1:33" x14ac:dyDescent="0.2">
      <c r="A129" s="16" t="str">
        <f>SIAF!B57</f>
        <v>MIRIM_TASUB64</v>
      </c>
      <c r="B129" s="8">
        <f t="shared" si="144"/>
        <v>-53.06572529724442</v>
      </c>
      <c r="C129" s="8">
        <f t="shared" si="145"/>
        <v>33.1133302832556</v>
      </c>
      <c r="D129" s="33">
        <f t="shared" si="126"/>
        <v>9.2350923763123092</v>
      </c>
      <c r="E129" s="33">
        <f t="shared" si="127"/>
        <v>-2.4263089855913061E-2</v>
      </c>
      <c r="F129" s="33">
        <f t="shared" si="128"/>
        <v>-5.4656640101231804E-3</v>
      </c>
      <c r="G129" s="33">
        <f t="shared" si="129"/>
        <v>1.6441656874828382E-3</v>
      </c>
      <c r="H129" s="33">
        <f t="shared" si="130"/>
        <v>-3.878410013597381E-4</v>
      </c>
      <c r="I129" s="33">
        <f t="shared" si="131"/>
        <v>4.6547497634250383E-5</v>
      </c>
      <c r="J129" s="33">
        <f t="shared" si="132"/>
        <v>-9.6240226165808846E-6</v>
      </c>
      <c r="K129" s="33">
        <f t="shared" si="133"/>
        <v>2.2775895625829978E-5</v>
      </c>
      <c r="L129" s="33">
        <f t="shared" si="134"/>
        <v>-2.0224890246032989E-6</v>
      </c>
      <c r="M129" s="33">
        <f t="shared" si="148"/>
        <v>-1.271062427133E-7</v>
      </c>
      <c r="N129" s="33">
        <f t="shared" si="148"/>
        <v>9.8393356490550007E-9</v>
      </c>
      <c r="O129" s="33">
        <f t="shared" si="148"/>
        <v>-1.1892483043159999E-7</v>
      </c>
      <c r="P129" s="33">
        <f t="shared" si="148"/>
        <v>-6.3993655110230004E-9</v>
      </c>
      <c r="Q129" s="33">
        <f t="shared" si="148"/>
        <v>-1.7938120769440001E-8</v>
      </c>
      <c r="R129" s="35">
        <f t="shared" si="135"/>
        <v>-1.1346117264159263E-2</v>
      </c>
      <c r="S129" s="35">
        <f t="shared" si="136"/>
        <v>9.0060815566577173</v>
      </c>
      <c r="T129" s="168">
        <f t="shared" si="137"/>
        <v>8.0944683658861318E-4</v>
      </c>
      <c r="U129" s="168">
        <f t="shared" si="138"/>
        <v>-3.4013970656434115E-4</v>
      </c>
      <c r="V129" s="35">
        <f t="shared" si="139"/>
        <v>3.2848957707934227E-4</v>
      </c>
      <c r="W129" s="35">
        <f t="shared" si="140"/>
        <v>-5.005103004068514E-6</v>
      </c>
      <c r="X129" s="35">
        <f t="shared" si="141"/>
        <v>1.8786085255191595E-5</v>
      </c>
      <c r="Y129" s="35">
        <f t="shared" si="142"/>
        <v>-7.604342415900222E-6</v>
      </c>
      <c r="Z129" s="35">
        <f t="shared" si="143"/>
        <v>2.3285944813184164E-6</v>
      </c>
      <c r="AA129" s="35">
        <f t="shared" si="149"/>
        <v>9.2371589635679992E-9</v>
      </c>
      <c r="AB129" s="35">
        <f t="shared" si="149"/>
        <v>-8.1132513563149997E-8</v>
      </c>
      <c r="AC129" s="35">
        <f t="shared" si="149"/>
        <v>6.9799133071360002E-9</v>
      </c>
      <c r="AD129" s="35">
        <f t="shared" si="149"/>
        <v>-6.5847741212590005E-8</v>
      </c>
      <c r="AE129" s="35">
        <f t="shared" si="149"/>
        <v>-5.9945921585839997E-9</v>
      </c>
    </row>
    <row r="130" spans="1:33" x14ac:dyDescent="0.2">
      <c r="A130" s="16" t="str">
        <f>SIAF!B58</f>
        <v>MIRIM_TASLITLESSPRISM</v>
      </c>
      <c r="B130" s="8">
        <f t="shared" si="144"/>
        <v>-52.813313894372023</v>
      </c>
      <c r="C130" s="8">
        <f t="shared" si="145"/>
        <v>44.434303935353739</v>
      </c>
      <c r="D130" s="33">
        <f t="shared" si="126"/>
        <v>9.2538027291319445</v>
      </c>
      <c r="E130" s="33">
        <f t="shared" si="127"/>
        <v>-3.3382541174546643E-2</v>
      </c>
      <c r="F130" s="33">
        <f t="shared" si="128"/>
        <v>-5.5545761336991649E-3</v>
      </c>
      <c r="G130" s="33">
        <f t="shared" si="129"/>
        <v>2.1511799260181172E-3</v>
      </c>
      <c r="H130" s="33">
        <f t="shared" si="130"/>
        <v>-4.6463835243067375E-4</v>
      </c>
      <c r="I130" s="33">
        <f t="shared" si="131"/>
        <v>4.6530556233739071E-5</v>
      </c>
      <c r="J130" s="33">
        <f t="shared" si="132"/>
        <v>-1.230926167883012E-5</v>
      </c>
      <c r="K130" s="33">
        <f t="shared" si="133"/>
        <v>2.2498518514237464E-5</v>
      </c>
      <c r="L130" s="33">
        <f t="shared" si="134"/>
        <v>-2.8364122678253677E-6</v>
      </c>
      <c r="M130" s="33">
        <f t="shared" si="148"/>
        <v>-1.271062427133E-7</v>
      </c>
      <c r="N130" s="33">
        <f t="shared" si="148"/>
        <v>9.8393356490550007E-9</v>
      </c>
      <c r="O130" s="33">
        <f t="shared" si="148"/>
        <v>-1.1892483043159999E-7</v>
      </c>
      <c r="P130" s="33">
        <f t="shared" si="148"/>
        <v>-6.3993655110230004E-9</v>
      </c>
      <c r="Q130" s="33">
        <f t="shared" si="148"/>
        <v>-1.7938120769440001E-8</v>
      </c>
      <c r="R130" s="35">
        <f t="shared" si="135"/>
        <v>-1.575166647565213E-2</v>
      </c>
      <c r="S130" s="35">
        <f t="shared" si="136"/>
        <v>9.0142452385695666</v>
      </c>
      <c r="T130" s="168">
        <f t="shared" si="137"/>
        <v>1.0185361664679724E-3</v>
      </c>
      <c r="U130" s="168">
        <f t="shared" si="138"/>
        <v>-5.2808692569063752E-4</v>
      </c>
      <c r="V130" s="35">
        <f t="shared" si="139"/>
        <v>4.0048221968519925E-4</v>
      </c>
      <c r="W130" s="35">
        <f t="shared" si="140"/>
        <v>-5.9142757954352316E-6</v>
      </c>
      <c r="X130" s="35">
        <f t="shared" si="141"/>
        <v>1.8882687769778514E-5</v>
      </c>
      <c r="Y130" s="35">
        <f t="shared" si="142"/>
        <v>-9.8372004264343831E-6</v>
      </c>
      <c r="Z130" s="35">
        <f t="shared" si="143"/>
        <v>2.0405152810533538E-6</v>
      </c>
      <c r="AA130" s="35">
        <f t="shared" si="149"/>
        <v>9.2371589635679992E-9</v>
      </c>
      <c r="AB130" s="35">
        <f t="shared" si="149"/>
        <v>-8.1132513563149997E-8</v>
      </c>
      <c r="AC130" s="35">
        <f t="shared" si="149"/>
        <v>6.9799133071360002E-9</v>
      </c>
      <c r="AD130" s="35">
        <f t="shared" si="149"/>
        <v>-6.5847741212590005E-8</v>
      </c>
      <c r="AE130" s="35">
        <f t="shared" si="149"/>
        <v>-5.9945921585839997E-9</v>
      </c>
    </row>
    <row r="131" spans="1:33" x14ac:dyDescent="0.2">
      <c r="A131" s="16" t="str">
        <f>SIAF!B59</f>
        <v>MIRIM_CORON1065</v>
      </c>
      <c r="B131" s="8">
        <f t="shared" si="144"/>
        <v>-43.979897577577702</v>
      </c>
      <c r="C131" s="8">
        <f t="shared" si="145"/>
        <v>-42.293595888424754</v>
      </c>
      <c r="D131" s="33">
        <f t="shared" si="126"/>
        <v>9.1559050167988634</v>
      </c>
      <c r="E131" s="33">
        <f t="shared" si="127"/>
        <v>1.39249935702926E-2</v>
      </c>
      <c r="F131" s="33">
        <f t="shared" si="128"/>
        <v>-4.2305905719139626E-3</v>
      </c>
      <c r="G131" s="33">
        <f t="shared" si="129"/>
        <v>-1.7464488793241999E-3</v>
      </c>
      <c r="H131" s="33">
        <f t="shared" si="130"/>
        <v>-3.3203727464079186E-4</v>
      </c>
      <c r="I131" s="33">
        <f t="shared" si="131"/>
        <v>4.118608188383496E-5</v>
      </c>
      <c r="J131" s="33">
        <f t="shared" si="132"/>
        <v>8.5796847258395136E-6</v>
      </c>
      <c r="K131" s="33">
        <f t="shared" si="133"/>
        <v>2.2062504031951714E-5</v>
      </c>
      <c r="L131" s="33">
        <f t="shared" si="134"/>
        <v>3.3300016369277623E-6</v>
      </c>
      <c r="M131" s="33">
        <f t="shared" si="148"/>
        <v>-1.271062427133E-7</v>
      </c>
      <c r="N131" s="33">
        <f t="shared" si="148"/>
        <v>9.8393356490550007E-9</v>
      </c>
      <c r="O131" s="33">
        <f t="shared" si="148"/>
        <v>-1.1892483043159999E-7</v>
      </c>
      <c r="P131" s="33">
        <f t="shared" si="148"/>
        <v>-6.3993655110230004E-9</v>
      </c>
      <c r="Q131" s="33">
        <f t="shared" si="148"/>
        <v>-1.7938120769440001E-8</v>
      </c>
      <c r="R131" s="35">
        <f t="shared" si="135"/>
        <v>-1.0711389627855967E-2</v>
      </c>
      <c r="S131" s="35">
        <f t="shared" si="136"/>
        <v>9.0050715702929622</v>
      </c>
      <c r="T131" s="168">
        <f t="shared" si="137"/>
        <v>-5.3255609978702955E-4</v>
      </c>
      <c r="U131" s="168">
        <f t="shared" si="138"/>
        <v>-1.4418165617437065E-5</v>
      </c>
      <c r="V131" s="35">
        <f t="shared" si="139"/>
        <v>-3.3597763259978261E-4</v>
      </c>
      <c r="W131" s="35">
        <f t="shared" si="140"/>
        <v>1.4485593961594087E-6</v>
      </c>
      <c r="X131" s="35">
        <f t="shared" si="141"/>
        <v>1.5521949518224812E-5</v>
      </c>
      <c r="Y131" s="35">
        <f t="shared" si="142"/>
        <v>7.4186214442825353E-6</v>
      </c>
      <c r="Z131" s="35">
        <f t="shared" si="143"/>
        <v>3.5384483222583362E-6</v>
      </c>
      <c r="AA131" s="35">
        <f t="shared" si="149"/>
        <v>9.2371589635679992E-9</v>
      </c>
      <c r="AB131" s="35">
        <f t="shared" si="149"/>
        <v>-8.1132513563149997E-8</v>
      </c>
      <c r="AC131" s="35">
        <f t="shared" si="149"/>
        <v>6.9799133071360002E-9</v>
      </c>
      <c r="AD131" s="35">
        <f t="shared" si="149"/>
        <v>-6.5847741212590005E-8</v>
      </c>
      <c r="AE131" s="35">
        <f t="shared" si="149"/>
        <v>-5.9945921585839997E-9</v>
      </c>
    </row>
    <row r="132" spans="1:33" x14ac:dyDescent="0.2">
      <c r="A132" s="16" t="str">
        <f>SIAF!B60</f>
        <v>MIRIM_CORON1140</v>
      </c>
      <c r="B132" s="8">
        <f t="shared" si="144"/>
        <v>-44.054955274491654</v>
      </c>
      <c r="C132" s="8">
        <f t="shared" si="145"/>
        <v>-17.568111054696452</v>
      </c>
      <c r="D132" s="33">
        <f t="shared" si="126"/>
        <v>9.1267292385333771</v>
      </c>
      <c r="E132" s="33">
        <f t="shared" si="127"/>
        <v>2.5783011270415638E-3</v>
      </c>
      <c r="F132" s="33">
        <f t="shared" si="128"/>
        <v>-4.1004914293219803E-3</v>
      </c>
      <c r="G132" s="33">
        <f t="shared" si="129"/>
        <v>-6.6757836589802439E-4</v>
      </c>
      <c r="H132" s="33">
        <f t="shared" si="130"/>
        <v>-1.5244933966808915E-4</v>
      </c>
      <c r="I132" s="33">
        <f t="shared" si="131"/>
        <v>4.146752543556542E-5</v>
      </c>
      <c r="J132" s="33">
        <f t="shared" si="132"/>
        <v>2.696520989840098E-6</v>
      </c>
      <c r="K132" s="33">
        <f t="shared" si="133"/>
        <v>2.1605674235043021E-5</v>
      </c>
      <c r="L132" s="33">
        <f t="shared" si="134"/>
        <v>1.5563670264432283E-6</v>
      </c>
      <c r="M132" s="33">
        <f t="shared" si="148"/>
        <v>-1.271062427133E-7</v>
      </c>
      <c r="N132" s="33">
        <f t="shared" si="148"/>
        <v>9.8393356490550007E-9</v>
      </c>
      <c r="O132" s="33">
        <f t="shared" si="148"/>
        <v>-1.1892483043159999E-7</v>
      </c>
      <c r="P132" s="33">
        <f t="shared" si="148"/>
        <v>-6.3993655110230004E-9</v>
      </c>
      <c r="Q132" s="33">
        <f t="shared" si="148"/>
        <v>-1.7938120769440001E-8</v>
      </c>
      <c r="R132" s="35">
        <f t="shared" si="135"/>
        <v>-7.5061809678250782E-3</v>
      </c>
      <c r="S132" s="35">
        <f t="shared" si="136"/>
        <v>8.9945670831537115</v>
      </c>
      <c r="T132" s="168">
        <f t="shared" si="137"/>
        <v>-1.4437536314432982E-4</v>
      </c>
      <c r="U132" s="168">
        <f t="shared" si="138"/>
        <v>2.2928861845722569E-4</v>
      </c>
      <c r="V132" s="35">
        <f t="shared" si="139"/>
        <v>-9.568700784523101E-5</v>
      </c>
      <c r="W132" s="35">
        <f t="shared" si="140"/>
        <v>-5.6025461697984652E-7</v>
      </c>
      <c r="X132" s="35">
        <f t="shared" si="141"/>
        <v>1.5885381858296144E-5</v>
      </c>
      <c r="Y132" s="35">
        <f t="shared" si="142"/>
        <v>2.5332216717860695E-6</v>
      </c>
      <c r="Z132" s="35">
        <f t="shared" si="143"/>
        <v>2.9505139120549183E-6</v>
      </c>
      <c r="AA132" s="35">
        <f t="shared" si="149"/>
        <v>9.2371589635679992E-9</v>
      </c>
      <c r="AB132" s="35">
        <f t="shared" si="149"/>
        <v>-8.1132513563149997E-8</v>
      </c>
      <c r="AC132" s="35">
        <f t="shared" si="149"/>
        <v>6.9799133071360002E-9</v>
      </c>
      <c r="AD132" s="35">
        <f t="shared" si="149"/>
        <v>-6.5847741212590005E-8</v>
      </c>
      <c r="AE132" s="35">
        <f t="shared" si="149"/>
        <v>-5.9945921585839997E-9</v>
      </c>
    </row>
    <row r="133" spans="1:33" x14ac:dyDescent="0.2">
      <c r="A133" s="16" t="str">
        <f>SIAF!B61</f>
        <v>MIRIM_CORON1550</v>
      </c>
      <c r="B133" s="8">
        <f t="shared" si="144"/>
        <v>-44.05360929414676</v>
      </c>
      <c r="C133" s="8">
        <f t="shared" si="145"/>
        <v>6.9484035503145387</v>
      </c>
      <c r="D133" s="33">
        <f t="shared" si="126"/>
        <v>9.1232434863763423</v>
      </c>
      <c r="E133" s="33">
        <f t="shared" si="127"/>
        <v>-3.1471687038872563E-3</v>
      </c>
      <c r="F133" s="33">
        <f t="shared" si="128"/>
        <v>-4.1056946147283143E-3</v>
      </c>
      <c r="G133" s="33">
        <f t="shared" si="129"/>
        <v>3.8026565339158467E-4</v>
      </c>
      <c r="H133" s="33">
        <f t="shared" si="130"/>
        <v>-1.0264207393297361E-4</v>
      </c>
      <c r="I133" s="33">
        <f t="shared" si="131"/>
        <v>4.1708067321691456E-5</v>
      </c>
      <c r="J133" s="33">
        <f t="shared" si="132"/>
        <v>-3.1346839638522847E-6</v>
      </c>
      <c r="K133" s="33">
        <f t="shared" si="133"/>
        <v>2.1134683680033063E-5</v>
      </c>
      <c r="L133" s="33">
        <f t="shared" si="134"/>
        <v>-2.0276238629867644E-7</v>
      </c>
      <c r="M133" s="33">
        <f t="shared" si="148"/>
        <v>-1.271062427133E-7</v>
      </c>
      <c r="N133" s="33">
        <f t="shared" si="148"/>
        <v>9.8393356490550007E-9</v>
      </c>
      <c r="O133" s="33">
        <f t="shared" si="148"/>
        <v>-1.1892483043159999E-7</v>
      </c>
      <c r="P133" s="33">
        <f t="shared" si="148"/>
        <v>-6.3993655110230004E-9</v>
      </c>
      <c r="Q133" s="33">
        <f t="shared" si="148"/>
        <v>-1.7938120769440001E-8</v>
      </c>
      <c r="R133" s="35">
        <f t="shared" si="135"/>
        <v>-1.3318599183184659E-3</v>
      </c>
      <c r="S133" s="35">
        <f t="shared" si="136"/>
        <v>8.9948425360165611</v>
      </c>
      <c r="T133" s="168">
        <f t="shared" si="137"/>
        <v>2.4926388232355916E-4</v>
      </c>
      <c r="U133" s="168">
        <f t="shared" si="138"/>
        <v>2.3480860544928747E-4</v>
      </c>
      <c r="V133" s="35">
        <f t="shared" si="139"/>
        <v>9.9700196431496202E-5</v>
      </c>
      <c r="W133" s="35">
        <f t="shared" si="140"/>
        <v>-2.5492913385544352E-6</v>
      </c>
      <c r="X133" s="35">
        <f t="shared" si="141"/>
        <v>1.62273005430626E-5</v>
      </c>
      <c r="Y133" s="35">
        <f t="shared" si="142"/>
        <v>-2.3098308659980305E-6</v>
      </c>
      <c r="Z133" s="35">
        <f t="shared" si="143"/>
        <v>2.3625592574614546E-6</v>
      </c>
      <c r="AA133" s="35">
        <f t="shared" si="149"/>
        <v>9.2371589635679992E-9</v>
      </c>
      <c r="AB133" s="35">
        <f t="shared" si="149"/>
        <v>-8.1132513563149997E-8</v>
      </c>
      <c r="AC133" s="35">
        <f t="shared" si="149"/>
        <v>6.9799133071360002E-9</v>
      </c>
      <c r="AD133" s="35">
        <f t="shared" si="149"/>
        <v>-6.5847741212590005E-8</v>
      </c>
      <c r="AE133" s="35">
        <f t="shared" si="149"/>
        <v>-5.9945921585839997E-9</v>
      </c>
    </row>
    <row r="134" spans="1:33" x14ac:dyDescent="0.2">
      <c r="A134" s="16" t="str">
        <f>SIAF!B62</f>
        <v>MIRIM_CORONLYOT</v>
      </c>
      <c r="B134" s="8">
        <f t="shared" si="144"/>
        <v>-41.511489022365517</v>
      </c>
      <c r="C134" s="8">
        <f t="shared" si="145"/>
        <v>41.333396970008316</v>
      </c>
      <c r="D134" s="33">
        <f t="shared" si="126"/>
        <v>9.1397164511975824</v>
      </c>
      <c r="E134" s="33">
        <f t="shared" si="127"/>
        <v>-9.3112774337371709E-3</v>
      </c>
      <c r="F134" s="33">
        <f t="shared" si="128"/>
        <v>-4.0383563190713075E-3</v>
      </c>
      <c r="G134" s="33">
        <f t="shared" si="129"/>
        <v>1.7536711454044086E-3</v>
      </c>
      <c r="H134" s="33">
        <f t="shared" si="130"/>
        <v>-1.9953020396767539E-4</v>
      </c>
      <c r="I134" s="33">
        <f t="shared" si="131"/>
        <v>4.0753915388152669E-5</v>
      </c>
      <c r="J134" s="33">
        <f t="shared" si="132"/>
        <v>-1.1238104663666846E-5</v>
      </c>
      <c r="K134" s="33">
        <f t="shared" si="133"/>
        <v>1.9869914812556205E-5</v>
      </c>
      <c r="L134" s="33">
        <f t="shared" si="134"/>
        <v>-2.6862390015662522E-6</v>
      </c>
      <c r="M134" s="33">
        <f t="shared" si="148"/>
        <v>-1.271062427133E-7</v>
      </c>
      <c r="N134" s="33">
        <f t="shared" si="148"/>
        <v>9.8393356490550007E-9</v>
      </c>
      <c r="O134" s="33">
        <f t="shared" si="148"/>
        <v>-1.1892483043159999E-7</v>
      </c>
      <c r="P134" s="33">
        <f t="shared" si="148"/>
        <v>-6.3993655110230004E-9</v>
      </c>
      <c r="Q134" s="33">
        <f t="shared" si="148"/>
        <v>-1.7938120769440001E-8</v>
      </c>
      <c r="R134" s="35">
        <f t="shared" si="135"/>
        <v>5.3773155223424147E-3</v>
      </c>
      <c r="S134" s="35">
        <f t="shared" si="136"/>
        <v>9.0088100506536275</v>
      </c>
      <c r="T134" s="168">
        <f t="shared" si="137"/>
        <v>7.7513282740687738E-4</v>
      </c>
      <c r="U134" s="168">
        <f t="shared" si="138"/>
        <v>-7.4228220429362068E-5</v>
      </c>
      <c r="V134" s="35">
        <f t="shared" si="139"/>
        <v>2.7779034318146706E-4</v>
      </c>
      <c r="W134" s="35">
        <f t="shared" si="140"/>
        <v>-5.2451044073267552E-6</v>
      </c>
      <c r="X134" s="35">
        <f t="shared" si="141"/>
        <v>1.6088563267046059E-5</v>
      </c>
      <c r="Y134" s="35">
        <f t="shared" si="142"/>
        <v>-9.0668657526611565E-6</v>
      </c>
      <c r="Z134" s="35">
        <f t="shared" si="143"/>
        <v>1.3706703319672893E-6</v>
      </c>
      <c r="AA134" s="35">
        <f t="shared" si="149"/>
        <v>9.2371589635679992E-9</v>
      </c>
      <c r="AB134" s="35">
        <f t="shared" si="149"/>
        <v>-8.1132513563149997E-8</v>
      </c>
      <c r="AC134" s="35">
        <f t="shared" si="149"/>
        <v>6.9799133071360002E-9</v>
      </c>
      <c r="AD134" s="35">
        <f t="shared" si="149"/>
        <v>-6.5847741212590005E-8</v>
      </c>
      <c r="AE134" s="35">
        <f t="shared" si="149"/>
        <v>-5.9945921585839997E-9</v>
      </c>
    </row>
    <row r="135" spans="1:33" x14ac:dyDescent="0.2">
      <c r="A135" s="16" t="str">
        <f>SIAF!B63</f>
        <v>MIRIM_KNIFE</v>
      </c>
      <c r="B135" s="8">
        <f t="shared" si="144"/>
        <v>-14.576735720909587</v>
      </c>
      <c r="C135" s="8">
        <f t="shared" si="145"/>
        <v>-17.989329957634482</v>
      </c>
      <c r="D135" s="33">
        <f t="shared" ref="D135" si="150">D$74+2*F$74*$B135+G$74*$C135+3*I$74*$B135^2+2*J$74*$B135*$C135+K$74*$C135^2+4*M$74*$B135^3+3*N$74*$B135^2*$C135+2*O$74*$B135*$C135^2+P$74*$C135^3</f>
        <v>8.9802628340626995</v>
      </c>
      <c r="E135" s="33">
        <f t="shared" ref="E135" si="151">E$74+G$74*$B135+2*H$74*$C135+J$74*$B135^2+2*K$74*$B135*$C135+3*L$74*$C135^2+N$74*$B135^3+2*O$74*$B135^2*$C135+3*P$74*$B135*$C135^2+4*Q$74*$C135^3</f>
        <v>-1.4825821616327403E-2</v>
      </c>
      <c r="F135" s="33">
        <f t="shared" ref="F135" si="152">F$74+3*I$74*$B135+J$74*$C135+6*M$74*$B135^2+3*N$74*$B135*$C135+O$74*$C135^2</f>
        <v>-1.0975540001546414E-3</v>
      </c>
      <c r="G135" s="33">
        <f t="shared" ref="G135" si="153">G$74+2*J$74*$B135+2*K$74*$C135+3*N$74*$B135^2+4*O$74*$B135*$C135+3*P$74*$C135^2</f>
        <v>-4.9524915044936208E-4</v>
      </c>
      <c r="H135" s="33">
        <f t="shared" ref="H135" si="154">H$74+K$74*$B135+3*L$74*$C135+O$74*$B135^2+3*P$74*$B135*$C135+6*Q$74*$C135^2</f>
        <v>3.7935847175844464E-4</v>
      </c>
      <c r="I135" s="33">
        <f t="shared" ref="I135" si="155">I$74+4*M$74*$B135+N$74*$C135</f>
        <v>2.6475918004063492E-5</v>
      </c>
      <c r="J135" s="33">
        <f t="shared" ref="J135" si="156">J$74+3*N$74*$B135+2*O$74*$C135</f>
        <v>3.666846052625768E-6</v>
      </c>
      <c r="K135" s="33">
        <f t="shared" ref="K135" si="157">K$74+2*O$74*$B135+3*P$74*$C135</f>
        <v>1.4602376312532735E-5</v>
      </c>
      <c r="L135" s="33">
        <f t="shared" ref="L135" si="158">L$74+P$74*$B135+4*Q$74*$C135</f>
        <v>1.3979486271107651E-6</v>
      </c>
      <c r="M135" s="33">
        <f t="shared" si="148"/>
        <v>-1.271062427133E-7</v>
      </c>
      <c r="N135" s="33">
        <f t="shared" si="148"/>
        <v>9.8393356490550007E-9</v>
      </c>
      <c r="O135" s="33">
        <f t="shared" si="148"/>
        <v>-1.1892483043159999E-7</v>
      </c>
      <c r="P135" s="33">
        <f t="shared" si="148"/>
        <v>-6.3993655110230004E-9</v>
      </c>
      <c r="Q135" s="33">
        <f t="shared" si="148"/>
        <v>-1.7938120769440001E-8</v>
      </c>
      <c r="R135" s="35">
        <f t="shared" ref="R135" si="159">R$74+2*T$74*$B135+U$74*$C135+3*W$74*$B135^2+2*X$74*$B135*$C135+Y$74*$C135^2+4*AA$74*$B135^3+3*AB$74*$B135^2*$C135+2*AC$74*$B135*$C135^2+AD$74*$C135^3</f>
        <v>-1.6933558682161749E-2</v>
      </c>
      <c r="S135" s="35">
        <f t="shared" ref="S135" si="160">S$74+U$74*$B135+2*V$74*$C135+X$74*$B135^2+2*Y$74*$B135*$C135+3*Z$74*$C135^2+AB$74*$B135^3+2*AC$74*$B135^2*$C135+3*AD$74*$B135*$C135^2+4*AE$74*$C135^3</f>
        <v>9.0130648276558354</v>
      </c>
      <c r="T135" s="168">
        <f t="shared" ref="T135" si="161">T$74+3*W$74*$B135+X$74*$C135+6*AA$74*$B135^2+3*AB$74*$B135*$C135+AC$74*$C135^2</f>
        <v>-1.4942842839036144E-4</v>
      </c>
      <c r="U135" s="168">
        <f t="shared" ref="U135" si="162">U$74+2*X$74*$B135+2*Y$74*$C135+3*AB$74*$B135^2+4*AC$74*$B135*$C135+3*AD$74*$C135^2</f>
        <v>9.5181431537923406E-4</v>
      </c>
      <c r="V135" s="35">
        <f t="shared" ref="V135" si="163">V$74+Y$74*$B135+3*Z$74*$C135+AC$74*$B135^2+3*AD$74*$B135*$C135+6*AE$74*$C135^2</f>
        <v>-1.6228806726869813E-5</v>
      </c>
      <c r="W135" s="35">
        <f t="shared" ref="W135" si="164">W$74+4*AA$74*$B135+AB$74*$C135</f>
        <v>5.6309993129341266E-7</v>
      </c>
      <c r="X135" s="35">
        <f t="shared" ref="X135" si="165">X$74+3*AB$74*$B135+2*AC$74*$C135</f>
        <v>8.704575572198943E-6</v>
      </c>
      <c r="Y135" s="35">
        <f t="shared" ref="Y135" si="166">Y$74+2*AC$74*$B135+3*AD$74*$C135</f>
        <v>3.0279414455950611E-6</v>
      </c>
      <c r="Z135" s="35">
        <f t="shared" ref="Z135" si="167">Z$74+AD$74*$B135+4*AE$74*$C135</f>
        <v>1.0195398816131348E-6</v>
      </c>
      <c r="AA135" s="35">
        <f t="shared" si="149"/>
        <v>9.2371589635679992E-9</v>
      </c>
      <c r="AB135" s="35">
        <f t="shared" si="149"/>
        <v>-8.1132513563149997E-8</v>
      </c>
      <c r="AC135" s="35">
        <f t="shared" si="149"/>
        <v>6.9799133071360002E-9</v>
      </c>
      <c r="AD135" s="35">
        <f t="shared" si="149"/>
        <v>-6.5847741212590005E-8</v>
      </c>
      <c r="AE135" s="35">
        <f t="shared" si="149"/>
        <v>-5.9945921585839997E-9</v>
      </c>
    </row>
    <row r="136" spans="1:33" x14ac:dyDescent="0.2">
      <c r="A136" s="16" t="str">
        <f>SIAF!B64</f>
        <v>MIRIM_FP1MIMF</v>
      </c>
      <c r="B136" s="8">
        <f t="shared" si="144"/>
        <v>-0.61379350983584569</v>
      </c>
      <c r="C136" s="8">
        <f t="shared" si="145"/>
        <v>-0.27685355925378219</v>
      </c>
      <c r="D136" s="33">
        <f t="shared" si="126"/>
        <v>8.9603614739972475</v>
      </c>
      <c r="E136" s="33">
        <f t="shared" si="127"/>
        <v>-3.2609116913980658E-4</v>
      </c>
      <c r="F136" s="33">
        <f t="shared" si="128"/>
        <v>-1.0225675976595156E-4</v>
      </c>
      <c r="G136" s="33">
        <f t="shared" si="129"/>
        <v>6.5220077899892733E-6</v>
      </c>
      <c r="H136" s="33">
        <f t="shared" si="130"/>
        <v>5.958333770465172E-4</v>
      </c>
      <c r="I136" s="33">
        <f t="shared" si="131"/>
        <v>1.955108851783304E-5</v>
      </c>
      <c r="J136" s="33">
        <f t="shared" si="132"/>
        <v>-1.3390222658717735E-7</v>
      </c>
      <c r="K136" s="33">
        <f t="shared" si="133"/>
        <v>1.0941249411240566E-5</v>
      </c>
      <c r="L136" s="33">
        <f t="shared" si="134"/>
        <v>3.7680493252777904E-8</v>
      </c>
      <c r="M136" s="33">
        <f t="shared" si="148"/>
        <v>-1.271062427133E-7</v>
      </c>
      <c r="N136" s="33">
        <f t="shared" si="148"/>
        <v>9.8393356490550007E-9</v>
      </c>
      <c r="O136" s="33">
        <f t="shared" si="148"/>
        <v>-1.1892483043159999E-7</v>
      </c>
      <c r="P136" s="33">
        <f t="shared" si="148"/>
        <v>-6.3993655110230004E-9</v>
      </c>
      <c r="Q136" s="33">
        <f t="shared" si="148"/>
        <v>-1.7938120769440001E-8</v>
      </c>
      <c r="R136" s="35">
        <f t="shared" si="135"/>
        <v>2.9272459078409619E-4</v>
      </c>
      <c r="S136" s="35">
        <f t="shared" si="136"/>
        <v>9.0287631790994123</v>
      </c>
      <c r="T136" s="168">
        <f t="shared" si="137"/>
        <v>-1.8862617693496077E-5</v>
      </c>
      <c r="U136" s="168">
        <f t="shared" si="138"/>
        <v>1.1996377166208826E-3</v>
      </c>
      <c r="V136" s="35">
        <f t="shared" si="139"/>
        <v>2.1446506064154826E-5</v>
      </c>
      <c r="W136" s="35">
        <f t="shared" si="140"/>
        <v>-3.5804613312397636E-7</v>
      </c>
      <c r="X136" s="35">
        <f t="shared" si="141"/>
        <v>5.5532928766654636E-6</v>
      </c>
      <c r="Y136" s="35">
        <f t="shared" si="142"/>
        <v>-2.761179884572914E-7</v>
      </c>
      <c r="Z136" s="35">
        <f t="shared" si="143"/>
        <v>-3.2460461217534676E-7</v>
      </c>
      <c r="AA136" s="35">
        <f t="shared" si="149"/>
        <v>9.2371589635679992E-9</v>
      </c>
      <c r="AB136" s="35">
        <f t="shared" si="149"/>
        <v>-8.1132513563149997E-8</v>
      </c>
      <c r="AC136" s="35">
        <f t="shared" si="149"/>
        <v>6.9799133071360002E-9</v>
      </c>
      <c r="AD136" s="35">
        <f t="shared" si="149"/>
        <v>-6.5847741212590005E-8</v>
      </c>
      <c r="AE136" s="35">
        <f t="shared" si="149"/>
        <v>-5.9945921585839997E-9</v>
      </c>
    </row>
    <row r="137" spans="1:33" x14ac:dyDescent="0.2">
      <c r="A137" s="16" t="str">
        <f>SIAF!B65</f>
        <v>MIRIM_FP2MIMF</v>
      </c>
      <c r="B137" s="8">
        <f t="shared" si="144"/>
        <v>45.171382671259074</v>
      </c>
      <c r="C137" s="8">
        <f t="shared" si="145"/>
        <v>-45.427728424634097</v>
      </c>
      <c r="D137" s="33">
        <f t="shared" si="126"/>
        <v>9.0233124665760975</v>
      </c>
      <c r="E137" s="33">
        <f t="shared" si="127"/>
        <v>-7.0849800810476871E-2</v>
      </c>
      <c r="F137" s="33">
        <f t="shared" si="128"/>
        <v>6.8707452981024274E-4</v>
      </c>
      <c r="G137" s="33">
        <f t="shared" si="129"/>
        <v>1.2372404025030177E-5</v>
      </c>
      <c r="H137" s="33">
        <f t="shared" si="130"/>
        <v>6.6265147143036393E-4</v>
      </c>
      <c r="I137" s="33">
        <f t="shared" si="131"/>
        <v>-4.1714929601977302E-6</v>
      </c>
      <c r="J137" s="33">
        <f t="shared" si="132"/>
        <v>1.1956705196411044E-5</v>
      </c>
      <c r="K137" s="33">
        <f t="shared" si="133"/>
        <v>9.1807163822336817E-7</v>
      </c>
      <c r="L137" s="33">
        <f t="shared" si="134"/>
        <v>2.9843718006076279E-6</v>
      </c>
      <c r="M137" s="33">
        <f t="shared" si="148"/>
        <v>-1.271062427133E-7</v>
      </c>
      <c r="N137" s="33">
        <f t="shared" si="148"/>
        <v>9.8393356490550007E-9</v>
      </c>
      <c r="O137" s="33">
        <f t="shared" si="148"/>
        <v>-1.1892483043159999E-7</v>
      </c>
      <c r="P137" s="33">
        <f t="shared" si="148"/>
        <v>-6.3993655110230004E-9</v>
      </c>
      <c r="Q137" s="33">
        <f t="shared" si="148"/>
        <v>-1.7938120769440001E-8</v>
      </c>
      <c r="R137" s="35">
        <f t="shared" si="135"/>
        <v>-4.7426282853585605E-2</v>
      </c>
      <c r="S137" s="35">
        <f t="shared" si="136"/>
        <v>9.0672103739485603</v>
      </c>
      <c r="T137" s="168">
        <f t="shared" si="137"/>
        <v>3.1479447376991514E-4</v>
      </c>
      <c r="U137" s="168">
        <f t="shared" si="138"/>
        <v>7.6243011167224895E-4</v>
      </c>
      <c r="V137" s="35">
        <f t="shared" si="139"/>
        <v>4.024507075316362E-4</v>
      </c>
      <c r="W137" s="35">
        <f t="shared" si="140"/>
        <v>4.9968576365185439E-6</v>
      </c>
      <c r="X137" s="35">
        <f t="shared" si="141"/>
        <v>-6.2210047904496229E-6</v>
      </c>
      <c r="Y137" s="35">
        <f t="shared" si="142"/>
        <v>9.2822845035074823E-6</v>
      </c>
      <c r="Z137" s="35">
        <f t="shared" si="143"/>
        <v>-2.2568107230360601E-6</v>
      </c>
      <c r="AA137" s="35">
        <f t="shared" si="149"/>
        <v>9.2371589635679992E-9</v>
      </c>
      <c r="AB137" s="35">
        <f t="shared" si="149"/>
        <v>-8.1132513563149997E-8</v>
      </c>
      <c r="AC137" s="35">
        <f t="shared" si="149"/>
        <v>6.9799133071360002E-9</v>
      </c>
      <c r="AD137" s="35">
        <f t="shared" si="149"/>
        <v>-6.5847741212590005E-8</v>
      </c>
      <c r="AE137" s="35">
        <f t="shared" si="149"/>
        <v>-5.9945921585839997E-9</v>
      </c>
    </row>
    <row r="138" spans="1:33" x14ac:dyDescent="0.2">
      <c r="A138" s="16" t="str">
        <f>SIAF!B66</f>
        <v>MIRIM_FP3MIMF</v>
      </c>
      <c r="B138" s="8">
        <f t="shared" si="144"/>
        <v>-15.865270750386111</v>
      </c>
      <c r="C138" s="8">
        <f t="shared" si="145"/>
        <v>-45.766962897624829</v>
      </c>
      <c r="D138" s="33">
        <f t="shared" si="126"/>
        <v>9.0088830334198438</v>
      </c>
      <c r="E138" s="33">
        <f t="shared" si="127"/>
        <v>-2.9407763643030382E-2</v>
      </c>
      <c r="F138" s="33">
        <f t="shared" si="128"/>
        <v>-1.3937274789883449E-3</v>
      </c>
      <c r="G138" s="33">
        <f t="shared" si="129"/>
        <v>-1.3477283959979886E-3</v>
      </c>
      <c r="H138" s="33">
        <f t="shared" si="130"/>
        <v>1.6011709694673689E-4</v>
      </c>
      <c r="I138" s="33">
        <f t="shared" si="131"/>
        <v>2.6857727934835613E-5</v>
      </c>
      <c r="J138" s="33">
        <f t="shared" si="132"/>
        <v>1.0235711641033172E-5</v>
      </c>
      <c r="K138" s="33">
        <f t="shared" si="133"/>
        <v>1.544213161094617E-5</v>
      </c>
      <c r="L138" s="33">
        <f t="shared" si="134"/>
        <v>3.3993085712050286E-6</v>
      </c>
      <c r="M138" s="33">
        <f t="shared" si="148"/>
        <v>-1.271062427133E-7</v>
      </c>
      <c r="N138" s="33">
        <f t="shared" si="148"/>
        <v>9.8393356490550007E-9</v>
      </c>
      <c r="O138" s="33">
        <f t="shared" si="148"/>
        <v>-1.1892483043159999E-7</v>
      </c>
      <c r="P138" s="33">
        <f t="shared" si="148"/>
        <v>-6.3993655110230004E-9</v>
      </c>
      <c r="Q138" s="33">
        <f t="shared" si="148"/>
        <v>-1.7938120769440001E-8</v>
      </c>
      <c r="R138" s="35">
        <f t="shared" si="135"/>
        <v>-3.8616757942174118E-2</v>
      </c>
      <c r="S138" s="35">
        <f t="shared" si="136"/>
        <v>9.016041070650985</v>
      </c>
      <c r="T138" s="168">
        <f t="shared" si="137"/>
        <v>-3.9663175115684039E-4</v>
      </c>
      <c r="U138" s="168">
        <f t="shared" si="138"/>
        <v>6.093353793317467E-4</v>
      </c>
      <c r="V138" s="35">
        <f t="shared" si="139"/>
        <v>-1.3990304886119358E-4</v>
      </c>
      <c r="W138" s="35">
        <f t="shared" si="140"/>
        <v>2.76915950095978E-6</v>
      </c>
      <c r="X138" s="35">
        <f t="shared" si="141"/>
        <v>8.6304308898685824E-6</v>
      </c>
      <c r="Y138" s="35">
        <f t="shared" si="142"/>
        <v>8.4972368759895519E-6</v>
      </c>
      <c r="Z138" s="35">
        <f t="shared" si="143"/>
        <v>1.770449325201825E-6</v>
      </c>
      <c r="AA138" s="35">
        <f t="shared" si="149"/>
        <v>9.2371589635679992E-9</v>
      </c>
      <c r="AB138" s="35">
        <f t="shared" si="149"/>
        <v>-8.1132513563149997E-8</v>
      </c>
      <c r="AC138" s="35">
        <f t="shared" si="149"/>
        <v>6.9799133071360002E-9</v>
      </c>
      <c r="AD138" s="35">
        <f t="shared" si="149"/>
        <v>-6.5847741212590005E-8</v>
      </c>
      <c r="AE138" s="35">
        <f t="shared" si="149"/>
        <v>-5.9945921585839997E-9</v>
      </c>
    </row>
    <row r="139" spans="1:33" x14ac:dyDescent="0.2">
      <c r="A139" s="16" t="str">
        <f>SIAF!B67</f>
        <v>MIRIM_FP4MIMF</v>
      </c>
      <c r="B139" s="8">
        <f t="shared" si="144"/>
        <v>-15.97555098230964</v>
      </c>
      <c r="C139" s="8">
        <f t="shared" si="145"/>
        <v>45.652063580403514</v>
      </c>
      <c r="D139" s="33">
        <f t="shared" si="126"/>
        <v>9.0101636233406719</v>
      </c>
      <c r="E139" s="33">
        <f t="shared" si="127"/>
        <v>3.0130116840050639E-2</v>
      </c>
      <c r="F139" s="33">
        <f t="shared" si="128"/>
        <v>-1.4610881266939703E-3</v>
      </c>
      <c r="G139" s="33">
        <f t="shared" si="129"/>
        <v>1.3177726010017261E-3</v>
      </c>
      <c r="H139" s="33">
        <f t="shared" si="130"/>
        <v>1.913902429732056E-4</v>
      </c>
      <c r="I139" s="33">
        <f t="shared" si="131"/>
        <v>2.7813299644764184E-5</v>
      </c>
      <c r="J139" s="33">
        <f t="shared" si="132"/>
        <v>-1.1511528055861823E-5</v>
      </c>
      <c r="K139" s="33">
        <f t="shared" si="133"/>
        <v>1.3713290431424719E-5</v>
      </c>
      <c r="L139" s="33">
        <f t="shared" si="134"/>
        <v>-3.1595278556322753E-6</v>
      </c>
      <c r="M139" s="33">
        <f t="shared" si="148"/>
        <v>-1.271062427133E-7</v>
      </c>
      <c r="N139" s="33">
        <f t="shared" si="148"/>
        <v>9.8393356490550007E-9</v>
      </c>
      <c r="O139" s="33">
        <f t="shared" si="148"/>
        <v>-1.1892483043159999E-7</v>
      </c>
      <c r="P139" s="33">
        <f t="shared" si="148"/>
        <v>-6.3993655110230004E-9</v>
      </c>
      <c r="Q139" s="33">
        <f t="shared" si="148"/>
        <v>-1.7938120769440001E-8</v>
      </c>
      <c r="R139" s="35">
        <f t="shared" si="135"/>
        <v>3.7694073285063828E-2</v>
      </c>
      <c r="S139" s="35">
        <f t="shared" si="136"/>
        <v>9.0164742242385891</v>
      </c>
      <c r="T139" s="168">
        <f t="shared" si="137"/>
        <v>4.5222642155182255E-4</v>
      </c>
      <c r="U139" s="168">
        <f t="shared" si="138"/>
        <v>5.0981033205853711E-4</v>
      </c>
      <c r="V139" s="35">
        <f t="shared" si="139"/>
        <v>4.6113185497494288E-5</v>
      </c>
      <c r="W139" s="35">
        <f t="shared" si="140"/>
        <v>-4.6519706088300904E-6</v>
      </c>
      <c r="X139" s="35">
        <f t="shared" si="141"/>
        <v>9.9334665859842464E-6</v>
      </c>
      <c r="Y139" s="35">
        <f t="shared" si="142"/>
        <v>-9.5635118092234523E-6</v>
      </c>
      <c r="Z139" s="35">
        <f t="shared" si="143"/>
        <v>-4.1436808770789716E-7</v>
      </c>
      <c r="AA139" s="35">
        <f t="shared" si="149"/>
        <v>9.2371589635679992E-9</v>
      </c>
      <c r="AB139" s="35">
        <f t="shared" si="149"/>
        <v>-8.1132513563149997E-8</v>
      </c>
      <c r="AC139" s="35">
        <f t="shared" si="149"/>
        <v>6.9799133071360002E-9</v>
      </c>
      <c r="AD139" s="35">
        <f t="shared" si="149"/>
        <v>-6.5847741212590005E-8</v>
      </c>
      <c r="AE139" s="35">
        <f t="shared" si="149"/>
        <v>-5.9945921585839997E-9</v>
      </c>
    </row>
    <row r="140" spans="1:33" x14ac:dyDescent="0.2">
      <c r="A140" s="16" t="str">
        <f>SIAF!B68</f>
        <v>MIRIM_FP5MIMF</v>
      </c>
      <c r="B140" s="8">
        <f t="shared" ref="B140" si="168">D$3*B69+E$3*C69+F$3*B69^2+G$3*B69*C69+H$3*C69^2+I$3*B69^3+J$3*B69^2*C69+K$3*B69*C69^2+L$3*C69^3+M$3*B69^4+N$3*B69^3*C69+O$3*B69^2*C69^2+P$3*B69*C69^3+Q$3*C69^4</f>
        <v>27.63476653377435</v>
      </c>
      <c r="C140" s="8">
        <f t="shared" ref="C140" si="169">R$3*B69+S$3*C69+T$3*B69^2+U$3*B69*C69+V$3*C69^2+W$3*B69^3+X$3*B69^2*C69+Y$3*B69*C69^2+Z$3*C69^3+AA$3*B69^4+AB$3*B69^3*C69+AC$3*B69^2*C69^2+AD$3*B69*C69^3+AE$3*C69^4</f>
        <v>27.416241989462215</v>
      </c>
      <c r="D140" s="33">
        <f t="shared" si="126"/>
        <v>8.993653291348199</v>
      </c>
      <c r="E140" s="33">
        <f t="shared" si="127"/>
        <v>4.2983258944698462E-2</v>
      </c>
      <c r="F140" s="33">
        <f t="shared" si="128"/>
        <v>8.7422235110487133E-4</v>
      </c>
      <c r="G140" s="33">
        <f t="shared" si="129"/>
        <v>2.4164783947832637E-4</v>
      </c>
      <c r="H140" s="33">
        <f t="shared" si="130"/>
        <v>7.1557885331914269E-4</v>
      </c>
      <c r="I140" s="33">
        <f t="shared" si="131"/>
        <v>5.4612968632808243E-6</v>
      </c>
      <c r="J140" s="33">
        <f t="shared" si="132"/>
        <v>-5.8868544194867774E-6</v>
      </c>
      <c r="K140" s="33">
        <f t="shared" si="133"/>
        <v>3.6906842633503865E-6</v>
      </c>
      <c r="L140" s="33">
        <f t="shared" si="134"/>
        <v>-2.1301407373563989E-6</v>
      </c>
      <c r="M140" s="33">
        <f t="shared" si="148"/>
        <v>-1.271062427133E-7</v>
      </c>
      <c r="N140" s="33">
        <f t="shared" si="148"/>
        <v>9.8393356490550007E-9</v>
      </c>
      <c r="O140" s="33">
        <f t="shared" si="148"/>
        <v>-1.1892483043159999E-7</v>
      </c>
      <c r="P140" s="33">
        <f t="shared" si="148"/>
        <v>-6.3993655110230004E-9</v>
      </c>
      <c r="Q140" s="33">
        <f t="shared" si="148"/>
        <v>-1.7938120769440001E-8</v>
      </c>
      <c r="R140" s="35">
        <f t="shared" si="135"/>
        <v>3.4426496793050612E-2</v>
      </c>
      <c r="S140" s="35">
        <f t="shared" si="136"/>
        <v>9.0607824276595785</v>
      </c>
      <c r="T140" s="168">
        <f t="shared" si="137"/>
        <v>-3.6245670004664369E-5</v>
      </c>
      <c r="U140" s="168">
        <f t="shared" si="138"/>
        <v>1.174206879032687E-3</v>
      </c>
      <c r="V140" s="35">
        <f t="shared" si="139"/>
        <v>-1.8987140023821766E-4</v>
      </c>
      <c r="W140" s="35">
        <f t="shared" si="140"/>
        <v>-1.5611108248768947E-6</v>
      </c>
      <c r="X140" s="35">
        <f t="shared" si="141"/>
        <v>-9.3574635369497635E-7</v>
      </c>
      <c r="Y140" s="35">
        <f t="shared" si="142"/>
        <v>-5.352356355347779E-6</v>
      </c>
      <c r="Z140" s="35">
        <f t="shared" si="143"/>
        <v>-2.8487437372483027E-6</v>
      </c>
      <c r="AA140" s="35">
        <f t="shared" si="149"/>
        <v>9.2371589635679992E-9</v>
      </c>
      <c r="AB140" s="35">
        <f t="shared" si="149"/>
        <v>-8.1132513563149997E-8</v>
      </c>
      <c r="AC140" s="35">
        <f t="shared" si="149"/>
        <v>6.9799133071360002E-9</v>
      </c>
      <c r="AD140" s="35">
        <f t="shared" si="149"/>
        <v>-6.5847741212590005E-8</v>
      </c>
      <c r="AE140" s="35">
        <f t="shared" si="149"/>
        <v>-5.9945921585839997E-9</v>
      </c>
    </row>
    <row r="141" spans="1:33" x14ac:dyDescent="0.2">
      <c r="A141" s="16"/>
      <c r="B141" s="8"/>
      <c r="C141" s="8"/>
    </row>
    <row r="142" spans="1:33" s="5" customFormat="1" x14ac:dyDescent="0.2">
      <c r="A142" s="6"/>
      <c r="B142" s="7"/>
      <c r="C142" s="5" t="s">
        <v>55</v>
      </c>
      <c r="D142" s="31"/>
      <c r="E142" s="31"/>
      <c r="F142" s="31"/>
      <c r="G142" s="31"/>
      <c r="H142" s="31"/>
      <c r="I142" s="31"/>
      <c r="J142" s="31"/>
      <c r="K142" s="31"/>
      <c r="L142" s="31"/>
      <c r="M142" s="31" t="s">
        <v>91</v>
      </c>
      <c r="N142" s="31"/>
      <c r="O142" s="31"/>
      <c r="P142" s="31"/>
      <c r="Q142" s="31"/>
      <c r="R142" s="31"/>
      <c r="S142" s="31"/>
      <c r="T142" s="7"/>
      <c r="U142" s="7"/>
      <c r="V142" s="31" t="s">
        <v>64</v>
      </c>
      <c r="W142" s="37"/>
      <c r="X142" s="31"/>
      <c r="Y142" s="31"/>
      <c r="Z142" s="31"/>
      <c r="AA142" s="31"/>
      <c r="AB142" s="31"/>
      <c r="AC142" s="31"/>
      <c r="AD142" s="31"/>
      <c r="AE142" s="31"/>
    </row>
    <row r="143" spans="1:33" s="5" customFormat="1" x14ac:dyDescent="0.2">
      <c r="B143" s="5" t="s">
        <v>56</v>
      </c>
      <c r="C143" s="5" t="s">
        <v>57</v>
      </c>
      <c r="D143" s="31" t="s">
        <v>58</v>
      </c>
      <c r="E143" s="31" t="s">
        <v>59</v>
      </c>
      <c r="F143" s="31" t="s">
        <v>60</v>
      </c>
      <c r="G143" s="31" t="s">
        <v>61</v>
      </c>
      <c r="H143" s="31" t="s">
        <v>62</v>
      </c>
      <c r="I143" s="31" t="s">
        <v>63</v>
      </c>
      <c r="J143" s="31" t="s">
        <v>92</v>
      </c>
      <c r="K143" s="31" t="s">
        <v>93</v>
      </c>
      <c r="L143" s="31" t="s">
        <v>95</v>
      </c>
      <c r="M143" s="31" t="s">
        <v>96</v>
      </c>
      <c r="N143" s="31" t="s">
        <v>97</v>
      </c>
      <c r="O143" s="31" t="s">
        <v>102</v>
      </c>
      <c r="P143" s="31" t="s">
        <v>98</v>
      </c>
      <c r="Q143" s="31" t="s">
        <v>99</v>
      </c>
      <c r="R143" s="31" t="s">
        <v>100</v>
      </c>
      <c r="S143" s="31" t="s">
        <v>101</v>
      </c>
      <c r="T143" s="7" t="s">
        <v>105</v>
      </c>
      <c r="U143" s="7" t="s">
        <v>106</v>
      </c>
      <c r="V143" s="31" t="s">
        <v>103</v>
      </c>
      <c r="W143" s="37" t="s">
        <v>104</v>
      </c>
      <c r="X143" s="31" t="s">
        <v>65</v>
      </c>
      <c r="Y143" s="31" t="s">
        <v>66</v>
      </c>
      <c r="Z143" s="31" t="s">
        <v>67</v>
      </c>
      <c r="AA143" s="31" t="s">
        <v>68</v>
      </c>
      <c r="AB143" s="31" t="s">
        <v>65</v>
      </c>
      <c r="AC143" s="31" t="s">
        <v>72</v>
      </c>
      <c r="AD143" s="31" t="s">
        <v>69</v>
      </c>
      <c r="AE143" s="31" t="s">
        <v>70</v>
      </c>
      <c r="AF143" s="5" t="s">
        <v>71</v>
      </c>
      <c r="AG143" s="5" t="s">
        <v>72</v>
      </c>
    </row>
    <row r="144" spans="1:33" x14ac:dyDescent="0.2">
      <c r="A144" s="5" t="str">
        <f>SIAF!B3</f>
        <v>MIRIM_FULL_OSS</v>
      </c>
      <c r="B144" s="14">
        <f>-SIAF!L3+0.5</f>
        <v>-693</v>
      </c>
      <c r="C144" s="14">
        <f>SIAF!J3-SIAF!L3+0.5</f>
        <v>339</v>
      </c>
      <c r="D144" s="3">
        <f>C144</f>
        <v>339</v>
      </c>
      <c r="E144" s="3">
        <f>B144</f>
        <v>-693</v>
      </c>
      <c r="F144" s="3">
        <f>-SIAF!M3+0.5</f>
        <v>-512</v>
      </c>
      <c r="G144" s="3">
        <f>F144</f>
        <v>-512</v>
      </c>
      <c r="H144" s="3">
        <f>SIAF!K3-SIAF!M3+0.5</f>
        <v>512</v>
      </c>
      <c r="I144" s="3">
        <f>H144</f>
        <v>512</v>
      </c>
      <c r="J144" s="42">
        <f>SIAF!U3</f>
        <v>1</v>
      </c>
      <c r="K144" s="4">
        <f>RADIANS(SIAF!R3)</f>
        <v>7.7662002992454279E-2</v>
      </c>
      <c r="L144" s="59">
        <f t="shared" ref="L144:L175" si="170">$D4*B144+$E4*F144+$F4*B144^2+$G4*B144*F144+$H4*F144^2+$I4*B144^3+$J4*B144^2*F144+$K4*B144*F144^2+$L4*F144^3+$M4*B144^4+$N4*B144^3*F144+$O4*B144^2*F144^2+$P4*B144*F144^3+$Q4*F144^4</f>
        <v>76.602029309667955</v>
      </c>
      <c r="M144" s="59">
        <f t="shared" ref="M144:M175" si="171">$D4*C144+$E4*G144+$F4*C144^2+$G4*C144*G144+$H4*G144^2+$I4*C144^3+$J4*C144^2*G144+$K4*C144*G144^2+$L4*G144^3+$M4*C144^4+$N4*C144^3*G144+$O4*C144^2*G144^2+$P4*C144*G144^3+$Q4*G144^4</f>
        <v>-37.350729352277938</v>
      </c>
      <c r="N144" s="59">
        <f t="shared" ref="N144:N175" si="172">$D4*D144+$E4*H144+$F4*D144^2+$G4*D144*H144+$H4*H144^2+$I4*D144^3+$J4*D144^2*H144+$K4*D144*H144^2+$L4*H144^3+$M4*D144^4+$N4*D144^3*H144+$O4*D144^2*H144^2+$P4*D144*H144^3+$Q4*H144^4</f>
        <v>-37.340635282368993</v>
      </c>
      <c r="O144" s="59">
        <f t="shared" ref="O144:O175" si="173">$D4*E144+$E4*I144+$F4*E144^2+$G4*E144*I144+$H4*I144^2+$I4*E144^3+$J4*E144^2*I144+$K4*E144*I144^2+$L4*I144^3+$M4*E144^4+$N4*E144^3*I144+$O4*E144^2*I144^2+$P4*E144*I144^3+$Q4*I144^4</f>
        <v>76.57904812692874</v>
      </c>
      <c r="P144" s="59">
        <f t="shared" ref="P144:P175" si="174">$R4*B144+$S4*F144+$T4*B144^2+$U4*B144*F144+$V4*F144^2+$W4*B144^3+$X4*B144^2*F144+$Y4*B144*F144^2+$Z4*F144^3+$AA4*B144^4+$AB4*B144^3*F144+$AC4*B144^2*F144^2+$AD4*B144*F144^3+$AE4*F144^4</f>
        <v>-56.883787665468823</v>
      </c>
      <c r="Q144" s="59">
        <f t="shared" ref="Q144:Q175" si="175">$R4*C144+$S4*G144+$T4*C144^2+$U4*C144*G144+$V4*G144^2+$W4*C144^3+$X4*C144^2*G144+$Y4*C144*G144^2+$Z4*G144^3+$AA4*C144^4+$AB4*C144^3*G144+$AC4*C144^2*G144^2+$AD4*C144*G144^3+$AE4*G144^4</f>
        <v>-56.343021101539485</v>
      </c>
      <c r="R144" s="59">
        <f t="shared" ref="R144:R175" si="176">$R4*D144+$S4*H144+$T4*D144^2+$U4*D144*H144+$V4*H144^2+$W4*D144^3+$X4*D144^2*H144+$Y4*D144*H144^2+$Z4*H144^3+$AA4*D144^4+$AB4*D144^3*H144+$AC4*D144^2*H144^2+$AD4*D144*H144^3+$AE4*H144^4</f>
        <v>56.337785230662625</v>
      </c>
      <c r="S144" s="59">
        <f t="shared" ref="S144:S175" si="177">$R4*E144+$S4*I144+$T4*E144^2+$U4*E144*I144+$V4*I144^2+$W4*E144^3+$X4*E144^2*I144+$Y4*E144*I144^2+$Z4*I144^3+$AA4*E144^4+$AB4*E144^3*I144+$AC4*E144^2*I144^2+$AD4*E144*I144^3+$AE4*I144^4</f>
        <v>56.837851277132835</v>
      </c>
      <c r="T144" s="169">
        <f>SIAF!P3</f>
        <v>-453.36336337568667</v>
      </c>
      <c r="U144" s="169">
        <f>SIAF!Q3</f>
        <v>-374.06862917858672</v>
      </c>
      <c r="V144" s="42">
        <f>SIAF!S3</f>
        <v>1</v>
      </c>
      <c r="W144" s="60">
        <f>RADIANS(SIAF!R3)</f>
        <v>7.7662002992454279E-2</v>
      </c>
      <c r="X144" s="59">
        <f t="shared" ref="X144:AA145" si="178">$T144+$V144*L144*COS($W144)+P144*SIN($W144)</f>
        <v>-381.40549562022619</v>
      </c>
      <c r="Y144" s="59">
        <f t="shared" si="178"/>
        <v>-494.97282558202511</v>
      </c>
      <c r="Z144" s="59">
        <f t="shared" si="178"/>
        <v>-486.2205389611355</v>
      </c>
      <c r="AA144" s="59">
        <f t="shared" si="178"/>
        <v>-372.60543264347712</v>
      </c>
      <c r="AB144" s="59">
        <f>X144</f>
        <v>-381.40549562022619</v>
      </c>
      <c r="AC144" s="59">
        <f t="shared" ref="AC144:AF145" si="179">$U144-$V144*L144*SIN($W144)+P144*COS($W144)</f>
        <v>-436.72404763235681</v>
      </c>
      <c r="AD144" s="59">
        <f t="shared" si="179"/>
        <v>-427.34400496229131</v>
      </c>
      <c r="AE144" s="59">
        <f t="shared" si="179"/>
        <v>-315.00362176697155</v>
      </c>
      <c r="AF144" s="59">
        <f t="shared" si="179"/>
        <v>-323.34340297229386</v>
      </c>
      <c r="AG144" s="59">
        <f>AC144</f>
        <v>-436.72404763235681</v>
      </c>
    </row>
    <row r="145" spans="1:33" x14ac:dyDescent="0.2">
      <c r="A145" s="5" t="str">
        <f>SIAF!B4</f>
        <v>MIRIM_FULL</v>
      </c>
      <c r="B145" s="14">
        <f>-SIAF!L4+0.5</f>
        <v>-693</v>
      </c>
      <c r="C145" s="14">
        <f>SIAF!J4-SIAF!L4+0.5</f>
        <v>339</v>
      </c>
      <c r="D145" s="3">
        <f>C145</f>
        <v>339</v>
      </c>
      <c r="E145" s="3">
        <f>B145</f>
        <v>-693</v>
      </c>
      <c r="F145" s="3">
        <f>-SIAF!M4+0.5</f>
        <v>-512</v>
      </c>
      <c r="G145" s="3">
        <f>F145</f>
        <v>-512</v>
      </c>
      <c r="H145" s="3">
        <f>SIAF!K4-SIAF!M4+0.5</f>
        <v>512</v>
      </c>
      <c r="I145" s="3">
        <f>H145</f>
        <v>512</v>
      </c>
      <c r="J145" s="42">
        <f>SIAF!U4</f>
        <v>1</v>
      </c>
      <c r="K145" s="4">
        <f>RADIANS(SIAF!R4)</f>
        <v>7.7662002992454279E-2</v>
      </c>
      <c r="L145" s="59">
        <f t="shared" si="170"/>
        <v>-76.602029309667955</v>
      </c>
      <c r="M145" s="59">
        <f t="shared" si="171"/>
        <v>37.350729352277938</v>
      </c>
      <c r="N145" s="59">
        <f t="shared" si="172"/>
        <v>37.340635282368993</v>
      </c>
      <c r="O145" s="59">
        <f t="shared" si="173"/>
        <v>-76.57904812692874</v>
      </c>
      <c r="P145" s="59">
        <f t="shared" si="174"/>
        <v>-56.883787665468823</v>
      </c>
      <c r="Q145" s="59">
        <f t="shared" si="175"/>
        <v>-56.343021101539485</v>
      </c>
      <c r="R145" s="59">
        <f t="shared" si="176"/>
        <v>56.337785230662625</v>
      </c>
      <c r="S145" s="59">
        <f t="shared" si="177"/>
        <v>56.837851277132835</v>
      </c>
      <c r="T145" s="169">
        <f>SIAF!P4</f>
        <v>-453.36336337568667</v>
      </c>
      <c r="U145" s="169">
        <f>SIAF!Q4</f>
        <v>-374.06862917858672</v>
      </c>
      <c r="V145" s="42">
        <v>-1</v>
      </c>
      <c r="W145" s="60">
        <f>RADIANS(SIAF!R4)</f>
        <v>7.7662002992454279E-2</v>
      </c>
      <c r="X145" s="59">
        <f t="shared" si="178"/>
        <v>-381.40549562022619</v>
      </c>
      <c r="Y145" s="59">
        <f t="shared" si="178"/>
        <v>-494.97282558202511</v>
      </c>
      <c r="Z145" s="59">
        <f t="shared" si="178"/>
        <v>-486.2205389611355</v>
      </c>
      <c r="AA145" s="59">
        <f t="shared" si="178"/>
        <v>-372.60543264347712</v>
      </c>
      <c r="AB145" s="59">
        <f>X145</f>
        <v>-381.40549562022619</v>
      </c>
      <c r="AC145" s="59">
        <f t="shared" si="179"/>
        <v>-436.72404763235681</v>
      </c>
      <c r="AD145" s="59">
        <f t="shared" si="179"/>
        <v>-427.34400496229131</v>
      </c>
      <c r="AE145" s="59">
        <f t="shared" si="179"/>
        <v>-315.00362176697155</v>
      </c>
      <c r="AF145" s="59">
        <f t="shared" si="179"/>
        <v>-323.34340297229386</v>
      </c>
      <c r="AG145" s="59">
        <f>AC145</f>
        <v>-436.72404763235681</v>
      </c>
    </row>
    <row r="146" spans="1:33" x14ac:dyDescent="0.2">
      <c r="A146" s="5" t="str">
        <f>SIAF!B5</f>
        <v>MIRIM_ILLUM</v>
      </c>
      <c r="B146" s="14">
        <f>-SIAF!L5+0.5</f>
        <v>-334</v>
      </c>
      <c r="C146" s="14">
        <f>SIAF!J5-SIAF!L5+0.5</f>
        <v>334</v>
      </c>
      <c r="D146" s="3">
        <f>C146</f>
        <v>334</v>
      </c>
      <c r="E146" s="3">
        <f>B146</f>
        <v>-334</v>
      </c>
      <c r="F146" s="3">
        <f>-SIAF!M5+0.5</f>
        <v>-512</v>
      </c>
      <c r="G146" s="3">
        <f>F146</f>
        <v>-512</v>
      </c>
      <c r="H146" s="3">
        <f>SIAF!K5-SIAF!M5+0.5</f>
        <v>512</v>
      </c>
      <c r="I146" s="3">
        <f>H146</f>
        <v>512</v>
      </c>
      <c r="J146" s="42">
        <f>SIAF!U5</f>
        <v>1</v>
      </c>
      <c r="K146" s="4">
        <f>RADIANS(SIAF!R5)</f>
        <v>7.7662002992454279E-2</v>
      </c>
      <c r="L146" s="59">
        <f t="shared" si="170"/>
        <v>-37.362460650921321</v>
      </c>
      <c r="M146" s="59">
        <f t="shared" si="171"/>
        <v>36.79731427012193</v>
      </c>
      <c r="N146" s="59">
        <f t="shared" si="172"/>
        <v>36.787669509267317</v>
      </c>
      <c r="O146" s="59">
        <f t="shared" si="173"/>
        <v>-37.363636385827377</v>
      </c>
      <c r="P146" s="59">
        <f t="shared" si="174"/>
        <v>-56.808814512497001</v>
      </c>
      <c r="Q146" s="59">
        <f t="shared" si="175"/>
        <v>-56.345609765753416</v>
      </c>
      <c r="R146" s="59">
        <f t="shared" si="176"/>
        <v>56.340784409242694</v>
      </c>
      <c r="S146" s="59">
        <f t="shared" si="177"/>
        <v>56.805660797758613</v>
      </c>
      <c r="T146" s="169">
        <f>SIAF!P5</f>
        <v>-453.36336337568667</v>
      </c>
      <c r="U146" s="169">
        <f>SIAF!Q5</f>
        <v>-374.06862917858672</v>
      </c>
      <c r="V146" s="42">
        <v>-1</v>
      </c>
      <c r="W146" s="60">
        <f>RADIANS(SIAF!R5)</f>
        <v>7.7662002992454279E-2</v>
      </c>
      <c r="X146" s="59">
        <f t="shared" ref="X146" si="180">$T146+$V146*L146*COS($W146)+P146*SIN($W146)</f>
        <v>-420.52097252337546</v>
      </c>
      <c r="Y146" s="59">
        <f t="shared" ref="Y146" si="181">$T146+$V146*M146*COS($W146)+Q146*SIN($W146)</f>
        <v>-494.42127943020927</v>
      </c>
      <c r="Z146" s="59">
        <f t="shared" ref="Z146" si="182">$T146+$V146*N146*COS($W146)+R146*SIN($W146)</f>
        <v>-485.66900723711433</v>
      </c>
      <c r="AA146" s="59">
        <f t="shared" ref="AA146" si="183">$T146+$V146*O146*COS($W146)+S146*SIN($W146)</f>
        <v>-411.70513962100898</v>
      </c>
      <c r="AB146" s="59">
        <f>X146</f>
        <v>-420.52097252337546</v>
      </c>
      <c r="AC146" s="59">
        <f t="shared" ref="AC146" si="184">$U146-$V146*L146*SIN($W146)+P146*COS($W146)</f>
        <v>-433.60493940445605</v>
      </c>
      <c r="AD146" s="59">
        <f t="shared" ref="AD146" si="185">$U146-$V146*M146*SIN($W146)+Q146*COS($W146)</f>
        <v>-427.38952195645066</v>
      </c>
      <c r="AE146" s="59">
        <f t="shared" ref="AE146" si="186">$U146-$V146*N146*SIN($W146)+R146*COS($W146)</f>
        <v>-315.04353290191438</v>
      </c>
      <c r="AF146" s="59">
        <f t="shared" ref="AF146" si="187">$U146-$V146*O146*SIN($W146)+S146*COS($W146)</f>
        <v>-320.33300955577477</v>
      </c>
      <c r="AG146" s="59">
        <f>AC146</f>
        <v>-433.60493940445605</v>
      </c>
    </row>
    <row r="147" spans="1:33" x14ac:dyDescent="0.2">
      <c r="A147" s="5" t="str">
        <f>SIAF!B6</f>
        <v>MIRIM_BRIGHTSKY</v>
      </c>
      <c r="B147" s="14">
        <f>-SIAF!L6+0.5</f>
        <v>-256</v>
      </c>
      <c r="C147" s="14">
        <f>SIAF!J6-SIAF!L6+0.5</f>
        <v>256</v>
      </c>
      <c r="D147" s="3">
        <f>C147</f>
        <v>256</v>
      </c>
      <c r="E147" s="3">
        <f>B147</f>
        <v>-256</v>
      </c>
      <c r="F147" s="3">
        <f>-SIAF!M6+0.5</f>
        <v>-256</v>
      </c>
      <c r="G147" s="3">
        <f>F147</f>
        <v>-256</v>
      </c>
      <c r="H147" s="3">
        <f>SIAF!K6-SIAF!M6+0.5</f>
        <v>256</v>
      </c>
      <c r="I147" s="3">
        <f>H147</f>
        <v>256</v>
      </c>
      <c r="J147" s="42">
        <f>SIAF!U6</f>
        <v>1</v>
      </c>
      <c r="K147" s="4">
        <f>RADIANS(SIAF!R6)</f>
        <v>7.7662002992454279E-2</v>
      </c>
      <c r="L147" s="59">
        <f t="shared" si="170"/>
        <v>-28.648598221088935</v>
      </c>
      <c r="M147" s="59">
        <f t="shared" si="171"/>
        <v>28.241442223679915</v>
      </c>
      <c r="N147" s="59">
        <f t="shared" si="172"/>
        <v>28.463238692761568</v>
      </c>
      <c r="O147" s="59">
        <f t="shared" si="173"/>
        <v>-28.511484399674675</v>
      </c>
      <c r="P147" s="59">
        <f t="shared" si="174"/>
        <v>-28.464036340416708</v>
      </c>
      <c r="Q147" s="59">
        <f t="shared" si="175"/>
        <v>-28.114860483573718</v>
      </c>
      <c r="R147" s="59">
        <f t="shared" si="176"/>
        <v>28.245628959671567</v>
      </c>
      <c r="S147" s="59">
        <f t="shared" si="177"/>
        <v>28.28972699142577</v>
      </c>
      <c r="T147" s="169">
        <f>SIAF!P6</f>
        <v>-457.19450224495858</v>
      </c>
      <c r="U147" s="169">
        <f>SIAF!Q6</f>
        <v>-396.58594764586661</v>
      </c>
      <c r="V147" s="42">
        <v>-1</v>
      </c>
      <c r="W147" s="60">
        <f>RADIANS(SIAF!R6)</f>
        <v>7.7662002992454279E-2</v>
      </c>
      <c r="X147" s="59">
        <f t="shared" ref="X147" si="188">$T147+$V147*L147*COS($W147)+P147*SIN($W147)</f>
        <v>-430.84060860383079</v>
      </c>
      <c r="Y147" s="59">
        <f t="shared" ref="Y147" si="189">$T147+$V147*M147*COS($W147)+Q147*SIN($W147)</f>
        <v>-487.53208189944962</v>
      </c>
      <c r="Z147" s="59">
        <f t="shared" ref="Z147" si="190">$T147+$V147*N147*COS($W147)+R147*SIN($W147)</f>
        <v>-483.380539973471</v>
      </c>
      <c r="AA147" s="59">
        <f t="shared" ref="AA147" si="191">$T147+$V147*O147*COS($W147)+S147*SIN($W147)</f>
        <v>-426.57412753379037</v>
      </c>
      <c r="AB147" s="59">
        <f>X147</f>
        <v>-430.84060860383079</v>
      </c>
      <c r="AC147" s="59">
        <f t="shared" ref="AC147" si="192">$U147-$V147*L147*SIN($W147)+P147*COS($W147)</f>
        <v>-427.1868599651761</v>
      </c>
      <c r="AD147" s="59">
        <f t="shared" ref="AD147" si="193">$U147-$V147*M147*SIN($W147)+Q147*COS($W147)</f>
        <v>-422.42498206264918</v>
      </c>
      <c r="AE147" s="59">
        <f t="shared" ref="AE147" si="194">$U147-$V147*N147*SIN($W147)+R147*COS($W147)</f>
        <v>-366.21716531450733</v>
      </c>
      <c r="AF147" s="59">
        <f t="shared" ref="AF147" si="195">$U147-$V147*O147*SIN($W147)+S147*COS($W147)</f>
        <v>-370.59352474091321</v>
      </c>
      <c r="AG147" s="59">
        <f>AC147</f>
        <v>-427.1868599651761</v>
      </c>
    </row>
    <row r="148" spans="1:33" x14ac:dyDescent="0.2">
      <c r="A148" s="5" t="str">
        <f>SIAF!B7</f>
        <v>MIRIM_SUB256</v>
      </c>
      <c r="B148" s="14">
        <f>-SIAF!L7+0.5</f>
        <v>-128</v>
      </c>
      <c r="C148" s="14">
        <f>SIAF!J7-SIAF!L7+0.5</f>
        <v>128</v>
      </c>
      <c r="D148" s="3">
        <f>C148</f>
        <v>128</v>
      </c>
      <c r="E148" s="3">
        <f>B148</f>
        <v>-128</v>
      </c>
      <c r="F148" s="3">
        <f>-SIAF!M7+0.5</f>
        <v>-128</v>
      </c>
      <c r="G148" s="3">
        <f>F148</f>
        <v>-128</v>
      </c>
      <c r="H148" s="3">
        <f>SIAF!K7-SIAF!M7+0.5</f>
        <v>128</v>
      </c>
      <c r="I148" s="3">
        <f>H148</f>
        <v>128</v>
      </c>
      <c r="J148" s="42">
        <f>SIAF!U7</f>
        <v>1</v>
      </c>
      <c r="K148" s="4">
        <f>RADIANS(SIAF!R7)</f>
        <v>7.7662002992454279E-2</v>
      </c>
      <c r="L148" s="59">
        <f t="shared" si="170"/>
        <v>-14.308756199785021</v>
      </c>
      <c r="M148" s="59">
        <f t="shared" si="171"/>
        <v>14.165867881439938</v>
      </c>
      <c r="N148" s="59">
        <f t="shared" si="172"/>
        <v>14.327567470103075</v>
      </c>
      <c r="O148" s="59">
        <f t="shared" si="173"/>
        <v>-14.214705965349347</v>
      </c>
      <c r="P148" s="59">
        <f t="shared" si="174"/>
        <v>-14.254744351318267</v>
      </c>
      <c r="Q148" s="59">
        <f t="shared" si="175"/>
        <v>-14.0855701026691</v>
      </c>
      <c r="R148" s="59">
        <f t="shared" si="176"/>
        <v>14.218802738987071</v>
      </c>
      <c r="S148" s="59">
        <f t="shared" si="177"/>
        <v>14.134697100182274</v>
      </c>
      <c r="T148" s="4">
        <f>SIAF!P7</f>
        <v>-439.12854600096608</v>
      </c>
      <c r="U148" s="4">
        <f>SIAF!Q7</f>
        <v>-412.26968776475132</v>
      </c>
      <c r="V148" s="42">
        <f>SIAF!S7</f>
        <v>-1</v>
      </c>
      <c r="W148" s="60">
        <f>RADIANS(SIAF!R7)</f>
        <v>7.7662002992454279E-2</v>
      </c>
      <c r="X148" s="59">
        <f>$T148+$V148*L148*COS($W148)+P148*SIN($W148)</f>
        <v>-425.96885842915003</v>
      </c>
      <c r="Y148" s="59">
        <f>$T148+$V148*M148*COS($W148)+Q148*SIN($W148)</f>
        <v>-454.34452971920769</v>
      </c>
      <c r="Z148" s="59">
        <f>$T148+$V148*N148*COS($W148)+R148*SIN($W148)</f>
        <v>-452.30977663513573</v>
      </c>
      <c r="AA148" s="59">
        <f>$T148+$V148*O148*COS($W148)+S148*SIN($W148)</f>
        <v>-423.86005993856446</v>
      </c>
      <c r="AB148" s="59">
        <f>X148</f>
        <v>-425.96885842915003</v>
      </c>
      <c r="AC148" s="59">
        <f>$U148-$V148*L148*SIN($W148)+P148*COS($W148)</f>
        <v>-427.59159572422283</v>
      </c>
      <c r="AD148" s="59">
        <f>$U148-$V148*M148*SIN($W148)+Q148*COS($W148)</f>
        <v>-425.21375735038873</v>
      </c>
      <c r="AE148" s="59">
        <f>$U148-$V148*N148*SIN($W148)+R148*COS($W148)</f>
        <v>-396.9821536303852</v>
      </c>
      <c r="AF148" s="59">
        <f>$U148-$V148*O148*SIN($W148)+S148*COS($W148)</f>
        <v>-399.28042831097622</v>
      </c>
      <c r="AG148" s="59">
        <f>AC148</f>
        <v>-427.59159572422283</v>
      </c>
    </row>
    <row r="149" spans="1:33" x14ac:dyDescent="0.2">
      <c r="A149" s="5" t="str">
        <f>SIAF!B8</f>
        <v>MIRIM_SUB128</v>
      </c>
      <c r="B149" s="14">
        <f>-SIAF!L8+0.5</f>
        <v>-70</v>
      </c>
      <c r="C149" s="14">
        <f>SIAF!J8-SIAF!L8+0.5</f>
        <v>66</v>
      </c>
      <c r="D149" s="3">
        <f t="shared" ref="D149:D155" si="196">C149</f>
        <v>66</v>
      </c>
      <c r="E149" s="3">
        <f t="shared" ref="E149:E155" si="197">B149</f>
        <v>-70</v>
      </c>
      <c r="F149" s="3">
        <f>-SIAF!M8+0.5</f>
        <v>-64</v>
      </c>
      <c r="G149" s="3">
        <f t="shared" ref="G149:G155" si="198">F149</f>
        <v>-64</v>
      </c>
      <c r="H149" s="3">
        <f>SIAF!K8-SIAF!M8+0.5</f>
        <v>64</v>
      </c>
      <c r="I149" s="3">
        <f t="shared" ref="I149:I155" si="199">H149</f>
        <v>64</v>
      </c>
      <c r="J149" s="42">
        <f>SIAF!U8</f>
        <v>1</v>
      </c>
      <c r="K149" s="4">
        <f>RADIANS(SIAF!R8)</f>
        <v>7.7662002992454279E-2</v>
      </c>
      <c r="L149" s="59">
        <f t="shared" si="170"/>
        <v>-7.5820007816829511</v>
      </c>
      <c r="M149" s="59">
        <f t="shared" si="171"/>
        <v>7.1690207303235054</v>
      </c>
      <c r="N149" s="59">
        <f t="shared" si="172"/>
        <v>7.19107511770041</v>
      </c>
      <c r="O149" s="59">
        <f t="shared" si="173"/>
        <v>-7.5061778766835809</v>
      </c>
      <c r="P149" s="59">
        <f t="shared" si="174"/>
        <v>-7.1142123502599963</v>
      </c>
      <c r="Q149" s="59">
        <f t="shared" si="175"/>
        <v>-7.0990141428065021</v>
      </c>
      <c r="R149" s="59">
        <f t="shared" si="176"/>
        <v>7.1021616370257155</v>
      </c>
      <c r="S149" s="59">
        <f t="shared" si="177"/>
        <v>7.0746162525085081</v>
      </c>
      <c r="T149" s="4">
        <f>SIAF!P8</f>
        <v>-380.700954006335</v>
      </c>
      <c r="U149" s="4">
        <f>SIAF!Q8</f>
        <v>-330.69817515885529</v>
      </c>
      <c r="V149" s="42">
        <f>SIAF!S8</f>
        <v>-1</v>
      </c>
      <c r="W149" s="60">
        <f>RADIANS(SIAF!R8)</f>
        <v>7.7662002992454279E-2</v>
      </c>
      <c r="X149" s="59">
        <f t="shared" ref="X149:X156" si="200">$T149+$V149*L149*COS($W149)+P149*SIN($W149)</f>
        <v>-373.69375547813945</v>
      </c>
      <c r="Y149" s="59">
        <f t="shared" ref="Y149:Y156" si="201">$T149+$V149*M149*COS($W149)+Q149*SIN($W149)</f>
        <v>-388.39913564964485</v>
      </c>
      <c r="Z149" s="59">
        <f t="shared" ref="Z149:Z156" si="202">$T149+$V149*N149*COS($W149)+R149*SIN($W149)</f>
        <v>-387.31934013208723</v>
      </c>
      <c r="AA149" s="59">
        <f t="shared" ref="AA149:AA156" si="203">$T149+$V149*O149*COS($W149)+S149*SIN($W149)</f>
        <v>-372.66852435319555</v>
      </c>
      <c r="AB149" s="59">
        <f t="shared" ref="AB149:AB156" si="204">X149</f>
        <v>-373.69375547813945</v>
      </c>
      <c r="AC149" s="59">
        <f t="shared" ref="AC149:AC156" si="205">$U149-$V149*L149*SIN($W149)+P149*COS($W149)</f>
        <v>-338.37918563954645</v>
      </c>
      <c r="AD149" s="59">
        <f t="shared" ref="AD149:AD156" si="206">$U149-$V149*M149*SIN($W149)+Q149*COS($W149)</f>
        <v>-337.21959060476752</v>
      </c>
      <c r="AE149" s="59">
        <f t="shared" ref="AE149:AE156" si="207">$U149-$V149*N149*SIN($W149)+R149*COS($W149)</f>
        <v>-323.0595086288057</v>
      </c>
      <c r="AF149" s="59">
        <f t="shared" ref="AF149:AF156" si="208">$U149-$V149*O149*SIN($W149)+S149*COS($W149)</f>
        <v>-324.22724204963231</v>
      </c>
      <c r="AG149" s="59">
        <f t="shared" ref="AG149:AG156" si="209">AC149</f>
        <v>-338.37918563954645</v>
      </c>
    </row>
    <row r="150" spans="1:33" x14ac:dyDescent="0.2">
      <c r="A150" s="5" t="str">
        <f>SIAF!B9</f>
        <v>MIRIM_SUB64</v>
      </c>
      <c r="B150" s="14">
        <f>-SIAF!L9+0.5</f>
        <v>-38</v>
      </c>
      <c r="C150" s="14">
        <f>SIAF!J9-SIAF!L9+0.5</f>
        <v>34</v>
      </c>
      <c r="D150" s="3">
        <f t="shared" si="196"/>
        <v>34</v>
      </c>
      <c r="E150" s="3">
        <f t="shared" si="197"/>
        <v>-38</v>
      </c>
      <c r="F150" s="3">
        <f>-SIAF!M9+0.5</f>
        <v>-32</v>
      </c>
      <c r="G150" s="3">
        <f t="shared" si="198"/>
        <v>-32</v>
      </c>
      <c r="H150" s="3">
        <f>SIAF!K9-SIAF!M9+0.5</f>
        <v>32</v>
      </c>
      <c r="I150" s="3">
        <f t="shared" si="199"/>
        <v>32</v>
      </c>
      <c r="J150" s="42">
        <f>SIAF!U9</f>
        <v>1</v>
      </c>
      <c r="K150" s="4">
        <f>RADIANS(SIAF!R9)</f>
        <v>7.7662002992454279E-2</v>
      </c>
      <c r="L150" s="59">
        <f t="shared" si="170"/>
        <v>-4.1145834214431343</v>
      </c>
      <c r="M150" s="59">
        <f t="shared" si="171"/>
        <v>3.6824138522265661</v>
      </c>
      <c r="N150" s="59">
        <f t="shared" si="172"/>
        <v>3.6965733723242513</v>
      </c>
      <c r="O150" s="59">
        <f t="shared" si="173"/>
        <v>-4.0900884048489594</v>
      </c>
      <c r="P150" s="59">
        <f t="shared" si="174"/>
        <v>-3.5599345422257103</v>
      </c>
      <c r="Q150" s="59">
        <f t="shared" si="175"/>
        <v>-3.5504427024073104</v>
      </c>
      <c r="R150" s="59">
        <f t="shared" si="176"/>
        <v>3.5566865525385092</v>
      </c>
      <c r="S150" s="59">
        <f t="shared" si="177"/>
        <v>3.5449452542032707</v>
      </c>
      <c r="T150" s="4">
        <f>SIAF!P9</f>
        <v>-378.42153812831361</v>
      </c>
      <c r="U150" s="4">
        <f>SIAF!Q9</f>
        <v>-346.68636147414861</v>
      </c>
      <c r="V150" s="42">
        <f>SIAF!S9</f>
        <v>-1</v>
      </c>
      <c r="W150" s="60">
        <f>RADIANS(SIAF!R9)</f>
        <v>7.7662002992454279E-2</v>
      </c>
      <c r="X150" s="59">
        <f t="shared" si="200"/>
        <v>-374.5955506063566</v>
      </c>
      <c r="Y150" s="59">
        <f t="shared" si="201"/>
        <v>-382.36830992846063</v>
      </c>
      <c r="Z150" s="59">
        <f t="shared" si="202"/>
        <v>-381.83102754971048</v>
      </c>
      <c r="AA150" s="59">
        <f t="shared" si="203"/>
        <v>-374.06874709297318</v>
      </c>
      <c r="AB150" s="59">
        <f t="shared" si="204"/>
        <v>-374.5955506063566</v>
      </c>
      <c r="AC150" s="59">
        <f t="shared" si="205"/>
        <v>-350.55479140873132</v>
      </c>
      <c r="AD150" s="59">
        <f t="shared" si="206"/>
        <v>-349.94040626789553</v>
      </c>
      <c r="AE150" s="59">
        <f t="shared" si="207"/>
        <v>-342.85360061344153</v>
      </c>
      <c r="AF150" s="59">
        <f t="shared" si="208"/>
        <v>-343.46942656379707</v>
      </c>
      <c r="AG150" s="59">
        <f t="shared" si="209"/>
        <v>-350.55479140873132</v>
      </c>
    </row>
    <row r="151" spans="1:33" x14ac:dyDescent="0.2">
      <c r="A151" s="5" t="str">
        <f>SIAF!B10</f>
        <v>MIRIM_SLITLESSPRISM</v>
      </c>
      <c r="B151" s="14">
        <f>-SIAF!L10+0.5</f>
        <v>-38</v>
      </c>
      <c r="C151" s="14">
        <f>SIAF!J10-SIAF!L10+0.5</f>
        <v>34</v>
      </c>
      <c r="D151" s="3">
        <f t="shared" si="196"/>
        <v>34</v>
      </c>
      <c r="E151" s="3">
        <f t="shared" si="197"/>
        <v>-38</v>
      </c>
      <c r="F151" s="3">
        <f>-SIAF!M10+0.5</f>
        <v>-300.5</v>
      </c>
      <c r="G151" s="3">
        <f t="shared" si="198"/>
        <v>-300.5</v>
      </c>
      <c r="H151" s="3">
        <f>SIAF!K10-SIAF!M10+0.5</f>
        <v>115.5</v>
      </c>
      <c r="I151" s="3">
        <f t="shared" si="199"/>
        <v>115.5</v>
      </c>
      <c r="J151" s="42">
        <f>SIAF!U10</f>
        <v>1</v>
      </c>
      <c r="K151" s="4">
        <f>RADIANS(SIAF!R10)</f>
        <v>7.7662002992454279E-2</v>
      </c>
      <c r="L151" s="59">
        <f t="shared" si="170"/>
        <v>-4.1689796965140058</v>
      </c>
      <c r="M151" s="59">
        <f t="shared" si="171"/>
        <v>3.6486721595934495</v>
      </c>
      <c r="N151" s="59">
        <f t="shared" si="172"/>
        <v>3.7211969239075544</v>
      </c>
      <c r="O151" s="59">
        <f t="shared" si="173"/>
        <v>-4.0447952202977655</v>
      </c>
      <c r="P151" s="59">
        <f t="shared" si="174"/>
        <v>-33.396572785058865</v>
      </c>
      <c r="Q151" s="59">
        <f t="shared" si="175"/>
        <v>-33.39111256312232</v>
      </c>
      <c r="R151" s="59">
        <f t="shared" si="176"/>
        <v>12.822051590284703</v>
      </c>
      <c r="S151" s="59">
        <f t="shared" si="177"/>
        <v>12.805135616828371</v>
      </c>
      <c r="T151" s="4">
        <f>SIAF!P10</f>
        <v>-378.2678065610379</v>
      </c>
      <c r="U151" s="4">
        <f>SIAF!Q10</f>
        <v>-344.63809719156376</v>
      </c>
      <c r="V151" s="42">
        <f>SIAF!S10</f>
        <v>-1</v>
      </c>
      <c r="W151" s="60">
        <f>RADIANS(SIAF!R10)</f>
        <v>7.7662002992454279E-2</v>
      </c>
      <c r="X151" s="59">
        <f t="shared" si="200"/>
        <v>-376.70243122040938</v>
      </c>
      <c r="Y151" s="59">
        <f t="shared" si="201"/>
        <v>-384.49609565723836</v>
      </c>
      <c r="Z151" s="59">
        <f t="shared" si="202"/>
        <v>-380.98300161980802</v>
      </c>
      <c r="AA151" s="59">
        <f t="shared" si="203"/>
        <v>-373.24172996586583</v>
      </c>
      <c r="AB151" s="59">
        <f t="shared" si="204"/>
        <v>-376.70243122040938</v>
      </c>
      <c r="AC151" s="59">
        <f t="shared" si="205"/>
        <v>-378.257452710976</v>
      </c>
      <c r="AD151" s="59">
        <f t="shared" si="206"/>
        <v>-377.64548457174652</v>
      </c>
      <c r="AE151" s="59">
        <f t="shared" si="207"/>
        <v>-331.56598835927309</v>
      </c>
      <c r="AF151" s="59">
        <f t="shared" si="208"/>
        <v>-332.18536975541656</v>
      </c>
      <c r="AG151" s="59">
        <f t="shared" si="209"/>
        <v>-378.257452710976</v>
      </c>
    </row>
    <row r="152" spans="1:33" x14ac:dyDescent="0.2">
      <c r="A152" s="5" t="str">
        <f>SIAF!B11</f>
        <v>MIRIM_SLITLESSUPPER</v>
      </c>
      <c r="B152" s="14">
        <f>-SIAF!L11+0.5</f>
        <v>-33</v>
      </c>
      <c r="C152" s="14">
        <f>SIAF!J11-SIAF!L11+0.5</f>
        <v>31</v>
      </c>
      <c r="D152" s="3">
        <f t="shared" ref="D152:D153" si="210">C152</f>
        <v>31</v>
      </c>
      <c r="E152" s="3">
        <f t="shared" ref="E152:E153" si="211">B152</f>
        <v>-33</v>
      </c>
      <c r="F152" s="3">
        <f>-SIAF!M11+0.5</f>
        <v>-80.5</v>
      </c>
      <c r="G152" s="3">
        <f t="shared" ref="G152:G153" si="212">F152</f>
        <v>-80.5</v>
      </c>
      <c r="H152" s="3">
        <f>SIAF!K11-SIAF!M11+0.5</f>
        <v>115.5</v>
      </c>
      <c r="I152" s="3">
        <f t="shared" ref="I152:I153" si="213">H152</f>
        <v>115.5</v>
      </c>
      <c r="J152" s="42">
        <f>SIAF!U11</f>
        <v>1</v>
      </c>
      <c r="K152" s="4">
        <f>RADIANS(SIAF!R11)</f>
        <v>7.7662002992454279E-2</v>
      </c>
      <c r="L152" s="59">
        <f t="shared" si="170"/>
        <v>-3.5906643598290802</v>
      </c>
      <c r="M152" s="59">
        <f t="shared" si="171"/>
        <v>3.3447292538256654</v>
      </c>
      <c r="N152" s="59">
        <f t="shared" si="172"/>
        <v>3.3960907011168646</v>
      </c>
      <c r="O152" s="59">
        <f t="shared" si="173"/>
        <v>-3.5081024667298633</v>
      </c>
      <c r="P152" s="59">
        <f t="shared" si="174"/>
        <v>-8.9447595014166801</v>
      </c>
      <c r="Q152" s="59">
        <f t="shared" si="175"/>
        <v>-8.9371945372097858</v>
      </c>
      <c r="R152" s="59">
        <f t="shared" si="176"/>
        <v>12.821650572554695</v>
      </c>
      <c r="S152" s="59">
        <f t="shared" si="177"/>
        <v>12.806822241705202</v>
      </c>
      <c r="T152" s="4">
        <f>SIAF!P11</f>
        <v>-378.2678065610379</v>
      </c>
      <c r="U152" s="4">
        <f>SIAF!Q11</f>
        <v>-344.63809719156376</v>
      </c>
      <c r="V152" s="42">
        <f>SIAF!S11</f>
        <v>-1</v>
      </c>
      <c r="W152" s="60">
        <f>RADIANS(SIAF!R11)</f>
        <v>7.7662002992454279E-2</v>
      </c>
      <c r="X152" s="59">
        <f t="shared" ref="X152:X153" si="214">$T152+$V152*L152*COS($W152)+P152*SIN($W152)</f>
        <v>-375.38193495035</v>
      </c>
      <c r="Y152" s="59">
        <f t="shared" ref="Y152:Y153" si="215">$T152+$V152*M152*COS($W152)+Q152*SIN($W152)</f>
        <v>-382.29583713380799</v>
      </c>
      <c r="Z152" s="59">
        <f t="shared" ref="Z152:Z153" si="216">$T152+$V152*N152*COS($W152)+R152*SIN($W152)</f>
        <v>-380.65890643756006</v>
      </c>
      <c r="AA152" s="59">
        <f t="shared" ref="AA152:AA153" si="217">$T152+$V152*O152*COS($W152)+S152*SIN($W152)</f>
        <v>-373.77667417694954</v>
      </c>
      <c r="AB152" s="59">
        <f t="shared" ref="AB152:AB153" si="218">X152</f>
        <v>-375.38193495035</v>
      </c>
      <c r="AC152" s="59">
        <f t="shared" ref="AC152:AC153" si="219">$U152-$V152*L152*SIN($W152)+P152*COS($W152)</f>
        <v>-353.834473550204</v>
      </c>
      <c r="AD152" s="59">
        <f t="shared" ref="AD152:AD153" si="220">$U152-$V152*M152*SIN($W152)+Q152*COS($W152)</f>
        <v>-353.28885609943762</v>
      </c>
      <c r="AE152" s="59">
        <f t="shared" ref="AE152:AE153" si="221">$U152-$V152*N152*SIN($W152)+R152*COS($W152)</f>
        <v>-331.59161119588663</v>
      </c>
      <c r="AF152" s="59">
        <f t="shared" ref="AF152:AF153" si="222">$U152-$V152*O152*SIN($W152)+S152*COS($W152)</f>
        <v>-332.14204946613057</v>
      </c>
      <c r="AG152" s="59">
        <f t="shared" ref="AG152:AG153" si="223">AC152</f>
        <v>-353.834473550204</v>
      </c>
    </row>
    <row r="153" spans="1:33" x14ac:dyDescent="0.2">
      <c r="A153" s="5" t="str">
        <f>SIAF!B12</f>
        <v>MIRIM_SLITLESSLOWER</v>
      </c>
      <c r="B153" s="14">
        <f>-SIAF!L12+0.5</f>
        <v>-33</v>
      </c>
      <c r="C153" s="14">
        <f>SIAF!J12-SIAF!L12+0.5</f>
        <v>31</v>
      </c>
      <c r="D153" s="3">
        <f t="shared" si="210"/>
        <v>31</v>
      </c>
      <c r="E153" s="3">
        <f t="shared" si="211"/>
        <v>-33</v>
      </c>
      <c r="F153" s="3">
        <f>-SIAF!M12+0.5</f>
        <v>-300.5</v>
      </c>
      <c r="G153" s="3">
        <f t="shared" si="212"/>
        <v>-300.5</v>
      </c>
      <c r="H153" s="3">
        <f>SIAF!K12-SIAF!M12+0.5</f>
        <v>-144.5</v>
      </c>
      <c r="I153" s="3">
        <f t="shared" si="213"/>
        <v>-144.5</v>
      </c>
      <c r="J153" s="42">
        <f>SIAF!U12</f>
        <v>1</v>
      </c>
      <c r="K153" s="4">
        <f>RADIANS(SIAF!R12)</f>
        <v>7.7662002992454279E-2</v>
      </c>
      <c r="L153" s="59">
        <f t="shared" si="170"/>
        <v>-3.6285369349608252</v>
      </c>
      <c r="M153" s="59">
        <f t="shared" si="171"/>
        <v>3.3215130011341181</v>
      </c>
      <c r="N153" s="59">
        <f t="shared" si="172"/>
        <v>3.3347474591574469</v>
      </c>
      <c r="O153" s="59">
        <f t="shared" si="173"/>
        <v>-3.6071496566224104</v>
      </c>
      <c r="P153" s="59">
        <f t="shared" si="174"/>
        <v>-33.396086612063947</v>
      </c>
      <c r="Q153" s="59">
        <f t="shared" si="175"/>
        <v>-33.391278812927311</v>
      </c>
      <c r="R153" s="59">
        <f t="shared" si="176"/>
        <v>-16.04865725041374</v>
      </c>
      <c r="S153" s="59">
        <f t="shared" si="177"/>
        <v>-16.055016246226742</v>
      </c>
      <c r="T153" s="4">
        <f>SIAF!P12</f>
        <v>-378.2678065610379</v>
      </c>
      <c r="U153" s="4">
        <f>SIAF!Q12</f>
        <v>-344.63809719156376</v>
      </c>
      <c r="V153" s="42">
        <f>SIAF!S12</f>
        <v>-1</v>
      </c>
      <c r="W153" s="60">
        <f>RADIANS(SIAF!R12)</f>
        <v>7.7662002992454279E-2</v>
      </c>
      <c r="X153" s="59">
        <f t="shared" si="214"/>
        <v>-377.24120727209583</v>
      </c>
      <c r="Y153" s="59">
        <f t="shared" si="215"/>
        <v>-384.16993551301027</v>
      </c>
      <c r="Z153" s="59">
        <f t="shared" si="216"/>
        <v>-382.83762085242455</v>
      </c>
      <c r="AA153" s="59">
        <f t="shared" si="217"/>
        <v>-375.91714120575239</v>
      </c>
      <c r="AB153" s="59">
        <f t="shared" si="218"/>
        <v>-377.24120727209583</v>
      </c>
      <c r="AC153" s="59">
        <f t="shared" si="219"/>
        <v>-378.21503831473331</v>
      </c>
      <c r="AD153" s="59">
        <f t="shared" si="220"/>
        <v>-377.67103262294256</v>
      </c>
      <c r="AE153" s="59">
        <f t="shared" si="221"/>
        <v>-360.37965802586012</v>
      </c>
      <c r="AF153" s="59">
        <f t="shared" si="222"/>
        <v>-360.92457771067336</v>
      </c>
      <c r="AG153" s="59">
        <f t="shared" si="223"/>
        <v>-378.21503831473331</v>
      </c>
    </row>
    <row r="154" spans="1:33" x14ac:dyDescent="0.2">
      <c r="A154" s="5" t="str">
        <f>SIAF!B13</f>
        <v>MIRIM_MASK1065</v>
      </c>
      <c r="B154" s="14">
        <f>-SIAF!L13+0.5</f>
        <v>-119.5</v>
      </c>
      <c r="C154" s="14">
        <f>SIAF!J13-SIAF!L13+0.5</f>
        <v>168.5</v>
      </c>
      <c r="D154" s="3">
        <f t="shared" si="196"/>
        <v>168.5</v>
      </c>
      <c r="E154" s="3">
        <f t="shared" si="197"/>
        <v>-119.5</v>
      </c>
      <c r="F154" s="3">
        <f>-SIAF!M13+0.5</f>
        <v>-113.5</v>
      </c>
      <c r="G154" s="3">
        <f t="shared" si="198"/>
        <v>-113.5</v>
      </c>
      <c r="H154" s="3">
        <f>SIAF!K13-SIAF!M13+0.5</f>
        <v>110.5</v>
      </c>
      <c r="I154" s="3">
        <f t="shared" si="199"/>
        <v>110.5</v>
      </c>
      <c r="J154" s="42">
        <f>SIAF!U13</f>
        <v>1</v>
      </c>
      <c r="K154" s="4">
        <f>RADIANS(SIAF!R13)</f>
        <v>7.7662002992454279E-2</v>
      </c>
      <c r="L154" s="59">
        <f t="shared" si="170"/>
        <v>-12.892696736043309</v>
      </c>
      <c r="M154" s="59">
        <f t="shared" si="171"/>
        <v>18.513833272870162</v>
      </c>
      <c r="N154" s="59">
        <f t="shared" si="172"/>
        <v>18.555854242661759</v>
      </c>
      <c r="O154" s="59">
        <f t="shared" si="173"/>
        <v>-13.000720915986662</v>
      </c>
      <c r="P154" s="59">
        <f t="shared" si="174"/>
        <v>-12.595544786197436</v>
      </c>
      <c r="Q154" s="59">
        <f t="shared" si="175"/>
        <v>-12.55267179150351</v>
      </c>
      <c r="R154" s="59">
        <f t="shared" si="176"/>
        <v>12.308862517007215</v>
      </c>
      <c r="S154" s="59">
        <f t="shared" si="177"/>
        <v>12.268534861602465</v>
      </c>
      <c r="T154" s="4">
        <f>SIAF!P13</f>
        <v>-393.11452823732537</v>
      </c>
      <c r="U154" s="4">
        <f>SIAF!Q13</f>
        <v>-421.17816500371782</v>
      </c>
      <c r="V154" s="42">
        <f>SIAF!S13</f>
        <v>-1</v>
      </c>
      <c r="W154" s="60">
        <f>RADIANS(SIAF!R13)</f>
        <v>7.7662002992454279E-2</v>
      </c>
      <c r="X154" s="59">
        <f t="shared" si="200"/>
        <v>-381.23790460425352</v>
      </c>
      <c r="Y154" s="59">
        <f t="shared" si="201"/>
        <v>-412.54644348709144</v>
      </c>
      <c r="Z154" s="59">
        <f t="shared" si="202"/>
        <v>-410.65948155788476</v>
      </c>
      <c r="AA154" s="59">
        <f t="shared" si="203"/>
        <v>-379.2011523105927</v>
      </c>
      <c r="AB154" s="59">
        <f t="shared" si="204"/>
        <v>-381.23790460425352</v>
      </c>
      <c r="AC154" s="59">
        <f t="shared" si="205"/>
        <v>-434.73601102242759</v>
      </c>
      <c r="AD154" s="59">
        <f t="shared" si="206"/>
        <v>-432.25662434095199</v>
      </c>
      <c r="AE154" s="59">
        <f t="shared" si="207"/>
        <v>-407.46676696716133</v>
      </c>
      <c r="AF154" s="59">
        <f t="shared" si="208"/>
        <v>-409.95525707808895</v>
      </c>
      <c r="AG154" s="59">
        <f t="shared" si="209"/>
        <v>-434.73601102242759</v>
      </c>
    </row>
    <row r="155" spans="1:33" x14ac:dyDescent="0.2">
      <c r="A155" s="5" t="str">
        <f>SIAF!B14</f>
        <v>MIRIM_MASK1140</v>
      </c>
      <c r="B155" s="14">
        <f>-SIAF!L14+0.5</f>
        <v>-119</v>
      </c>
      <c r="C155" s="14">
        <f>SIAF!J14-SIAF!L14+0.5</f>
        <v>169</v>
      </c>
      <c r="D155" s="3">
        <f t="shared" si="196"/>
        <v>169</v>
      </c>
      <c r="E155" s="3">
        <f t="shared" si="197"/>
        <v>-119</v>
      </c>
      <c r="F155" s="3">
        <f>-SIAF!M14+0.5</f>
        <v>-110</v>
      </c>
      <c r="G155" s="3">
        <f t="shared" si="198"/>
        <v>-110</v>
      </c>
      <c r="H155" s="3">
        <f>SIAF!K14-SIAF!M14+0.5</f>
        <v>114</v>
      </c>
      <c r="I155" s="3">
        <f t="shared" si="199"/>
        <v>114</v>
      </c>
      <c r="J155" s="42">
        <f>SIAF!U14</f>
        <v>1</v>
      </c>
      <c r="K155" s="4">
        <f>RADIANS(SIAF!R14)</f>
        <v>7.7662002992454279E-2</v>
      </c>
      <c r="L155" s="59">
        <f t="shared" si="170"/>
        <v>-12.926252806133002</v>
      </c>
      <c r="M155" s="59">
        <f t="shared" si="171"/>
        <v>18.631241263442771</v>
      </c>
      <c r="N155" s="59">
        <f t="shared" si="172"/>
        <v>18.655047860583114</v>
      </c>
      <c r="O155" s="59">
        <f t="shared" si="173"/>
        <v>-12.958957963981167</v>
      </c>
      <c r="P155" s="59">
        <f t="shared" si="174"/>
        <v>-12.234715507334508</v>
      </c>
      <c r="Q155" s="59">
        <f t="shared" si="175"/>
        <v>-12.194542300641093</v>
      </c>
      <c r="R155" s="59">
        <f t="shared" si="176"/>
        <v>12.683033388896634</v>
      </c>
      <c r="S155" s="59">
        <f t="shared" si="177"/>
        <v>12.667616241411153</v>
      </c>
      <c r="T155" s="4">
        <f>SIAF!P14</f>
        <v>-391.12139579411996</v>
      </c>
      <c r="U155" s="4">
        <f>SIAF!Q14</f>
        <v>-396.533030453778</v>
      </c>
      <c r="V155" s="42">
        <f>SIAF!S14</f>
        <v>-1</v>
      </c>
      <c r="W155" s="60">
        <f>RADIANS(SIAF!R14)</f>
        <v>7.7662002992454279E-2</v>
      </c>
      <c r="X155" s="59">
        <f t="shared" si="200"/>
        <v>-379.18332267121019</v>
      </c>
      <c r="Y155" s="59">
        <f t="shared" si="201"/>
        <v>-410.642580042411</v>
      </c>
      <c r="Z155" s="59">
        <f t="shared" si="202"/>
        <v>-408.73621408807679</v>
      </c>
      <c r="AA155" s="59">
        <f t="shared" si="203"/>
        <v>-377.21869462530742</v>
      </c>
      <c r="AB155" s="59">
        <f t="shared" si="204"/>
        <v>-379.18332267121019</v>
      </c>
      <c r="AC155" s="59">
        <f t="shared" si="205"/>
        <v>-409.73373821001337</v>
      </c>
      <c r="AD155" s="59">
        <f t="shared" si="206"/>
        <v>-407.24533078951413</v>
      </c>
      <c r="AE155" s="59">
        <f t="shared" si="207"/>
        <v>-382.44089352940074</v>
      </c>
      <c r="AF155" s="59">
        <f t="shared" si="208"/>
        <v>-384.90900391549997</v>
      </c>
      <c r="AG155" s="59">
        <f t="shared" si="209"/>
        <v>-409.73373821001337</v>
      </c>
    </row>
    <row r="156" spans="1:33" x14ac:dyDescent="0.2">
      <c r="A156" s="5" t="str">
        <f>SIAF!B15</f>
        <v>MIRIM_MASK1550</v>
      </c>
      <c r="B156" s="14">
        <f>-SIAF!L15+0.5</f>
        <v>-119</v>
      </c>
      <c r="C156" s="14">
        <f>SIAF!J15-SIAF!L15+0.5</f>
        <v>169</v>
      </c>
      <c r="D156" s="3">
        <f t="shared" ref="D156:D161" si="224">C156</f>
        <v>169</v>
      </c>
      <c r="E156" s="3">
        <f t="shared" ref="E156:E161" si="225">B156</f>
        <v>-119</v>
      </c>
      <c r="F156" s="3">
        <f>-SIAF!M15+0.5</f>
        <v>-109</v>
      </c>
      <c r="G156" s="3">
        <f t="shared" ref="G156:G161" si="226">F156</f>
        <v>-109</v>
      </c>
      <c r="H156" s="3">
        <f>SIAF!K15-SIAF!M15+0.5</f>
        <v>115</v>
      </c>
      <c r="I156" s="3">
        <f t="shared" ref="I156:I161" si="227">H156</f>
        <v>115</v>
      </c>
      <c r="J156" s="42">
        <f>SIAF!U15</f>
        <v>1</v>
      </c>
      <c r="K156" s="4">
        <f>RADIANS(SIAF!R15)</f>
        <v>7.7662002992454279E-2</v>
      </c>
      <c r="L156" s="59">
        <f t="shared" si="170"/>
        <v>-12.960298921240561</v>
      </c>
      <c r="M156" s="59">
        <f t="shared" si="171"/>
        <v>18.65360619518367</v>
      </c>
      <c r="N156" s="59">
        <f t="shared" si="172"/>
        <v>18.645127386888653</v>
      </c>
      <c r="O156" s="59">
        <f t="shared" si="173"/>
        <v>-12.935526402173211</v>
      </c>
      <c r="P156" s="59">
        <f t="shared" si="174"/>
        <v>-12.126876528784214</v>
      </c>
      <c r="Q156" s="59">
        <f t="shared" si="175"/>
        <v>-12.111204784934818</v>
      </c>
      <c r="R156" s="59">
        <f t="shared" si="176"/>
        <v>12.765063152570848</v>
      </c>
      <c r="S156" s="59">
        <f t="shared" si="177"/>
        <v>12.774562636969941</v>
      </c>
      <c r="T156" s="4">
        <f>SIAF!P15</f>
        <v>-389.21635593656782</v>
      </c>
      <c r="U156" s="4">
        <f>SIAF!Q15</f>
        <v>-372.03488734675921</v>
      </c>
      <c r="V156" s="42">
        <f>SIAF!S15</f>
        <v>-1</v>
      </c>
      <c r="W156" s="60">
        <f>RADIANS(SIAF!R15)</f>
        <v>7.7662002992454279E-2</v>
      </c>
      <c r="X156" s="59">
        <f t="shared" si="200"/>
        <v>-377.23597274478732</v>
      </c>
      <c r="Y156" s="59">
        <f t="shared" si="201"/>
        <v>-408.75337205037528</v>
      </c>
      <c r="Z156" s="59">
        <f t="shared" si="202"/>
        <v>-406.8149194651412</v>
      </c>
      <c r="AA156" s="59">
        <f t="shared" si="203"/>
        <v>-375.32871837797666</v>
      </c>
      <c r="AB156" s="59">
        <f t="shared" si="204"/>
        <v>-377.23597274478732</v>
      </c>
      <c r="AC156" s="59">
        <f t="shared" si="205"/>
        <v>-385.1307226026866</v>
      </c>
      <c r="AD156" s="59">
        <f t="shared" si="206"/>
        <v>-382.66236620095827</v>
      </c>
      <c r="AE156" s="59">
        <f t="shared" si="207"/>
        <v>-357.86173758062768</v>
      </c>
      <c r="AF156" s="59">
        <f t="shared" si="208"/>
        <v>-360.30241885507348</v>
      </c>
      <c r="AG156" s="59">
        <f t="shared" si="209"/>
        <v>-385.1307226026866</v>
      </c>
    </row>
    <row r="157" spans="1:33" s="15" customFormat="1" x14ac:dyDescent="0.2">
      <c r="A157" s="16" t="str">
        <f>SIAF!B16</f>
        <v>MIRIM_MASKLYOT</v>
      </c>
      <c r="B157" s="14">
        <f>-SIAF!L16+0.5</f>
        <v>-142</v>
      </c>
      <c r="C157" s="14">
        <f>SIAF!J16-SIAF!L16+0.5</f>
        <v>178</v>
      </c>
      <c r="D157" s="3">
        <f t="shared" si="224"/>
        <v>178</v>
      </c>
      <c r="E157" s="3">
        <f t="shared" si="225"/>
        <v>-142</v>
      </c>
      <c r="F157" s="3">
        <f>-SIAF!M16+0.5</f>
        <v>-168</v>
      </c>
      <c r="G157" s="3">
        <f t="shared" si="226"/>
        <v>-168</v>
      </c>
      <c r="H157" s="3">
        <f>SIAF!K16-SIAF!M16+0.5</f>
        <v>136</v>
      </c>
      <c r="I157" s="3">
        <f t="shared" si="227"/>
        <v>136</v>
      </c>
      <c r="J157" s="42">
        <f>SIAF!U16</f>
        <v>1</v>
      </c>
      <c r="K157" s="4">
        <f>RADIANS(SIAF!R16)</f>
        <v>7.7662002992454279E-2</v>
      </c>
      <c r="L157" s="59">
        <f t="shared" si="170"/>
        <v>-15.471114569837066</v>
      </c>
      <c r="M157" s="59">
        <f t="shared" si="171"/>
        <v>19.650960795128281</v>
      </c>
      <c r="N157" s="59">
        <f t="shared" si="172"/>
        <v>19.576893383843515</v>
      </c>
      <c r="O157" s="59">
        <f t="shared" si="173"/>
        <v>-15.328127854733783</v>
      </c>
      <c r="P157" s="59">
        <f t="shared" si="174"/>
        <v>-18.666109018769134</v>
      </c>
      <c r="Q157" s="59">
        <f t="shared" si="175"/>
        <v>-18.684555780527795</v>
      </c>
      <c r="R157" s="59">
        <f t="shared" si="176"/>
        <v>15.046286217438245</v>
      </c>
      <c r="S157" s="59">
        <f t="shared" si="177"/>
        <v>15.061031097698679</v>
      </c>
      <c r="T157" s="4">
        <f>SIAF!P16</f>
        <v>-389.08738344579012</v>
      </c>
      <c r="U157" s="4">
        <f>SIAF!Q16</f>
        <v>-337.61172987472673</v>
      </c>
      <c r="V157" s="42">
        <f>SIAF!S16</f>
        <v>-1</v>
      </c>
      <c r="W157" s="60">
        <f>RADIANS(SIAF!R16)</f>
        <v>7.7662002992454279E-2</v>
      </c>
      <c r="X157" s="59">
        <f t="shared" ref="X157:AA161" si="228">$T157+$V157*L157*COS($W157)+P157*SIN($W157)</f>
        <v>-375.11109219113467</v>
      </c>
      <c r="Y157" s="59">
        <f t="shared" si="228"/>
        <v>-410.12873454465989</v>
      </c>
      <c r="Z157" s="59">
        <f t="shared" si="228"/>
        <v>-407.43791814775022</v>
      </c>
      <c r="AA157" s="59">
        <f t="shared" si="228"/>
        <v>-372.63696288747656</v>
      </c>
      <c r="AB157" s="59">
        <f t="shared" ref="AB157:AB161" si="229">X157</f>
        <v>-375.11109219113467</v>
      </c>
      <c r="AC157" s="59">
        <f t="shared" ref="AC157:AF160" si="230">$U157-$V157*L157*SIN($W157)+P157*COS($W157)</f>
        <v>-357.42188622692754</v>
      </c>
      <c r="AD157" s="59">
        <f t="shared" si="230"/>
        <v>-354.71536775739418</v>
      </c>
      <c r="AE157" s="59">
        <f t="shared" si="230"/>
        <v>-321.0919429617062</v>
      </c>
      <c r="AF157" s="59">
        <f t="shared" si="230"/>
        <v>-323.78531223632427</v>
      </c>
      <c r="AG157" s="59">
        <f t="shared" ref="AG157:AG161" si="231">AC157</f>
        <v>-357.42188622692754</v>
      </c>
    </row>
    <row r="158" spans="1:33" s="15" customFormat="1" x14ac:dyDescent="0.2">
      <c r="A158" s="16" t="str">
        <f>SIAF!B17</f>
        <v>MIRIM_TAMRS</v>
      </c>
      <c r="B158" s="14">
        <f>-SIAF!L17+0.5</f>
        <v>-32</v>
      </c>
      <c r="C158" s="14">
        <f>SIAF!J17-SIAF!L17+0.5</f>
        <v>32</v>
      </c>
      <c r="D158" s="3">
        <f t="shared" si="224"/>
        <v>32</v>
      </c>
      <c r="E158" s="3">
        <f t="shared" si="225"/>
        <v>-32</v>
      </c>
      <c r="F158" s="3">
        <f>-SIAF!M17+0.5</f>
        <v>-32</v>
      </c>
      <c r="G158" s="3">
        <f t="shared" si="226"/>
        <v>-32</v>
      </c>
      <c r="H158" s="3">
        <f>SIAF!K17-SIAF!M17+0.5</f>
        <v>32</v>
      </c>
      <c r="I158" s="3">
        <f t="shared" si="227"/>
        <v>32</v>
      </c>
      <c r="J158" s="42">
        <f>SIAF!U17</f>
        <v>1</v>
      </c>
      <c r="K158" s="4">
        <f>RADIANS(SIAF!R17)</f>
        <v>7.7662002992454279E-2</v>
      </c>
      <c r="L158" s="59">
        <f t="shared" si="170"/>
        <v>-3.512097970797817</v>
      </c>
      <c r="M158" s="59">
        <f t="shared" si="171"/>
        <v>3.5685342568183147</v>
      </c>
      <c r="N158" s="59">
        <f t="shared" si="172"/>
        <v>3.5094725218210794</v>
      </c>
      <c r="O158" s="59">
        <f t="shared" si="173"/>
        <v>-3.5722741542506196</v>
      </c>
      <c r="P158" s="59">
        <f t="shared" si="174"/>
        <v>-3.5110088867350639</v>
      </c>
      <c r="Q158" s="59">
        <f t="shared" si="175"/>
        <v>-3.5484118197283165</v>
      </c>
      <c r="R158" s="59">
        <f t="shared" si="176"/>
        <v>3.5122294412255042</v>
      </c>
      <c r="S158" s="59">
        <f t="shared" si="177"/>
        <v>3.5528050262125892</v>
      </c>
      <c r="T158" s="4">
        <f>SIAF!P17</f>
        <v>-482.14024449935118</v>
      </c>
      <c r="U158" s="4">
        <f>SIAF!Q17</f>
        <v>-319.17134098600729</v>
      </c>
      <c r="V158" s="42">
        <f>SIAF!S17</f>
        <v>-1</v>
      </c>
      <c r="W158" s="60">
        <f>RADIANS(SIAF!R17)</f>
        <v>7.7662002992454279E-2</v>
      </c>
      <c r="X158" s="59">
        <f t="shared" si="228"/>
        <v>-478.91113058368023</v>
      </c>
      <c r="Y158" s="59">
        <f t="shared" si="228"/>
        <v>-485.97332239353551</v>
      </c>
      <c r="Z158" s="59">
        <f t="shared" si="228"/>
        <v>-485.36664618416711</v>
      </c>
      <c r="AA158" s="59">
        <f t="shared" si="228"/>
        <v>-478.30309713810232</v>
      </c>
      <c r="AB158" s="59">
        <f t="shared" si="229"/>
        <v>-478.91113058368023</v>
      </c>
      <c r="AC158" s="59">
        <f t="shared" si="230"/>
        <v>-322.94424952966892</v>
      </c>
      <c r="AD158" s="59">
        <f t="shared" si="230"/>
        <v>-322.43219624829493</v>
      </c>
      <c r="AE158" s="59">
        <f t="shared" si="230"/>
        <v>-315.39741925954746</v>
      </c>
      <c r="AF158" s="59">
        <f t="shared" si="230"/>
        <v>-315.90639591518772</v>
      </c>
      <c r="AG158" s="59">
        <f t="shared" si="231"/>
        <v>-322.94424952966892</v>
      </c>
    </row>
    <row r="159" spans="1:33" s="15" customFormat="1" x14ac:dyDescent="0.2">
      <c r="A159" s="16" t="str">
        <f>SIAF!B18</f>
        <v>MIRIM_TALRS</v>
      </c>
      <c r="B159" s="14">
        <f>-SIAF!L18+0.5</f>
        <v>-32</v>
      </c>
      <c r="C159" s="14">
        <f>SIAF!J18-SIAF!L18+0.5</f>
        <v>32</v>
      </c>
      <c r="D159" s="3">
        <f t="shared" si="224"/>
        <v>32</v>
      </c>
      <c r="E159" s="3">
        <f t="shared" si="225"/>
        <v>-32</v>
      </c>
      <c r="F159" s="3">
        <f>-SIAF!M18+0.5</f>
        <v>-32</v>
      </c>
      <c r="G159" s="3">
        <f t="shared" si="226"/>
        <v>-32</v>
      </c>
      <c r="H159" s="3">
        <f>SIAF!K18-SIAF!M18+0.5</f>
        <v>32</v>
      </c>
      <c r="I159" s="3">
        <f t="shared" si="227"/>
        <v>32</v>
      </c>
      <c r="J159" s="42">
        <f>SIAF!U18</f>
        <v>1</v>
      </c>
      <c r="K159" s="4">
        <f>RADIANS(SIAF!R18)</f>
        <v>7.7662002992454279E-2</v>
      </c>
      <c r="L159" s="59">
        <f t="shared" si="170"/>
        <v>-3.5718385867648279</v>
      </c>
      <c r="M159" s="59">
        <f t="shared" si="171"/>
        <v>3.5549110680860037</v>
      </c>
      <c r="N159" s="59">
        <f t="shared" si="172"/>
        <v>3.5749343818347046</v>
      </c>
      <c r="O159" s="59">
        <f t="shared" si="173"/>
        <v>-3.5555573548839683</v>
      </c>
      <c r="P159" s="59">
        <f t="shared" si="174"/>
        <v>-3.5598695797360174</v>
      </c>
      <c r="Q159" s="59">
        <f t="shared" si="175"/>
        <v>-3.53702916897082</v>
      </c>
      <c r="R159" s="59">
        <f t="shared" si="176"/>
        <v>3.5578138425440367</v>
      </c>
      <c r="S159" s="59">
        <f t="shared" si="177"/>
        <v>3.5403227981037766</v>
      </c>
      <c r="T159" s="4">
        <f>SIAF!P18</f>
        <v>-425.06780489876672</v>
      </c>
      <c r="U159" s="4">
        <f>SIAF!Q18</f>
        <v>-401.96480886869659</v>
      </c>
      <c r="V159" s="42">
        <f>SIAF!S18</f>
        <v>-1</v>
      </c>
      <c r="W159" s="60">
        <f>RADIANS(SIAF!R18)</f>
        <v>7.7662002992454279E-2</v>
      </c>
      <c r="X159" s="59">
        <f t="shared" si="228"/>
        <v>-421.78292124194149</v>
      </c>
      <c r="Y159" s="59">
        <f t="shared" si="228"/>
        <v>-428.88641755583211</v>
      </c>
      <c r="Z159" s="59">
        <f t="shared" si="228"/>
        <v>-428.35593451161321</v>
      </c>
      <c r="AA159" s="59">
        <f t="shared" si="228"/>
        <v>-421.24829237014154</v>
      </c>
      <c r="AB159" s="59">
        <f t="shared" si="229"/>
        <v>-421.78292124194149</v>
      </c>
      <c r="AC159" s="59">
        <f t="shared" si="230"/>
        <v>-405.79106574399316</v>
      </c>
      <c r="AD159" s="59">
        <f t="shared" si="230"/>
        <v>-405.21537273046744</v>
      </c>
      <c r="AE159" s="59">
        <f t="shared" si="230"/>
        <v>-398.14036135019882</v>
      </c>
      <c r="AF159" s="59">
        <f t="shared" si="230"/>
        <v>-398.71101144686492</v>
      </c>
      <c r="AG159" s="59">
        <f t="shared" si="231"/>
        <v>-405.79106574399316</v>
      </c>
    </row>
    <row r="160" spans="1:33" s="15" customFormat="1" x14ac:dyDescent="0.2">
      <c r="A160" s="16" t="str">
        <f>SIAF!B19</f>
        <v>MIRIM_TABLOCK</v>
      </c>
      <c r="B160" s="14">
        <f>-SIAF!L19+0.5</f>
        <v>-16</v>
      </c>
      <c r="C160" s="14">
        <f>SIAF!J19-SIAF!L19+0.5</f>
        <v>16</v>
      </c>
      <c r="D160" s="3">
        <f t="shared" si="224"/>
        <v>16</v>
      </c>
      <c r="E160" s="3">
        <f t="shared" si="225"/>
        <v>-16</v>
      </c>
      <c r="F160" s="3">
        <f>-SIAF!M19+0.5</f>
        <v>-16</v>
      </c>
      <c r="G160" s="3">
        <f t="shared" si="226"/>
        <v>-16</v>
      </c>
      <c r="H160" s="3">
        <f>SIAF!K19-SIAF!M19+0.5</f>
        <v>16</v>
      </c>
      <c r="I160" s="3">
        <f t="shared" si="227"/>
        <v>16</v>
      </c>
      <c r="J160" s="42">
        <f>SIAF!U19</f>
        <v>1</v>
      </c>
      <c r="K160" s="4">
        <f>RADIANS(SIAF!R19)</f>
        <v>7.7662002992454279E-2</v>
      </c>
      <c r="L160" s="59">
        <f t="shared" si="170"/>
        <v>-1.7739167968433101</v>
      </c>
      <c r="M160" s="59">
        <f t="shared" si="171"/>
        <v>1.7735137775479493</v>
      </c>
      <c r="N160" s="59">
        <f t="shared" si="172"/>
        <v>1.7755296698674539</v>
      </c>
      <c r="O160" s="59">
        <f t="shared" si="173"/>
        <v>-1.7722977949286862</v>
      </c>
      <c r="P160" s="59">
        <f t="shared" si="174"/>
        <v>-1.7789947885772366</v>
      </c>
      <c r="Q160" s="59">
        <f t="shared" si="175"/>
        <v>-1.7758148151766264</v>
      </c>
      <c r="R160" s="59">
        <f t="shared" si="176"/>
        <v>1.7785438406688379</v>
      </c>
      <c r="S160" s="59">
        <f t="shared" si="177"/>
        <v>1.77636381916357</v>
      </c>
      <c r="T160" s="4">
        <f>SIAF!P19</f>
        <v>-406.76511422333562</v>
      </c>
      <c r="U160" s="4">
        <f>SIAF!Q19</f>
        <v>-387.16366058326093</v>
      </c>
      <c r="V160" s="42">
        <f>SIAF!S19</f>
        <v>-1</v>
      </c>
      <c r="W160" s="60">
        <f>RADIANS(SIAF!R19)</f>
        <v>7.7662002992454279E-2</v>
      </c>
      <c r="X160" s="59">
        <f t="shared" si="228"/>
        <v>-405.13456578478105</v>
      </c>
      <c r="Y160" s="59">
        <f t="shared" si="228"/>
        <v>-408.67105705732195</v>
      </c>
      <c r="Z160" s="59">
        <f t="shared" si="228"/>
        <v>-408.39730565975174</v>
      </c>
      <c r="AA160" s="59">
        <f t="shared" si="228"/>
        <v>-404.86034111287813</v>
      </c>
      <c r="AB160" s="59">
        <f t="shared" si="229"/>
        <v>-405.13456578478105</v>
      </c>
      <c r="AC160" s="59">
        <f t="shared" si="230"/>
        <v>-389.07492065175893</v>
      </c>
      <c r="AD160" s="59">
        <f t="shared" si="230"/>
        <v>-388.79652655771486</v>
      </c>
      <c r="AE160" s="59">
        <f t="shared" si="230"/>
        <v>-385.25272497036065</v>
      </c>
      <c r="AF160" s="59">
        <f t="shared" si="230"/>
        <v>-385.53015291887101</v>
      </c>
      <c r="AG160" s="59">
        <f t="shared" si="231"/>
        <v>-389.07492065175893</v>
      </c>
    </row>
    <row r="161" spans="1:33" s="15" customFormat="1" x14ac:dyDescent="0.2">
      <c r="A161" s="16" t="str">
        <f>SIAF!B20</f>
        <v>MIRIM_TALYOT_UL</v>
      </c>
      <c r="B161" s="14">
        <f>-SIAF!L20+0.5</f>
        <v>-32</v>
      </c>
      <c r="C161" s="14">
        <f>SIAF!J20-SIAF!L20+0.5</f>
        <v>32</v>
      </c>
      <c r="D161" s="3">
        <f t="shared" si="224"/>
        <v>32</v>
      </c>
      <c r="E161" s="3">
        <f t="shared" si="225"/>
        <v>-32</v>
      </c>
      <c r="F161" s="3">
        <f>-SIAF!M20+0.5</f>
        <v>-32</v>
      </c>
      <c r="G161" s="3">
        <f t="shared" si="226"/>
        <v>-32</v>
      </c>
      <c r="H161" s="3">
        <f>SIAF!K20-SIAF!M20+0.5</f>
        <v>32</v>
      </c>
      <c r="I161" s="3">
        <f t="shared" si="227"/>
        <v>32</v>
      </c>
      <c r="J161" s="42">
        <f>SIAF!U20</f>
        <v>1</v>
      </c>
      <c r="K161" s="4">
        <f>RADIANS(SIAF!R20)</f>
        <v>7.7662002992454279E-2</v>
      </c>
      <c r="L161" s="59">
        <f t="shared" si="170"/>
        <v>-3.4737120523467451</v>
      </c>
      <c r="M161" s="59">
        <f t="shared" si="171"/>
        <v>3.4655458055237713</v>
      </c>
      <c r="N161" s="59">
        <f t="shared" si="172"/>
        <v>3.4827531473847615</v>
      </c>
      <c r="O161" s="59">
        <f t="shared" si="173"/>
        <v>-3.4438873436746928</v>
      </c>
      <c r="P161" s="59">
        <f t="shared" si="174"/>
        <v>-3.5550216004421977</v>
      </c>
      <c r="Q161" s="59">
        <f t="shared" si="175"/>
        <v>-3.5472768926666345</v>
      </c>
      <c r="R161" s="59">
        <f t="shared" si="176"/>
        <v>3.5524189646917068</v>
      </c>
      <c r="S161" s="59">
        <f t="shared" si="177"/>
        <v>3.5418489622210738</v>
      </c>
      <c r="T161" s="4">
        <f>SIAF!P20</f>
        <v>-380.700954006335</v>
      </c>
      <c r="U161" s="4">
        <f>SIAF!Q20</f>
        <v>-330.69817515885529</v>
      </c>
      <c r="V161" s="42">
        <f>SIAF!S20</f>
        <v>-1</v>
      </c>
      <c r="W161" s="60">
        <f>RADIANS(SIAF!R20)</f>
        <v>7.7662002992454279E-2</v>
      </c>
      <c r="X161" s="59">
        <f t="shared" si="228"/>
        <v>-377.51352498767068</v>
      </c>
      <c r="Y161" s="59">
        <f t="shared" ref="Y161" si="232">$T161+$V161*M161*COS($W161)+Q161*SIN($W161)</f>
        <v>-384.43126582260737</v>
      </c>
      <c r="Z161" s="59">
        <f t="shared" ref="Z161" si="233">$T161+$V161*N161*COS($W161)+R161*SIN($W161)</f>
        <v>-383.8975987913517</v>
      </c>
      <c r="AA161" s="59">
        <f t="shared" ref="AA161" si="234">$T161+$V161*O161*COS($W161)+S161*SIN($W161)</f>
        <v>-376.99265648978326</v>
      </c>
      <c r="AB161" s="59">
        <f t="shared" si="229"/>
        <v>-377.51352498767068</v>
      </c>
      <c r="AC161" s="59">
        <f t="shared" ref="AC161" si="235">$U161-$V161*L161*SIN($W161)+P161*COS($W161)</f>
        <v>-334.51198562257878</v>
      </c>
      <c r="AD161" s="59">
        <f t="shared" ref="AD161" si="236">$U161-$V161*M161*SIN($W161)+Q161*COS($W161)</f>
        <v>-333.96588916666087</v>
      </c>
      <c r="AE161" s="59">
        <f t="shared" ref="AE161" si="237">$U161-$V161*N161*SIN($W161)+R161*COS($W161)</f>
        <v>-326.88625804213495</v>
      </c>
      <c r="AF161" s="59">
        <f t="shared" ref="AF161" si="238">$U161-$V161*O161*SIN($W161)+S161*COS($W161)</f>
        <v>-327.43419237154689</v>
      </c>
      <c r="AG161" s="59">
        <f t="shared" si="231"/>
        <v>-334.51198562257878</v>
      </c>
    </row>
    <row r="162" spans="1:33" s="15" customFormat="1" x14ac:dyDescent="0.2">
      <c r="A162" s="16" t="str">
        <f>SIAF!B21</f>
        <v>MIRIM_TALYOT_UR</v>
      </c>
      <c r="B162" s="14">
        <f>-SIAF!L21+0.5</f>
        <v>-32</v>
      </c>
      <c r="C162" s="14">
        <f>SIAF!J21-SIAF!L21+0.5</f>
        <v>32</v>
      </c>
      <c r="D162" s="3">
        <f t="shared" ref="D162:D188" si="239">C162</f>
        <v>32</v>
      </c>
      <c r="E162" s="3">
        <f t="shared" ref="E162:E188" si="240">B162</f>
        <v>-32</v>
      </c>
      <c r="F162" s="3">
        <f>-SIAF!M21+0.5</f>
        <v>-32</v>
      </c>
      <c r="G162" s="3">
        <f t="shared" ref="G162:G188" si="241">F162</f>
        <v>-32</v>
      </c>
      <c r="H162" s="3">
        <f>SIAF!K21-SIAF!M21+0.5</f>
        <v>32</v>
      </c>
      <c r="I162" s="3">
        <f t="shared" ref="I162:I188" si="242">H162</f>
        <v>32</v>
      </c>
      <c r="J162" s="42">
        <f>SIAF!U21</f>
        <v>1</v>
      </c>
      <c r="K162" s="4">
        <f>RADIANS(SIAF!R21)</f>
        <v>7.7662002992454279E-2</v>
      </c>
      <c r="L162" s="59">
        <f t="shared" si="170"/>
        <v>-3.514105778464752</v>
      </c>
      <c r="M162" s="59">
        <f t="shared" si="171"/>
        <v>3.5251216187403447</v>
      </c>
      <c r="N162" s="59">
        <f t="shared" si="172"/>
        <v>3.5182157315795335</v>
      </c>
      <c r="O162" s="59">
        <f t="shared" si="173"/>
        <v>-3.5106877429010552</v>
      </c>
      <c r="P162" s="59">
        <f t="shared" si="174"/>
        <v>-3.5454671082354947</v>
      </c>
      <c r="Q162" s="59">
        <f t="shared" si="175"/>
        <v>-3.5585684769431296</v>
      </c>
      <c r="R162" s="59">
        <f t="shared" si="176"/>
        <v>3.5426687346237991</v>
      </c>
      <c r="S162" s="59">
        <f t="shared" si="177"/>
        <v>3.5558072143945063</v>
      </c>
      <c r="T162" s="4">
        <f>SIAF!P21</f>
        <v>-396.05029101614412</v>
      </c>
      <c r="U162" s="4">
        <f>SIAF!Q21</f>
        <v>-329.50970533137206</v>
      </c>
      <c r="V162" s="42">
        <f>SIAF!S21</f>
        <v>-1</v>
      </c>
      <c r="W162" s="60">
        <f>RADIANS(SIAF!R21)</f>
        <v>7.7662002992454279E-2</v>
      </c>
      <c r="X162" s="59">
        <f t="shared" ref="X162:X188" si="243">$T162+$V162*L162*COS($W162)+P162*SIN($W162)</f>
        <v>-392.82184874991475</v>
      </c>
      <c r="Y162" s="59">
        <f t="shared" ref="Y162:Y188" si="244">$T162+$V162*M162*COS($W162)+Q162*SIN($W162)</f>
        <v>-399.84087511933535</v>
      </c>
      <c r="Z162" s="59">
        <f t="shared" ref="Z162:Z188" si="245">$T162+$V162*N162*COS($W162)+R162*SIN($W162)</f>
        <v>-399.28304795625979</v>
      </c>
      <c r="AA162" s="59">
        <f t="shared" ref="AA162:AA188" si="246">$T162+$V162*O162*COS($W162)+S162*SIN($W162)</f>
        <v>-392.2743115122006</v>
      </c>
      <c r="AB162" s="59">
        <f t="shared" ref="AB162:AB188" si="247">X162</f>
        <v>-392.82184874991475</v>
      </c>
      <c r="AC162" s="59">
        <f t="shared" ref="AC162:AC188" si="248">$U162-$V162*L162*SIN($W162)+P162*COS($W162)</f>
        <v>-333.31712400698979</v>
      </c>
      <c r="AD162" s="59">
        <f t="shared" ref="AD162:AD188" si="249">$U162-$V162*M162*SIN($W162)+Q162*COS($W162)</f>
        <v>-332.78405476120361</v>
      </c>
      <c r="AE162" s="59">
        <f t="shared" ref="AE162:AE188" si="250">$U162-$V162*N162*SIN($W162)+R162*COS($W162)</f>
        <v>-325.7047577281391</v>
      </c>
      <c r="AF162" s="59">
        <f t="shared" ref="AF162:AF188" si="251">$U162-$V162*O162*SIN($W162)+S162*COS($W162)</f>
        <v>-326.2369890039318</v>
      </c>
      <c r="AG162" s="59">
        <f t="shared" ref="AG162:AG188" si="252">AC162</f>
        <v>-333.31712400698979</v>
      </c>
    </row>
    <row r="163" spans="1:33" s="15" customFormat="1" x14ac:dyDescent="0.2">
      <c r="A163" s="16" t="str">
        <f>SIAF!B22</f>
        <v>MIRIM_TALYOT_LL</v>
      </c>
      <c r="B163" s="14">
        <f>-SIAF!L22+0.5</f>
        <v>-32</v>
      </c>
      <c r="C163" s="14">
        <f>SIAF!J22-SIAF!L22+0.5</f>
        <v>32</v>
      </c>
      <c r="D163" s="3">
        <f t="shared" ref="D163" si="253">C163</f>
        <v>32</v>
      </c>
      <c r="E163" s="3">
        <f t="shared" ref="E163" si="254">B163</f>
        <v>-32</v>
      </c>
      <c r="F163" s="3">
        <f>-SIAF!M22+0.5</f>
        <v>-32</v>
      </c>
      <c r="G163" s="3">
        <f t="shared" ref="G163" si="255">F163</f>
        <v>-32</v>
      </c>
      <c r="H163" s="3">
        <f>SIAF!K22-SIAF!M22+0.5</f>
        <v>32</v>
      </c>
      <c r="I163" s="3">
        <f t="shared" ref="I163" si="256">H163</f>
        <v>32</v>
      </c>
      <c r="J163" s="42">
        <f>SIAF!U22</f>
        <v>1</v>
      </c>
      <c r="K163" s="4">
        <f>RADIANS(SIAF!R22)</f>
        <v>7.7662002992454279E-2</v>
      </c>
      <c r="L163" s="59">
        <f t="shared" si="170"/>
        <v>-3.4785341636343357</v>
      </c>
      <c r="M163" s="59">
        <f t="shared" si="171"/>
        <v>3.4779082324914135</v>
      </c>
      <c r="N163" s="59">
        <f t="shared" si="172"/>
        <v>3.4888305286461407</v>
      </c>
      <c r="O163" s="59">
        <f t="shared" si="173"/>
        <v>-3.4586882410583741</v>
      </c>
      <c r="P163" s="59">
        <f t="shared" si="174"/>
        <v>-3.5572378404472862</v>
      </c>
      <c r="Q163" s="59">
        <f t="shared" si="175"/>
        <v>-3.5524312859962941</v>
      </c>
      <c r="R163" s="59">
        <f t="shared" si="176"/>
        <v>3.5548989083724005</v>
      </c>
      <c r="S163" s="59">
        <f t="shared" si="177"/>
        <v>3.5487358580479547</v>
      </c>
      <c r="T163" s="4">
        <f>SIAF!P22</f>
        <v>-381.3155979453619</v>
      </c>
      <c r="U163" s="4">
        <f>SIAF!Q22</f>
        <v>-346.12398454618523</v>
      </c>
      <c r="V163" s="42">
        <f>SIAF!S22</f>
        <v>-1</v>
      </c>
      <c r="W163" s="60">
        <f>RADIANS(SIAF!R22)</f>
        <v>7.7662002992454279E-2</v>
      </c>
      <c r="X163" s="59">
        <f t="shared" si="243"/>
        <v>-378.1235332947835</v>
      </c>
      <c r="Y163" s="59">
        <f t="shared" si="244"/>
        <v>-385.05863482428447</v>
      </c>
      <c r="Z163" s="59">
        <f t="shared" si="245"/>
        <v>-384.51810938948449</v>
      </c>
      <c r="AA163" s="59">
        <f t="shared" si="246"/>
        <v>-377.59200983132621</v>
      </c>
      <c r="AB163" s="59">
        <f t="shared" si="247"/>
        <v>-378.1235332947835</v>
      </c>
      <c r="AC163" s="59">
        <f t="shared" si="248"/>
        <v>-349.94037868825296</v>
      </c>
      <c r="AD163" s="59">
        <f t="shared" si="249"/>
        <v>-349.39587828504386</v>
      </c>
      <c r="AE163" s="59">
        <f t="shared" si="250"/>
        <v>-342.3091234534815</v>
      </c>
      <c r="AF163" s="59">
        <f t="shared" si="251"/>
        <v>-342.85428393358427</v>
      </c>
      <c r="AG163" s="59">
        <f t="shared" si="252"/>
        <v>-349.94037868825296</v>
      </c>
    </row>
    <row r="164" spans="1:33" s="15" customFormat="1" x14ac:dyDescent="0.2">
      <c r="A164" s="16" t="str">
        <f>SIAF!B23</f>
        <v>MIRIM_TALYOT_LR</v>
      </c>
      <c r="B164" s="14">
        <f>-SIAF!L23+0.5</f>
        <v>-32</v>
      </c>
      <c r="C164" s="14">
        <f>SIAF!J23-SIAF!L23+0.5</f>
        <v>32</v>
      </c>
      <c r="D164" s="3">
        <f t="shared" si="239"/>
        <v>32</v>
      </c>
      <c r="E164" s="3">
        <f t="shared" si="240"/>
        <v>-32</v>
      </c>
      <c r="F164" s="3">
        <f>-SIAF!M23+0.5</f>
        <v>-32</v>
      </c>
      <c r="G164" s="3">
        <f t="shared" si="241"/>
        <v>-32</v>
      </c>
      <c r="H164" s="3">
        <f>SIAF!K23-SIAF!M23+0.5</f>
        <v>32</v>
      </c>
      <c r="I164" s="3">
        <f t="shared" si="242"/>
        <v>32</v>
      </c>
      <c r="J164" s="42">
        <f>SIAF!U23</f>
        <v>1</v>
      </c>
      <c r="K164" s="4">
        <f>RADIANS(SIAF!R23)</f>
        <v>7.7662002992454279E-2</v>
      </c>
      <c r="L164" s="59">
        <f t="shared" si="170"/>
        <v>-3.5227943843253788</v>
      </c>
      <c r="M164" s="59">
        <f t="shared" si="171"/>
        <v>3.5342433440636913</v>
      </c>
      <c r="N164" s="59">
        <f t="shared" si="172"/>
        <v>3.5276533337769465</v>
      </c>
      <c r="O164" s="59">
        <f t="shared" si="173"/>
        <v>-3.522231823782664</v>
      </c>
      <c r="P164" s="59">
        <f t="shared" si="174"/>
        <v>-3.5490019660439649</v>
      </c>
      <c r="Q164" s="59">
        <f t="shared" si="175"/>
        <v>-3.5594108711908352</v>
      </c>
      <c r="R164" s="59">
        <f t="shared" si="176"/>
        <v>3.5461659455227026</v>
      </c>
      <c r="S164" s="59">
        <f t="shared" si="177"/>
        <v>3.5581833415178816</v>
      </c>
      <c r="T164" s="4">
        <f>SIAF!P23</f>
        <v>-397.27931787670263</v>
      </c>
      <c r="U164" s="4">
        <f>SIAF!Q23</f>
        <v>-345.22384256709705</v>
      </c>
      <c r="V164" s="42">
        <f>SIAF!S23</f>
        <v>-1</v>
      </c>
      <c r="W164" s="60">
        <f>RADIANS(SIAF!R23)</f>
        <v>7.7662002992454279E-2</v>
      </c>
      <c r="X164" s="59">
        <f t="shared" si="243"/>
        <v>-394.04248744187731</v>
      </c>
      <c r="Y164" s="59">
        <f t="shared" si="244"/>
        <v>-401.07906156699426</v>
      </c>
      <c r="Z164" s="59">
        <f t="shared" si="245"/>
        <v>-400.52121264493911</v>
      </c>
      <c r="AA164" s="59">
        <f t="shared" si="246"/>
        <v>-393.49164473844371</v>
      </c>
      <c r="AB164" s="59">
        <f t="shared" si="247"/>
        <v>-394.04248744187731</v>
      </c>
      <c r="AC164" s="59">
        <f t="shared" si="248"/>
        <v>-349.0354595422674</v>
      </c>
      <c r="AD164" s="59">
        <f t="shared" si="249"/>
        <v>-348.49832415249324</v>
      </c>
      <c r="AE164" s="59">
        <f t="shared" si="250"/>
        <v>-341.414676087646</v>
      </c>
      <c r="AF164" s="59">
        <f t="shared" si="251"/>
        <v>-341.94965291009271</v>
      </c>
      <c r="AG164" s="59">
        <f t="shared" si="252"/>
        <v>-349.0354595422674</v>
      </c>
    </row>
    <row r="165" spans="1:33" s="15" customFormat="1" x14ac:dyDescent="0.2">
      <c r="A165" s="16" t="str">
        <f>SIAF!B24</f>
        <v>MIRIM_TALYOT_CUL</v>
      </c>
      <c r="B165" s="14">
        <f>-SIAF!L24+0.5</f>
        <v>-8</v>
      </c>
      <c r="C165" s="14">
        <f>SIAF!J24-SIAF!L24+0.5</f>
        <v>8</v>
      </c>
      <c r="D165" s="3">
        <f t="shared" ref="D165:D168" si="257">C165</f>
        <v>8</v>
      </c>
      <c r="E165" s="3">
        <f t="shared" ref="E165:E168" si="258">B165</f>
        <v>-8</v>
      </c>
      <c r="F165" s="3">
        <f>-SIAF!M24+0.5</f>
        <v>-8</v>
      </c>
      <c r="G165" s="3">
        <f t="shared" ref="G165:G168" si="259">F165</f>
        <v>-8</v>
      </c>
      <c r="H165" s="3">
        <f>SIAF!K24-SIAF!M24+0.5</f>
        <v>8</v>
      </c>
      <c r="I165" s="3">
        <f t="shared" ref="I165:I168" si="260">H165</f>
        <v>8</v>
      </c>
      <c r="J165" s="42">
        <f>SIAF!U24</f>
        <v>1</v>
      </c>
      <c r="K165" s="4">
        <f>RADIANS(SIAF!R24)</f>
        <v>7.7662002992454279E-2</v>
      </c>
      <c r="L165" s="59">
        <f t="shared" si="170"/>
        <v>-0.87381323297939317</v>
      </c>
      <c r="M165" s="59">
        <f t="shared" si="171"/>
        <v>0.87159966984238435</v>
      </c>
      <c r="N165" s="59">
        <f t="shared" si="172"/>
        <v>0.87428409923789274</v>
      </c>
      <c r="O165" s="59">
        <f t="shared" si="173"/>
        <v>-0.87045975727195291</v>
      </c>
      <c r="P165" s="59">
        <f t="shared" si="174"/>
        <v>-0.88789364268816307</v>
      </c>
      <c r="Q165" s="59">
        <f t="shared" si="175"/>
        <v>-0.8879910762112585</v>
      </c>
      <c r="R165" s="59">
        <f t="shared" si="176"/>
        <v>0.88772577389918295</v>
      </c>
      <c r="S165" s="59">
        <f t="shared" si="177"/>
        <v>0.88774693816258388</v>
      </c>
      <c r="T165" s="4">
        <f>SIAF!P24</f>
        <v>-386.16988309471009</v>
      </c>
      <c r="U165" s="4">
        <f>SIAF!Q24</f>
        <v>-335.27734159745251</v>
      </c>
      <c r="V165" s="42">
        <f>SIAF!S24</f>
        <v>-1</v>
      </c>
      <c r="W165" s="60">
        <f>RADIANS(SIAF!R24)</f>
        <v>7.7662002992454279E-2</v>
      </c>
      <c r="X165" s="59">
        <f t="shared" ref="X165:X168" si="261">$T165+$V165*L165*COS($W165)+P165*SIN($W165)</f>
        <v>-385.3675899936103</v>
      </c>
      <c r="Y165" s="59">
        <f t="shared" ref="Y165:Y168" si="262">$T165+$V165*M165*COS($W165)+Q165*SIN($W165)</f>
        <v>-387.10774947066932</v>
      </c>
      <c r="Z165" s="59">
        <f t="shared" ref="Z165:Z168" si="263">$T165+$V165*N165*COS($W165)+R165*SIN($W165)</f>
        <v>-386.97265866671881</v>
      </c>
      <c r="AA165" s="59">
        <f t="shared" ref="AA165:AA168" si="264">$T165+$V165*O165*COS($W165)+S165*SIN($W165)</f>
        <v>-385.23317213661812</v>
      </c>
      <c r="AB165" s="59">
        <f t="shared" ref="AB165:AB168" si="265">X165</f>
        <v>-385.3675899936103</v>
      </c>
      <c r="AC165" s="59">
        <f t="shared" ref="AC165:AC168" si="266">$U165-$V165*L165*SIN($W165)+P165*COS($W165)</f>
        <v>-336.23035286012663</v>
      </c>
      <c r="AD165" s="59">
        <f t="shared" ref="AD165:AD168" si="267">$U165-$V165*M165*SIN($W165)+Q165*COS($W165)</f>
        <v>-336.09503395815136</v>
      </c>
      <c r="AE165" s="59">
        <f t="shared" ref="AE165:AE168" si="268">$U165-$V165*N165*SIN($W165)+R165*COS($W165)</f>
        <v>-334.32446116591279</v>
      </c>
      <c r="AF165" s="59">
        <f t="shared" ref="AF165:AF168" si="269">$U165-$V165*O165*SIN($W165)+S165*COS($W165)</f>
        <v>-334.45980419999756</v>
      </c>
      <c r="AG165" s="59">
        <f t="shared" ref="AG165:AG168" si="270">AC165</f>
        <v>-336.23035286012663</v>
      </c>
    </row>
    <row r="166" spans="1:33" s="15" customFormat="1" x14ac:dyDescent="0.2">
      <c r="A166" s="16" t="str">
        <f>SIAF!B25</f>
        <v>MIRIM_TALYOT_CUR</v>
      </c>
      <c r="B166" s="14">
        <f>-SIAF!L25+0.5</f>
        <v>-8</v>
      </c>
      <c r="C166" s="14">
        <f>SIAF!J25-SIAF!L25+0.5</f>
        <v>8</v>
      </c>
      <c r="D166" s="3">
        <f t="shared" si="257"/>
        <v>8</v>
      </c>
      <c r="E166" s="3">
        <f t="shared" si="258"/>
        <v>-8</v>
      </c>
      <c r="F166" s="3">
        <f>-SIAF!M25+0.5</f>
        <v>-8</v>
      </c>
      <c r="G166" s="3">
        <f t="shared" si="259"/>
        <v>-8</v>
      </c>
      <c r="H166" s="3">
        <f>SIAF!K25-SIAF!M25+0.5</f>
        <v>8</v>
      </c>
      <c r="I166" s="3">
        <f t="shared" si="260"/>
        <v>8</v>
      </c>
      <c r="J166" s="42">
        <f>SIAF!U25</f>
        <v>1</v>
      </c>
      <c r="K166" s="4">
        <f>RADIANS(SIAF!R25)</f>
        <v>7.7662002992454279E-2</v>
      </c>
      <c r="L166" s="59">
        <f t="shared" si="170"/>
        <v>-0.87741785292622188</v>
      </c>
      <c r="M166" s="59">
        <f t="shared" si="171"/>
        <v>0.87719717991163149</v>
      </c>
      <c r="N166" s="59">
        <f t="shared" si="172"/>
        <v>0.87777100545112752</v>
      </c>
      <c r="O166" s="59">
        <f t="shared" si="173"/>
        <v>-0.87622388083496172</v>
      </c>
      <c r="P166" s="59">
        <f t="shared" si="174"/>
        <v>-0.88702275528754837</v>
      </c>
      <c r="Q166" s="59">
        <f t="shared" si="175"/>
        <v>-0.88897606716055344</v>
      </c>
      <c r="R166" s="59">
        <f t="shared" si="176"/>
        <v>0.88684826964451025</v>
      </c>
      <c r="S166" s="59">
        <f t="shared" si="177"/>
        <v>0.88879193421099234</v>
      </c>
      <c r="T166" s="4">
        <f>SIAF!P25</f>
        <v>-391.94900517294337</v>
      </c>
      <c r="U166" s="4">
        <f>SIAF!Q25</f>
        <v>-334.83102385663642</v>
      </c>
      <c r="V166" s="42">
        <f>SIAF!S25</f>
        <v>-1</v>
      </c>
      <c r="W166" s="60">
        <f>RADIANS(SIAF!R25)</f>
        <v>7.7662002992454279E-2</v>
      </c>
      <c r="X166" s="59">
        <f t="shared" si="261"/>
        <v>-391.14305074997088</v>
      </c>
      <c r="Y166" s="59">
        <f t="shared" si="262"/>
        <v>-392.89252860657729</v>
      </c>
      <c r="Z166" s="59">
        <f t="shared" si="263"/>
        <v>-392.75532522126304</v>
      </c>
      <c r="AA166" s="59">
        <f t="shared" si="264"/>
        <v>-391.0064663904526</v>
      </c>
      <c r="AB166" s="59">
        <f t="shared" si="265"/>
        <v>-391.14305074997088</v>
      </c>
      <c r="AC166" s="59">
        <f t="shared" si="266"/>
        <v>-335.78344651760301</v>
      </c>
      <c r="AD166" s="59">
        <f t="shared" si="267"/>
        <v>-335.64926396235899</v>
      </c>
      <c r="AE166" s="59">
        <f t="shared" si="268"/>
        <v>-333.87874775641131</v>
      </c>
      <c r="AF166" s="59">
        <f t="shared" si="269"/>
        <v>-334.01289181645905</v>
      </c>
      <c r="AG166" s="59">
        <f t="shared" si="270"/>
        <v>-335.78344651760301</v>
      </c>
    </row>
    <row r="167" spans="1:33" s="15" customFormat="1" x14ac:dyDescent="0.2">
      <c r="A167" s="16" t="str">
        <f>SIAF!B26</f>
        <v>MIRIM_TALYOT_CLL</v>
      </c>
      <c r="B167" s="14">
        <f>-SIAF!L26+0.5</f>
        <v>-8</v>
      </c>
      <c r="C167" s="14">
        <f>SIAF!J26-SIAF!L26+0.5</f>
        <v>8</v>
      </c>
      <c r="D167" s="3">
        <f t="shared" si="257"/>
        <v>8</v>
      </c>
      <c r="E167" s="3">
        <f t="shared" si="258"/>
        <v>-8</v>
      </c>
      <c r="F167" s="3">
        <f>-SIAF!M26+0.5</f>
        <v>-8</v>
      </c>
      <c r="G167" s="3">
        <f t="shared" si="259"/>
        <v>-8</v>
      </c>
      <c r="H167" s="3">
        <f>SIAF!K26-SIAF!M26+0.5</f>
        <v>8</v>
      </c>
      <c r="I167" s="3">
        <f t="shared" si="260"/>
        <v>8</v>
      </c>
      <c r="J167" s="42">
        <f>SIAF!U26</f>
        <v>1</v>
      </c>
      <c r="K167" s="4">
        <f>RADIANS(SIAF!R26)</f>
        <v>7.7662002992454279E-2</v>
      </c>
      <c r="L167" s="59">
        <f t="shared" si="170"/>
        <v>-0.87432141984986678</v>
      </c>
      <c r="M167" s="59">
        <f t="shared" si="171"/>
        <v>0.8725355547536906</v>
      </c>
      <c r="N167" s="59">
        <f t="shared" si="172"/>
        <v>0.87481688005634139</v>
      </c>
      <c r="O167" s="59">
        <f t="shared" si="173"/>
        <v>-0.87144412198581245</v>
      </c>
      <c r="P167" s="59">
        <f t="shared" si="174"/>
        <v>-0.88814630092881874</v>
      </c>
      <c r="Q167" s="59">
        <f t="shared" si="175"/>
        <v>-0.88833486011323293</v>
      </c>
      <c r="R167" s="59">
        <f t="shared" si="176"/>
        <v>0.88798189270088013</v>
      </c>
      <c r="S167" s="59">
        <f t="shared" si="177"/>
        <v>0.88812479869868499</v>
      </c>
      <c r="T167" s="4">
        <f>SIAF!P26</f>
        <v>-386.34888752404089</v>
      </c>
      <c r="U167" s="4">
        <f>SIAF!Q26</f>
        <v>-340.4961476517725</v>
      </c>
      <c r="V167" s="42">
        <f>SIAF!S26</f>
        <v>-1</v>
      </c>
      <c r="W167" s="60">
        <f>RADIANS(SIAF!R26)</f>
        <v>7.7662002992454279E-2</v>
      </c>
      <c r="X167" s="59">
        <f t="shared" si="261"/>
        <v>-385.54610737006271</v>
      </c>
      <c r="Y167" s="59">
        <f t="shared" si="262"/>
        <v>-387.28771363610372</v>
      </c>
      <c r="Z167" s="59">
        <f t="shared" si="263"/>
        <v>-387.1521744002614</v>
      </c>
      <c r="AA167" s="59">
        <f t="shared" si="264"/>
        <v>-385.41116585236944</v>
      </c>
      <c r="AB167" s="59">
        <f t="shared" si="265"/>
        <v>-385.54610737006271</v>
      </c>
      <c r="AC167" s="59">
        <f t="shared" si="266"/>
        <v>-341.44945023827933</v>
      </c>
      <c r="AD167" s="59">
        <f t="shared" si="267"/>
        <v>-341.31411015049156</v>
      </c>
      <c r="AE167" s="59">
        <f t="shared" si="268"/>
        <v>-339.54297053817396</v>
      </c>
      <c r="AF167" s="59">
        <f t="shared" si="269"/>
        <v>-339.6783099036312</v>
      </c>
      <c r="AG167" s="59">
        <f t="shared" si="270"/>
        <v>-341.44945023827933</v>
      </c>
    </row>
    <row r="168" spans="1:33" s="15" customFormat="1" x14ac:dyDescent="0.2">
      <c r="A168" s="16" t="str">
        <f>SIAF!B27</f>
        <v>MIRIM_TALYOT_CLR</v>
      </c>
      <c r="B168" s="14">
        <f>-SIAF!L27+0.5</f>
        <v>-8</v>
      </c>
      <c r="C168" s="14">
        <f>SIAF!J27-SIAF!L27+0.5</f>
        <v>8</v>
      </c>
      <c r="D168" s="3">
        <f t="shared" si="257"/>
        <v>8</v>
      </c>
      <c r="E168" s="3">
        <f t="shared" si="258"/>
        <v>-8</v>
      </c>
      <c r="F168" s="3">
        <f>-SIAF!M27+0.5</f>
        <v>-8</v>
      </c>
      <c r="G168" s="3">
        <f t="shared" si="259"/>
        <v>-8</v>
      </c>
      <c r="H168" s="3">
        <f>SIAF!K27-SIAF!M27+0.5</f>
        <v>8</v>
      </c>
      <c r="I168" s="3">
        <f t="shared" si="260"/>
        <v>8</v>
      </c>
      <c r="J168" s="42">
        <f>SIAF!U27</f>
        <v>1</v>
      </c>
      <c r="K168" s="4">
        <f>RADIANS(SIAF!R27)</f>
        <v>7.7662002992454279E-2</v>
      </c>
      <c r="L168" s="59">
        <f t="shared" si="170"/>
        <v>-0.87819346588113523</v>
      </c>
      <c r="M168" s="59">
        <f t="shared" si="171"/>
        <v>0.87826214894746046</v>
      </c>
      <c r="N168" s="59">
        <f t="shared" si="172"/>
        <v>0.87856177397730661</v>
      </c>
      <c r="O168" s="59">
        <f t="shared" si="173"/>
        <v>-0.87734408995431479</v>
      </c>
      <c r="P168" s="59">
        <f t="shared" si="174"/>
        <v>-0.88727266936960736</v>
      </c>
      <c r="Q168" s="59">
        <f t="shared" si="175"/>
        <v>-0.88921806052883623</v>
      </c>
      <c r="R168" s="59">
        <f t="shared" si="176"/>
        <v>0.88709887893443851</v>
      </c>
      <c r="S168" s="59">
        <f t="shared" si="177"/>
        <v>0.88906875452466694</v>
      </c>
      <c r="T168" s="4">
        <f>SIAF!P27</f>
        <v>-392.46105588764493</v>
      </c>
      <c r="U168" s="4">
        <f>SIAF!Q27</f>
        <v>-340.02430943580777</v>
      </c>
      <c r="V168" s="42">
        <f>SIAF!S27</f>
        <v>-1</v>
      </c>
      <c r="W168" s="60">
        <f>RADIANS(SIAF!R27)</f>
        <v>7.7662002992454279E-2</v>
      </c>
      <c r="X168" s="59">
        <f t="shared" si="261"/>
        <v>-391.6543475788767</v>
      </c>
      <c r="Y168" s="59">
        <f t="shared" si="262"/>
        <v>-393.40565985511194</v>
      </c>
      <c r="Z168" s="59">
        <f t="shared" si="263"/>
        <v>-393.26814487771304</v>
      </c>
      <c r="AA168" s="59">
        <f t="shared" si="264"/>
        <v>-391.5173787957288</v>
      </c>
      <c r="AB168" s="59">
        <f t="shared" si="265"/>
        <v>-391.6543475788767</v>
      </c>
      <c r="AC168" s="59">
        <f t="shared" si="266"/>
        <v>-340.97704143269402</v>
      </c>
      <c r="AD168" s="59">
        <f t="shared" si="267"/>
        <v>-340.84270818097428</v>
      </c>
      <c r="AE168" s="59">
        <f t="shared" si="268"/>
        <v>-339.07172213072141</v>
      </c>
      <c r="AF168" s="59">
        <f t="shared" si="269"/>
        <v>-339.20598831995994</v>
      </c>
      <c r="AG168" s="59">
        <f t="shared" si="270"/>
        <v>-340.97704143269402</v>
      </c>
    </row>
    <row r="169" spans="1:33" s="15" customFormat="1" x14ac:dyDescent="0.2">
      <c r="A169" s="16" t="str">
        <f>SIAF!B28</f>
        <v>MIRIM_TA1550_UL</v>
      </c>
      <c r="B169" s="14">
        <f>-SIAF!L28+0.5</f>
        <v>-32</v>
      </c>
      <c r="C169" s="14">
        <f>SIAF!J28-SIAF!L28+0.5</f>
        <v>32</v>
      </c>
      <c r="D169" s="3">
        <f t="shared" si="239"/>
        <v>32</v>
      </c>
      <c r="E169" s="3">
        <f t="shared" si="240"/>
        <v>-32</v>
      </c>
      <c r="F169" s="3">
        <f>-SIAF!M28+0.5</f>
        <v>-32</v>
      </c>
      <c r="G169" s="3">
        <f t="shared" si="241"/>
        <v>-32</v>
      </c>
      <c r="H169" s="3">
        <f>SIAF!K28-SIAF!M28+0.5</f>
        <v>32</v>
      </c>
      <c r="I169" s="3">
        <f t="shared" si="242"/>
        <v>32</v>
      </c>
      <c r="J169" s="42">
        <f>SIAF!U28</f>
        <v>1</v>
      </c>
      <c r="K169" s="4">
        <f>RADIANS(SIAF!R28)</f>
        <v>7.7662002992454279E-2</v>
      </c>
      <c r="L169" s="59">
        <f t="shared" si="170"/>
        <v>-3.481104004210009</v>
      </c>
      <c r="M169" s="59">
        <f t="shared" si="171"/>
        <v>3.4882101327097303</v>
      </c>
      <c r="N169" s="59">
        <f t="shared" si="172"/>
        <v>3.493334161377708</v>
      </c>
      <c r="O169" s="59">
        <f t="shared" si="173"/>
        <v>-3.471866642136566</v>
      </c>
      <c r="P169" s="59">
        <f t="shared" si="174"/>
        <v>-3.5597166787380177</v>
      </c>
      <c r="Q169" s="59">
        <f t="shared" si="175"/>
        <v>-3.5559472460057027</v>
      </c>
      <c r="R169" s="59">
        <f t="shared" si="176"/>
        <v>3.5581441900171606</v>
      </c>
      <c r="S169" s="59">
        <f t="shared" si="177"/>
        <v>3.5541931625174783</v>
      </c>
      <c r="T169" s="4">
        <f>SIAF!P28</f>
        <v>-382.46872401192098</v>
      </c>
      <c r="U169" s="4">
        <f>SIAF!Q28</f>
        <v>-365.53703027331557</v>
      </c>
      <c r="V169" s="42">
        <f>SIAF!S28</f>
        <v>-1</v>
      </c>
      <c r="W169" s="60">
        <f>RADIANS(SIAF!R28)</f>
        <v>7.7662002992454279E-2</v>
      </c>
      <c r="X169" s="59">
        <f t="shared" si="243"/>
        <v>-379.27428958481011</v>
      </c>
      <c r="Y169" s="59">
        <f t="shared" si="244"/>
        <v>-386.22230452139627</v>
      </c>
      <c r="Z169" s="59">
        <f t="shared" si="245"/>
        <v>-385.67547373222908</v>
      </c>
      <c r="AA169" s="59">
        <f t="shared" si="246"/>
        <v>-378.73157381957049</v>
      </c>
      <c r="AB169" s="59">
        <f t="shared" si="247"/>
        <v>-379.27428958481011</v>
      </c>
      <c r="AC169" s="59">
        <f t="shared" si="248"/>
        <v>-369.35609516041842</v>
      </c>
      <c r="AD169" s="59">
        <f t="shared" si="249"/>
        <v>-368.81163011225794</v>
      </c>
      <c r="AE169" s="59">
        <f t="shared" si="250"/>
        <v>-361.7185842711695</v>
      </c>
      <c r="AF169" s="59">
        <f t="shared" si="251"/>
        <v>-362.26291123805106</v>
      </c>
      <c r="AG169" s="59">
        <f t="shared" si="252"/>
        <v>-369.35609516041842</v>
      </c>
    </row>
    <row r="170" spans="1:33" s="15" customFormat="1" x14ac:dyDescent="0.2">
      <c r="A170" s="16" t="str">
        <f>SIAF!B29</f>
        <v>MIRIM_TA1550_UR</v>
      </c>
      <c r="B170" s="14">
        <f>-SIAF!L29+0.5</f>
        <v>-32</v>
      </c>
      <c r="C170" s="14">
        <f>SIAF!J29-SIAF!L29+0.5</f>
        <v>32</v>
      </c>
      <c r="D170" s="3">
        <f t="shared" si="239"/>
        <v>32</v>
      </c>
      <c r="E170" s="3">
        <f t="shared" si="240"/>
        <v>-32</v>
      </c>
      <c r="F170" s="3">
        <f>-SIAF!M29+0.5</f>
        <v>-32</v>
      </c>
      <c r="G170" s="3">
        <f t="shared" si="241"/>
        <v>-32</v>
      </c>
      <c r="H170" s="3">
        <f>SIAF!K29-SIAF!M29+0.5</f>
        <v>32</v>
      </c>
      <c r="I170" s="3">
        <f t="shared" si="242"/>
        <v>32</v>
      </c>
      <c r="J170" s="42">
        <f>SIAF!U29</f>
        <v>1</v>
      </c>
      <c r="K170" s="4">
        <f>RADIANS(SIAF!R29)</f>
        <v>7.7662002992454279E-2</v>
      </c>
      <c r="L170" s="59">
        <f t="shared" si="170"/>
        <v>-3.5203552227900157</v>
      </c>
      <c r="M170" s="59">
        <f t="shared" si="171"/>
        <v>3.5290619276597206</v>
      </c>
      <c r="N170" s="59">
        <f t="shared" si="172"/>
        <v>3.5280654635175313</v>
      </c>
      <c r="O170" s="59">
        <f t="shared" si="173"/>
        <v>-3.5181707269679117</v>
      </c>
      <c r="P170" s="59">
        <f t="shared" si="174"/>
        <v>-3.5559027891241834</v>
      </c>
      <c r="Q170" s="59">
        <f t="shared" si="175"/>
        <v>-3.5577431243228634</v>
      </c>
      <c r="R170" s="59">
        <f t="shared" si="176"/>
        <v>3.5536816899947254</v>
      </c>
      <c r="S170" s="59">
        <f t="shared" si="177"/>
        <v>3.5576804833913434</v>
      </c>
      <c r="T170" s="4">
        <f>SIAF!P29</f>
        <v>-394.79458772454512</v>
      </c>
      <c r="U170" s="4">
        <f>SIAF!Q29</f>
        <v>-365.80396053045718</v>
      </c>
      <c r="V170" s="42">
        <f>SIAF!S29</f>
        <v>-1</v>
      </c>
      <c r="W170" s="60">
        <f>RADIANS(SIAF!R29)</f>
        <v>7.7662002992454279E-2</v>
      </c>
      <c r="X170" s="59">
        <f t="shared" si="243"/>
        <v>-391.56072449235819</v>
      </c>
      <c r="Y170" s="59">
        <f t="shared" si="244"/>
        <v>-398.58903622574036</v>
      </c>
      <c r="Z170" s="59">
        <f t="shared" si="245"/>
        <v>-398.03631027908432</v>
      </c>
      <c r="AA170" s="59">
        <f t="shared" si="246"/>
        <v>-391.01100245595649</v>
      </c>
      <c r="AB170" s="59">
        <f t="shared" si="247"/>
        <v>-391.56072449235819</v>
      </c>
      <c r="AC170" s="59">
        <f t="shared" si="248"/>
        <v>-369.62226828859235</v>
      </c>
      <c r="AD170" s="59">
        <f t="shared" si="249"/>
        <v>-369.07718139066526</v>
      </c>
      <c r="AE170" s="59">
        <f t="shared" si="250"/>
        <v>-361.98726898566861</v>
      </c>
      <c r="AF170" s="59">
        <f t="shared" si="251"/>
        <v>-362.52995713990964</v>
      </c>
      <c r="AG170" s="59">
        <f t="shared" si="252"/>
        <v>-369.62226828859235</v>
      </c>
    </row>
    <row r="171" spans="1:33" s="15" customFormat="1" x14ac:dyDescent="0.2">
      <c r="A171" s="16" t="str">
        <f>SIAF!B30</f>
        <v>MIRIM_TA1550_LL</v>
      </c>
      <c r="B171" s="14">
        <f>-SIAF!L30+0.5</f>
        <v>-32</v>
      </c>
      <c r="C171" s="14">
        <f>SIAF!J30-SIAF!L30+0.5</f>
        <v>32</v>
      </c>
      <c r="D171" s="3">
        <f t="shared" si="239"/>
        <v>32</v>
      </c>
      <c r="E171" s="3">
        <f t="shared" si="240"/>
        <v>-32</v>
      </c>
      <c r="F171" s="3">
        <f>-SIAF!M30+0.5</f>
        <v>-32</v>
      </c>
      <c r="G171" s="3">
        <f t="shared" si="241"/>
        <v>-32</v>
      </c>
      <c r="H171" s="3">
        <f>SIAF!K30-SIAF!M30+0.5</f>
        <v>32</v>
      </c>
      <c r="I171" s="3">
        <f t="shared" si="242"/>
        <v>32</v>
      </c>
      <c r="J171" s="42">
        <f>SIAF!U30</f>
        <v>1</v>
      </c>
      <c r="K171" s="4">
        <f>RADIANS(SIAF!R30)</f>
        <v>7.7662002992454279E-2</v>
      </c>
      <c r="L171" s="59">
        <f t="shared" si="170"/>
        <v>-3.4793366199730804</v>
      </c>
      <c r="M171" s="59">
        <f t="shared" si="171"/>
        <v>3.4911684635147595</v>
      </c>
      <c r="N171" s="59">
        <f t="shared" si="172"/>
        <v>3.4931038107791648</v>
      </c>
      <c r="O171" s="59">
        <f t="shared" si="173"/>
        <v>-3.4764562741918517</v>
      </c>
      <c r="P171" s="59">
        <f t="shared" si="174"/>
        <v>-3.5605734875159478</v>
      </c>
      <c r="Q171" s="59">
        <f t="shared" si="175"/>
        <v>-3.5565472070148227</v>
      </c>
      <c r="R171" s="59">
        <f t="shared" si="176"/>
        <v>3.559758247586069</v>
      </c>
      <c r="S171" s="59">
        <f t="shared" si="177"/>
        <v>3.55586387662323</v>
      </c>
      <c r="T171" s="4">
        <f>SIAF!P30</f>
        <v>-383.21792112960543</v>
      </c>
      <c r="U171" s="4">
        <f>SIAF!Q30</f>
        <v>-378.0802442588016</v>
      </c>
      <c r="V171" s="42">
        <f>SIAF!S30</f>
        <v>-1</v>
      </c>
      <c r="W171" s="60">
        <f>RADIANS(SIAF!R30)</f>
        <v>7.7662002992454279E-2</v>
      </c>
      <c r="X171" s="59">
        <f t="shared" si="243"/>
        <v>-380.02531523413745</v>
      </c>
      <c r="Y171" s="59">
        <f t="shared" si="244"/>
        <v>-386.97449760030025</v>
      </c>
      <c r="Z171" s="59">
        <f t="shared" si="245"/>
        <v>-386.4243159686576</v>
      </c>
      <c r="AA171" s="59">
        <f t="shared" si="246"/>
        <v>-379.47606551855387</v>
      </c>
      <c r="AB171" s="59">
        <f t="shared" si="247"/>
        <v>-380.02531523413745</v>
      </c>
      <c r="AC171" s="59">
        <f t="shared" si="248"/>
        <v>-381.90002625144336</v>
      </c>
      <c r="AD171" s="59">
        <f t="shared" si="249"/>
        <v>-381.35521273135015</v>
      </c>
      <c r="AE171" s="59">
        <f t="shared" si="250"/>
        <v>-374.26020693565454</v>
      </c>
      <c r="AF171" s="59">
        <f t="shared" si="251"/>
        <v>-374.8048156270828</v>
      </c>
      <c r="AG171" s="59">
        <f t="shared" si="252"/>
        <v>-381.90002625144336</v>
      </c>
    </row>
    <row r="172" spans="1:33" s="15" customFormat="1" x14ac:dyDescent="0.2">
      <c r="A172" s="16" t="str">
        <f>SIAF!B31</f>
        <v>MIRIM_TA1550_LR</v>
      </c>
      <c r="B172" s="14">
        <f>-SIAF!L31+0.5</f>
        <v>-32</v>
      </c>
      <c r="C172" s="14">
        <f>SIAF!J31-SIAF!L31+0.5</f>
        <v>32</v>
      </c>
      <c r="D172" s="3">
        <f t="shared" si="239"/>
        <v>32</v>
      </c>
      <c r="E172" s="3">
        <f t="shared" si="240"/>
        <v>-32</v>
      </c>
      <c r="F172" s="3">
        <f>-SIAF!M31+0.5</f>
        <v>-32</v>
      </c>
      <c r="G172" s="3">
        <f t="shared" si="241"/>
        <v>-32</v>
      </c>
      <c r="H172" s="3">
        <f>SIAF!K31-SIAF!M31+0.5</f>
        <v>32</v>
      </c>
      <c r="I172" s="3">
        <f t="shared" si="242"/>
        <v>32</v>
      </c>
      <c r="J172" s="42">
        <f>SIAF!U31</f>
        <v>1</v>
      </c>
      <c r="K172" s="4">
        <f>RADIANS(SIAF!R31)</f>
        <v>7.7662002992454279E-2</v>
      </c>
      <c r="L172" s="59">
        <f t="shared" si="170"/>
        <v>-3.5202915996024999</v>
      </c>
      <c r="M172" s="59">
        <f t="shared" si="171"/>
        <v>3.5286256493630952</v>
      </c>
      <c r="N172" s="59">
        <f t="shared" si="172"/>
        <v>3.5293740040631749</v>
      </c>
      <c r="O172" s="59">
        <f t="shared" si="173"/>
        <v>-3.5190140915763553</v>
      </c>
      <c r="P172" s="59">
        <f t="shared" si="174"/>
        <v>-3.5584988542056522</v>
      </c>
      <c r="Q172" s="59">
        <f t="shared" si="175"/>
        <v>-3.5561926200557306</v>
      </c>
      <c r="R172" s="59">
        <f t="shared" si="176"/>
        <v>3.5568601529364541</v>
      </c>
      <c r="S172" s="59">
        <f t="shared" si="177"/>
        <v>3.5569338286910996</v>
      </c>
      <c r="T172" s="4">
        <f>SIAF!P31</f>
        <v>-395.29396165654367</v>
      </c>
      <c r="U172" s="4">
        <f>SIAF!Q31</f>
        <v>-377.91710632855023</v>
      </c>
      <c r="V172" s="42">
        <f>SIAF!S31</f>
        <v>-1</v>
      </c>
      <c r="W172" s="60">
        <f>RADIANS(SIAF!R31)</f>
        <v>7.7662002992454279E-2</v>
      </c>
      <c r="X172" s="59">
        <f t="shared" si="243"/>
        <v>-392.06036326877762</v>
      </c>
      <c r="Y172" s="59">
        <f t="shared" si="244"/>
        <v>-399.08785490020426</v>
      </c>
      <c r="Z172" s="59">
        <f t="shared" si="245"/>
        <v>-398.53674220971823</v>
      </c>
      <c r="AA172" s="59">
        <f t="shared" si="246"/>
        <v>-391.50959349382464</v>
      </c>
      <c r="AB172" s="59">
        <f t="shared" si="247"/>
        <v>-392.06036326877762</v>
      </c>
      <c r="AC172" s="59">
        <f t="shared" si="248"/>
        <v>-381.73799739062616</v>
      </c>
      <c r="AD172" s="59">
        <f t="shared" si="249"/>
        <v>-381.18881520618413</v>
      </c>
      <c r="AE172" s="59">
        <f t="shared" si="250"/>
        <v>-374.09714437951766</v>
      </c>
      <c r="AF172" s="59">
        <f t="shared" si="251"/>
        <v>-374.64391277371749</v>
      </c>
      <c r="AG172" s="59">
        <f t="shared" si="252"/>
        <v>-381.73799739062616</v>
      </c>
    </row>
    <row r="173" spans="1:33" s="15" customFormat="1" x14ac:dyDescent="0.2">
      <c r="A173" s="16" t="str">
        <f>SIAF!B32</f>
        <v>MIRIM_TA1550_CUL</v>
      </c>
      <c r="B173" s="14">
        <f>-SIAF!L32+0.5</f>
        <v>-8</v>
      </c>
      <c r="C173" s="14">
        <f>SIAF!J32-SIAF!L32+0.5</f>
        <v>8</v>
      </c>
      <c r="D173" s="3">
        <f t="shared" ref="D173:D176" si="271">C173</f>
        <v>8</v>
      </c>
      <c r="E173" s="3">
        <f t="shared" ref="E173:E176" si="272">B173</f>
        <v>-8</v>
      </c>
      <c r="F173" s="3">
        <f>-SIAF!M32+0.5</f>
        <v>-8</v>
      </c>
      <c r="G173" s="3">
        <f t="shared" ref="G173:G176" si="273">F173</f>
        <v>-8</v>
      </c>
      <c r="H173" s="3">
        <f>SIAF!K32-SIAF!M32+0.5</f>
        <v>8</v>
      </c>
      <c r="I173" s="3">
        <f t="shared" ref="I173:I176" si="274">H173</f>
        <v>8</v>
      </c>
      <c r="J173" s="42">
        <f>SIAF!U32</f>
        <v>1</v>
      </c>
      <c r="K173" s="4">
        <f>RADIANS(SIAF!R32)</f>
        <v>7.7662002992454279E-2</v>
      </c>
      <c r="L173" s="59">
        <f t="shared" si="170"/>
        <v>-0.87571808844171029</v>
      </c>
      <c r="M173" s="59">
        <f t="shared" si="171"/>
        <v>0.87566017799410434</v>
      </c>
      <c r="N173" s="59">
        <f t="shared" si="172"/>
        <v>0.87639677647108127</v>
      </c>
      <c r="O173" s="59">
        <f t="shared" si="173"/>
        <v>-0.87481907471460085</v>
      </c>
      <c r="P173" s="59">
        <f t="shared" si="174"/>
        <v>-0.88960621366321702</v>
      </c>
      <c r="Q173" s="59">
        <f t="shared" si="175"/>
        <v>-0.88923528685129427</v>
      </c>
      <c r="R173" s="59">
        <f t="shared" si="176"/>
        <v>0.88950526917884365</v>
      </c>
      <c r="S173" s="59">
        <f t="shared" si="177"/>
        <v>0.88919478230045046</v>
      </c>
      <c r="T173" s="4">
        <f>SIAF!P32</f>
        <v>-387.65941471879466</v>
      </c>
      <c r="U173" s="4">
        <f>SIAF!Q32</f>
        <v>-370.37212406640936</v>
      </c>
      <c r="V173" s="42">
        <f>SIAF!S32</f>
        <v>-1</v>
      </c>
      <c r="W173" s="60">
        <f>RADIANS(SIAF!R32)</f>
        <v>7.7662002992454279E-2</v>
      </c>
      <c r="X173" s="59">
        <f t="shared" ref="X173:X176" si="275">$T173+$V173*L173*COS($W173)+P173*SIN($W173)</f>
        <v>-386.85535537184091</v>
      </c>
      <c r="Y173" s="59">
        <f t="shared" ref="Y173:Y176" si="276">$T173+$V173*M173*COS($W173)+Q173*SIN($W173)</f>
        <v>-388.60142589459798</v>
      </c>
      <c r="Z173" s="59">
        <f t="shared" ref="Z173:Z176" si="277">$T173+$V173*N173*COS($W173)+R173*SIN($W173)</f>
        <v>-388.46415853976396</v>
      </c>
      <c r="AA173" s="59">
        <f t="shared" ref="AA173:AA176" si="278">$T173+$V173*O173*COS($W173)+S173*SIN($W173)</f>
        <v>-386.71824525353929</v>
      </c>
      <c r="AB173" s="59">
        <f t="shared" ref="AB173:AB176" si="279">X173</f>
        <v>-386.85535537184091</v>
      </c>
      <c r="AC173" s="59">
        <f t="shared" ref="AC173:AC176" si="280">$U173-$V173*L173*SIN($W173)+P173*COS($W173)</f>
        <v>-371.3269905242916</v>
      </c>
      <c r="AD173" s="59">
        <f t="shared" ref="AD173:AD176" si="281">$U173-$V173*M173*SIN($W173)+Q173*COS($W173)</f>
        <v>-371.19074185718102</v>
      </c>
      <c r="AE173" s="59">
        <f t="shared" ref="AE173:AE176" si="282">$U173-$V173*N173*SIN($W173)+R173*COS($W173)</f>
        <v>-369.41730559344307</v>
      </c>
      <c r="AF173" s="59">
        <f t="shared" ref="AF173:AF176" si="283">$U173-$V173*O173*SIN($W173)+S173*COS($W173)</f>
        <v>-369.5534814019789</v>
      </c>
      <c r="AG173" s="59">
        <f t="shared" ref="AG173:AG176" si="284">AC173</f>
        <v>-371.3269905242916</v>
      </c>
    </row>
    <row r="174" spans="1:33" s="15" customFormat="1" x14ac:dyDescent="0.2">
      <c r="A174" s="16" t="str">
        <f>SIAF!B33</f>
        <v>MIRIM_TA1550_CUR</v>
      </c>
      <c r="B174" s="14">
        <f>-SIAF!L33+0.5</f>
        <v>-8</v>
      </c>
      <c r="C174" s="14">
        <f>SIAF!J33-SIAF!L33+0.5</f>
        <v>8</v>
      </c>
      <c r="D174" s="3">
        <f t="shared" si="271"/>
        <v>8</v>
      </c>
      <c r="E174" s="3">
        <f t="shared" si="272"/>
        <v>-8</v>
      </c>
      <c r="F174" s="3">
        <f>-SIAF!M33+0.5</f>
        <v>-8</v>
      </c>
      <c r="G174" s="3">
        <f t="shared" si="273"/>
        <v>-8</v>
      </c>
      <c r="H174" s="3">
        <f>SIAF!K33-SIAF!M33+0.5</f>
        <v>8</v>
      </c>
      <c r="I174" s="3">
        <f t="shared" si="274"/>
        <v>8</v>
      </c>
      <c r="J174" s="42">
        <f>SIAF!U33</f>
        <v>1</v>
      </c>
      <c r="K174" s="4">
        <f>RADIANS(SIAF!R33)</f>
        <v>7.7662002992454279E-2</v>
      </c>
      <c r="L174" s="59">
        <f t="shared" si="170"/>
        <v>-0.8780093353001589</v>
      </c>
      <c r="M174" s="59">
        <f t="shared" si="171"/>
        <v>0.87815649756518843</v>
      </c>
      <c r="N174" s="59">
        <f t="shared" si="172"/>
        <v>0.87861997538792924</v>
      </c>
      <c r="O174" s="59">
        <f t="shared" si="173"/>
        <v>-0.87739726224904502</v>
      </c>
      <c r="P174" s="59">
        <f t="shared" si="174"/>
        <v>-0.88940360500913096</v>
      </c>
      <c r="Q174" s="59">
        <f t="shared" si="175"/>
        <v>-0.88931804729952302</v>
      </c>
      <c r="R174" s="59">
        <f t="shared" si="176"/>
        <v>0.8892924447501338</v>
      </c>
      <c r="S174" s="59">
        <f t="shared" si="177"/>
        <v>0.88930243496377037</v>
      </c>
      <c r="T174" s="4">
        <f>SIAF!P33</f>
        <v>-390.64423862192524</v>
      </c>
      <c r="U174" s="4">
        <f>SIAF!Q33</f>
        <v>-370.585561993255</v>
      </c>
      <c r="V174" s="42">
        <f>SIAF!S33</f>
        <v>-1</v>
      </c>
      <c r="W174" s="60">
        <f>RADIANS(SIAF!R33)</f>
        <v>7.7662002992454279E-2</v>
      </c>
      <c r="X174" s="59">
        <f t="shared" si="275"/>
        <v>-389.83787921515739</v>
      </c>
      <c r="Y174" s="59">
        <f t="shared" si="276"/>
        <v>-391.58874501383144</v>
      </c>
      <c r="Z174" s="59">
        <f t="shared" si="277"/>
        <v>-391.45121545245587</v>
      </c>
      <c r="AA174" s="59">
        <f t="shared" si="278"/>
        <v>-389.70049038813164</v>
      </c>
      <c r="AB174" s="59">
        <f t="shared" si="279"/>
        <v>-389.83787921515739</v>
      </c>
      <c r="AC174" s="59">
        <f t="shared" si="280"/>
        <v>-371.5404042171823</v>
      </c>
      <c r="AD174" s="59">
        <f t="shared" si="281"/>
        <v>-371.40406862066675</v>
      </c>
      <c r="AE174" s="59">
        <f t="shared" si="282"/>
        <v>-369.63078321865476</v>
      </c>
      <c r="AF174" s="59">
        <f t="shared" si="283"/>
        <v>-369.76701202663958</v>
      </c>
      <c r="AG174" s="59">
        <f t="shared" si="284"/>
        <v>-371.5404042171823</v>
      </c>
    </row>
    <row r="175" spans="1:33" s="15" customFormat="1" x14ac:dyDescent="0.2">
      <c r="A175" s="16" t="str">
        <f>SIAF!B34</f>
        <v>MIRIM_TA1550_CLL</v>
      </c>
      <c r="B175" s="14">
        <f>-SIAF!L34+0.5</f>
        <v>-8</v>
      </c>
      <c r="C175" s="14">
        <f>SIAF!J34-SIAF!L34+0.5</f>
        <v>8</v>
      </c>
      <c r="D175" s="3">
        <f t="shared" si="271"/>
        <v>8</v>
      </c>
      <c r="E175" s="3">
        <f t="shared" si="272"/>
        <v>-8</v>
      </c>
      <c r="F175" s="3">
        <f>-SIAF!M34+0.5</f>
        <v>-8</v>
      </c>
      <c r="G175" s="3">
        <f t="shared" si="273"/>
        <v>-8</v>
      </c>
      <c r="H175" s="3">
        <f>SIAF!K34-SIAF!M34+0.5</f>
        <v>8</v>
      </c>
      <c r="I175" s="3">
        <f t="shared" si="274"/>
        <v>8</v>
      </c>
      <c r="J175" s="42">
        <f>SIAF!U34</f>
        <v>1</v>
      </c>
      <c r="K175" s="4">
        <f>RADIANS(SIAF!R34)</f>
        <v>7.7662002992454279E-2</v>
      </c>
      <c r="L175" s="59">
        <f t="shared" si="170"/>
        <v>-0.87556860425085747</v>
      </c>
      <c r="M175" s="59">
        <f t="shared" si="171"/>
        <v>0.87566137393817223</v>
      </c>
      <c r="N175" s="59">
        <f t="shared" si="172"/>
        <v>0.87627395197037394</v>
      </c>
      <c r="O175" s="59">
        <f t="shared" si="173"/>
        <v>-0.87483978328422651</v>
      </c>
      <c r="P175" s="59">
        <f t="shared" si="174"/>
        <v>-0.88973397043885183</v>
      </c>
      <c r="Q175" s="59">
        <f t="shared" si="175"/>
        <v>-0.88923053455959122</v>
      </c>
      <c r="R175" s="59">
        <f t="shared" si="176"/>
        <v>0.88964443301895102</v>
      </c>
      <c r="S175" s="59">
        <f t="shared" si="177"/>
        <v>0.88920402121318998</v>
      </c>
      <c r="T175" s="4">
        <f>SIAF!P34</f>
        <v>-387.68139019331016</v>
      </c>
      <c r="U175" s="4">
        <f>SIAF!Q34</f>
        <v>-373.49285299718548</v>
      </c>
      <c r="V175" s="42">
        <f>SIAF!S34</f>
        <v>-1</v>
      </c>
      <c r="W175" s="60">
        <f>RADIANS(SIAF!R34)</f>
        <v>7.7662002992454279E-2</v>
      </c>
      <c r="X175" s="59">
        <f t="shared" si="275"/>
        <v>-386.8774897918517</v>
      </c>
      <c r="Y175" s="59">
        <f t="shared" si="276"/>
        <v>-388.62340219275114</v>
      </c>
      <c r="Z175" s="59">
        <f t="shared" si="277"/>
        <v>-388.48600076311209</v>
      </c>
      <c r="AA175" s="59">
        <f t="shared" si="278"/>
        <v>-386.74019936511309</v>
      </c>
      <c r="AB175" s="59">
        <f t="shared" si="279"/>
        <v>-386.8774897918517</v>
      </c>
      <c r="AC175" s="59">
        <f t="shared" si="280"/>
        <v>-374.44783522918647</v>
      </c>
      <c r="AD175" s="59">
        <f t="shared" si="281"/>
        <v>-374.31146595720361</v>
      </c>
      <c r="AE175" s="59">
        <f t="shared" si="282"/>
        <v>-372.53790530905462</v>
      </c>
      <c r="AF175" s="59">
        <f t="shared" si="283"/>
        <v>-372.67420272834278</v>
      </c>
      <c r="AG175" s="59">
        <f t="shared" si="284"/>
        <v>-374.44783522918647</v>
      </c>
    </row>
    <row r="176" spans="1:33" s="15" customFormat="1" x14ac:dyDescent="0.2">
      <c r="A176" s="16" t="str">
        <f>SIAF!B35</f>
        <v>MIRIM_TA1550_CLR</v>
      </c>
      <c r="B176" s="14">
        <f>-SIAF!L35+0.5</f>
        <v>-8</v>
      </c>
      <c r="C176" s="14">
        <f>SIAF!J35-SIAF!L35+0.5</f>
        <v>8</v>
      </c>
      <c r="D176" s="3">
        <f t="shared" si="271"/>
        <v>8</v>
      </c>
      <c r="E176" s="3">
        <f t="shared" si="272"/>
        <v>-8</v>
      </c>
      <c r="F176" s="3">
        <f>-SIAF!M35+0.5</f>
        <v>-8</v>
      </c>
      <c r="G176" s="3">
        <f t="shared" si="273"/>
        <v>-8</v>
      </c>
      <c r="H176" s="3">
        <f>SIAF!K35-SIAF!M35+0.5</f>
        <v>8</v>
      </c>
      <c r="I176" s="3">
        <f t="shared" si="274"/>
        <v>8</v>
      </c>
      <c r="J176" s="42">
        <f>SIAF!U35</f>
        <v>1</v>
      </c>
      <c r="K176" s="4">
        <f>RADIANS(SIAF!R35)</f>
        <v>7.7662002992454279E-2</v>
      </c>
      <c r="L176" s="59">
        <f t="shared" ref="L176:L207" si="285">$D36*B176+$E36*F176+$F36*B176^2+$G36*B176*F176+$H36*F176^2+$I36*B176^3+$J36*B176^2*F176+$K36*B176*F176^2+$L36*F176^3+$M36*B176^4+$N36*B176^3*F176+$O36*B176^2*F176^2+$P36*B176*F176^3+$Q36*F176^4</f>
        <v>-0.87806597347288651</v>
      </c>
      <c r="M176" s="59">
        <f t="shared" ref="M176:M207" si="286">$D36*C176+$E36*G176+$F36*C176^2+$G36*C176*G176+$H36*G176^2+$I36*C176^3+$J36*C176^2*G176+$K36*C176*G176^2+$L36*G176^3+$M36*C176^4+$N36*C176^3*G176+$O36*C176^2*G176^2+$P36*C176*G176^3+$Q36*G176^4</f>
        <v>0.87829223646765719</v>
      </c>
      <c r="N176" s="59">
        <f t="shared" ref="N176:N207" si="287">$D36*D176+$E36*H176+$F36*D176^2+$G36*D176*H176+$H36*H176^2+$I36*D176^3+$J36*D176^2*H176+$K36*D176*H176^2+$L36*H176^3+$M36*D176^4+$N36*D176^3*H176+$O36*D176^2*H176^2+$P36*D176*H176^3+$Q36*H176^4</f>
        <v>0.87869646078620056</v>
      </c>
      <c r="O176" s="59">
        <f t="shared" ref="O176:O207" si="288">$D36*E176+$E36*I176+$F36*E176^2+$G36*E176*I176+$H36*I176^2+$I36*E176^3+$J36*E176^2*I176+$K36*E176*I176^2+$L36*I176^3+$M36*E176^4+$N36*E176^3*I176+$O36*E176^2*I176^2+$P36*E176*I176^3+$Q36*I176^4</f>
        <v>-0.87755660590595264</v>
      </c>
      <c r="P176" s="59">
        <f t="shared" ref="P176:P207" si="289">$R36*B176+$S36*F176+$T36*B176^2+$U36*B176*F176+$V36*F176^2+$W36*B176^3+$X36*B176^2*F176+$Y36*B176*F176^2+$Z36*F176^3+$AA36*B176^4+$AB36*B176^3*F176+$AC36*B176^2*F176^2+$AD36*B176*F176^3+$AE36*F176^4</f>
        <v>-0.88953734381357141</v>
      </c>
      <c r="Q176" s="59">
        <f t="shared" ref="Q176:Q207" si="290">$R36*C176+$S36*G176+$T36*C176^2+$U36*C176*G176+$V36*G176^2+$W36*C176^3+$X36*C176^2*G176+$Y36*C176*G176^2+$Z36*G176^3+$AA36*C176^4+$AB36*C176^3*G176+$AC36*C176^2*G176^2+$AD36*C176*G176^3+$AE36*G176^4</f>
        <v>-0.88928405762326479</v>
      </c>
      <c r="R176" s="59">
        <f t="shared" ref="R176:R207" si="291">$R36*D176+$S36*H176+$T36*D176^2+$U36*D176*H176+$V36*H176^2+$W36*D176^3+$X36*D176^2*H176+$Y36*D176*H176^2+$Z36*H176^3+$AA36*D176^4+$AB36*D176^3*H176+$AC36*D176^2*H176^2+$AD36*D176*H176^3+$AE36*H176^4</f>
        <v>0.88943572198088305</v>
      </c>
      <c r="S176" s="59">
        <f t="shared" ref="S176:S207" si="292">$R36*E176+$S36*I176+$T36*E176^2+$U36*E176*I176+$V36*I176^2+$W36*E176^3+$X36*E176^2*I176+$Y36*E176*I176^2+$Z36*I176^3+$AA36*E176^4+$AB36*E176^3*I176+$AC36*E176^2*I176^2+$AD36*E176*I176^3+$AE36*I176^4</f>
        <v>0.88928272995260249</v>
      </c>
      <c r="T176" s="4">
        <f>SIAF!P35</f>
        <v>-390.87627819276224</v>
      </c>
      <c r="U176" s="4">
        <f>SIAF!Q35</f>
        <v>-373.57816786818495</v>
      </c>
      <c r="V176" s="42">
        <f>SIAF!S35</f>
        <v>-1</v>
      </c>
      <c r="W176" s="60">
        <f>RADIANS(SIAF!R35)</f>
        <v>7.7662002992454279E-2</v>
      </c>
      <c r="X176" s="59">
        <f t="shared" si="275"/>
        <v>-390.06987269452503</v>
      </c>
      <c r="Y176" s="59">
        <f t="shared" si="276"/>
        <v>-391.82091727737611</v>
      </c>
      <c r="Z176" s="59">
        <f t="shared" si="277"/>
        <v>-391.68332016213589</v>
      </c>
      <c r="AA176" s="59">
        <f t="shared" si="278"/>
        <v>-389.93237262439465</v>
      </c>
      <c r="AB176" s="59">
        <f t="shared" si="279"/>
        <v>-390.06987269452503</v>
      </c>
      <c r="AC176" s="59">
        <f t="shared" si="280"/>
        <v>-374.53314782201778</v>
      </c>
      <c r="AD176" s="59">
        <f t="shared" si="281"/>
        <v>-374.39663007720998</v>
      </c>
      <c r="AE176" s="59">
        <f t="shared" si="282"/>
        <v>-372.62324031417705</v>
      </c>
      <c r="AF176" s="59">
        <f t="shared" si="283"/>
        <v>-372.75964990969794</v>
      </c>
      <c r="AG176" s="59">
        <f t="shared" si="284"/>
        <v>-374.53314782201778</v>
      </c>
    </row>
    <row r="177" spans="1:33" s="15" customFormat="1" x14ac:dyDescent="0.2">
      <c r="A177" s="16" t="str">
        <f>SIAF!B36</f>
        <v>MIRIM_TA1140_UL</v>
      </c>
      <c r="B177" s="14">
        <f>-SIAF!L36+0.5</f>
        <v>-32</v>
      </c>
      <c r="C177" s="14">
        <f>SIAF!J36-SIAF!L36+0.5</f>
        <v>32</v>
      </c>
      <c r="D177" s="3">
        <f t="shared" si="239"/>
        <v>32</v>
      </c>
      <c r="E177" s="3">
        <f t="shared" si="240"/>
        <v>-32</v>
      </c>
      <c r="F177" s="3">
        <f>-SIAF!M36+0.5</f>
        <v>-32</v>
      </c>
      <c r="G177" s="3">
        <f t="shared" si="241"/>
        <v>-32</v>
      </c>
      <c r="H177" s="3">
        <f>SIAF!K36-SIAF!M36+0.5</f>
        <v>32</v>
      </c>
      <c r="I177" s="3">
        <f t="shared" si="242"/>
        <v>32</v>
      </c>
      <c r="J177" s="42">
        <f>SIAF!U36</f>
        <v>1</v>
      </c>
      <c r="K177" s="4">
        <f>RADIANS(SIAF!R36)</f>
        <v>7.7662002992454279E-2</v>
      </c>
      <c r="L177" s="59">
        <f t="shared" si="285"/>
        <v>-3.47640404585457</v>
      </c>
      <c r="M177" s="59">
        <f t="shared" si="286"/>
        <v>3.493114581322986</v>
      </c>
      <c r="N177" s="59">
        <f t="shared" si="287"/>
        <v>3.4917080760716179</v>
      </c>
      <c r="O177" s="59">
        <f t="shared" si="288"/>
        <v>-3.4800209810754237</v>
      </c>
      <c r="P177" s="59">
        <f t="shared" si="289"/>
        <v>-3.5603715594028862</v>
      </c>
      <c r="Q177" s="59">
        <f t="shared" si="290"/>
        <v>-3.5560385580079266</v>
      </c>
      <c r="R177" s="59">
        <f t="shared" si="291"/>
        <v>3.5604600796740127</v>
      </c>
      <c r="S177" s="59">
        <f t="shared" si="292"/>
        <v>3.5563152097771042</v>
      </c>
      <c r="T177" s="4">
        <f>SIAF!P36</f>
        <v>-384.39280034822383</v>
      </c>
      <c r="U177" s="4">
        <f>SIAF!Q36</f>
        <v>-390.36933125327647</v>
      </c>
      <c r="V177" s="42">
        <f>SIAF!S36</f>
        <v>-1</v>
      </c>
      <c r="W177" s="60">
        <f>RADIANS(SIAF!R36)</f>
        <v>7.7662002992454279E-2</v>
      </c>
      <c r="X177" s="59">
        <f t="shared" si="243"/>
        <v>-381.20310252119191</v>
      </c>
      <c r="Y177" s="59">
        <f t="shared" si="244"/>
        <v>-388.15127760777818</v>
      </c>
      <c r="Z177" s="59">
        <f t="shared" si="245"/>
        <v>-387.59774920864976</v>
      </c>
      <c r="AA177" s="59">
        <f t="shared" si="246"/>
        <v>-380.64735575873686</v>
      </c>
      <c r="AB177" s="59">
        <f t="shared" si="247"/>
        <v>-381.20310252119191</v>
      </c>
      <c r="AC177" s="59">
        <f t="shared" si="248"/>
        <v>-394.18868440574443</v>
      </c>
      <c r="AD177" s="59">
        <f t="shared" si="249"/>
        <v>-393.64364162245391</v>
      </c>
      <c r="AE177" s="59">
        <f t="shared" si="250"/>
        <v>-386.54870250011157</v>
      </c>
      <c r="AF177" s="59">
        <f t="shared" si="251"/>
        <v>-387.09372921287229</v>
      </c>
      <c r="AG177" s="59">
        <f t="shared" si="252"/>
        <v>-394.18868440574443</v>
      </c>
    </row>
    <row r="178" spans="1:33" s="15" customFormat="1" x14ac:dyDescent="0.2">
      <c r="A178" s="16" t="str">
        <f>SIAF!B37</f>
        <v>MIRIM_TA1140_UR</v>
      </c>
      <c r="B178" s="14">
        <f>-SIAF!L37+0.5</f>
        <v>-32</v>
      </c>
      <c r="C178" s="14">
        <f>SIAF!J37-SIAF!L37+0.5</f>
        <v>32</v>
      </c>
      <c r="D178" s="3">
        <f t="shared" si="239"/>
        <v>32</v>
      </c>
      <c r="E178" s="3">
        <f t="shared" si="240"/>
        <v>-32</v>
      </c>
      <c r="F178" s="3">
        <f>-SIAF!M37+0.5</f>
        <v>-32</v>
      </c>
      <c r="G178" s="3">
        <f t="shared" si="241"/>
        <v>-32</v>
      </c>
      <c r="H178" s="3">
        <f>SIAF!K37-SIAF!M37+0.5</f>
        <v>32</v>
      </c>
      <c r="I178" s="3">
        <f t="shared" si="242"/>
        <v>32</v>
      </c>
      <c r="J178" s="42">
        <f>SIAF!U37</f>
        <v>1</v>
      </c>
      <c r="K178" s="4">
        <f>RADIANS(SIAF!R37)</f>
        <v>7.7662002992454279E-2</v>
      </c>
      <c r="L178" s="59">
        <f t="shared" si="285"/>
        <v>-3.5202802129991899</v>
      </c>
      <c r="M178" s="59">
        <f t="shared" si="286"/>
        <v>3.5283110692719792</v>
      </c>
      <c r="N178" s="59">
        <f t="shared" si="287"/>
        <v>3.5305865212634733</v>
      </c>
      <c r="O178" s="59">
        <f t="shared" si="288"/>
        <v>-3.5201238831781052</v>
      </c>
      <c r="P178" s="59">
        <f t="shared" si="289"/>
        <v>-3.560165725319131</v>
      </c>
      <c r="Q178" s="59">
        <f t="shared" si="290"/>
        <v>-3.5538060109722447</v>
      </c>
      <c r="R178" s="59">
        <f t="shared" si="291"/>
        <v>3.5592215927123028</v>
      </c>
      <c r="S178" s="59">
        <f t="shared" si="292"/>
        <v>3.5552892081622187</v>
      </c>
      <c r="T178" s="4">
        <f>SIAF!P37</f>
        <v>-396.65419898184609</v>
      </c>
      <c r="U178" s="4">
        <f>SIAF!Q37</f>
        <v>-389.74163564273499</v>
      </c>
      <c r="V178" s="42">
        <f>SIAF!S37</f>
        <v>-1</v>
      </c>
      <c r="W178" s="60">
        <f>RADIANS(SIAF!R37)</f>
        <v>7.7662002992454279E-2</v>
      </c>
      <c r="X178" s="59">
        <f t="shared" si="243"/>
        <v>-393.42074126882102</v>
      </c>
      <c r="Y178" s="59">
        <f t="shared" si="244"/>
        <v>-400.44759343103641</v>
      </c>
      <c r="Z178" s="59">
        <f t="shared" si="245"/>
        <v>-399.89800518763343</v>
      </c>
      <c r="AA178" s="59">
        <f t="shared" si="246"/>
        <v>-392.86885196880519</v>
      </c>
      <c r="AB178" s="59">
        <f t="shared" si="247"/>
        <v>-393.42074126882102</v>
      </c>
      <c r="AC178" s="59">
        <f t="shared" si="248"/>
        <v>-393.5641876682605</v>
      </c>
      <c r="AD178" s="59">
        <f t="shared" si="249"/>
        <v>-393.01098951131843</v>
      </c>
      <c r="AE178" s="59">
        <f t="shared" si="250"/>
        <v>-385.91922529984231</v>
      </c>
      <c r="AF178" s="59">
        <f t="shared" si="251"/>
        <v>-386.47016785327753</v>
      </c>
      <c r="AG178" s="59">
        <f t="shared" si="252"/>
        <v>-393.5641876682605</v>
      </c>
    </row>
    <row r="179" spans="1:33" s="15" customFormat="1" x14ac:dyDescent="0.2">
      <c r="A179" s="16" t="str">
        <f>SIAF!B38</f>
        <v>MIRIM_TA1140_LL</v>
      </c>
      <c r="B179" s="14">
        <f>-SIAF!L38+0.5</f>
        <v>-32</v>
      </c>
      <c r="C179" s="14">
        <f>SIAF!J38-SIAF!L38+0.5</f>
        <v>32</v>
      </c>
      <c r="D179" s="3">
        <f t="shared" si="239"/>
        <v>32</v>
      </c>
      <c r="E179" s="3">
        <f t="shared" si="240"/>
        <v>-32</v>
      </c>
      <c r="F179" s="3">
        <f>-SIAF!M38+0.5</f>
        <v>-32</v>
      </c>
      <c r="G179" s="3">
        <f t="shared" si="241"/>
        <v>-32</v>
      </c>
      <c r="H179" s="3">
        <f>SIAF!K38-SIAF!M38+0.5</f>
        <v>32</v>
      </c>
      <c r="I179" s="3">
        <f t="shared" si="242"/>
        <v>32</v>
      </c>
      <c r="J179" s="42">
        <f>SIAF!U38</f>
        <v>1</v>
      </c>
      <c r="K179" s="4">
        <f>RADIANS(SIAF!R38)</f>
        <v>7.7662002992454279E-2</v>
      </c>
      <c r="L179" s="59">
        <f t="shared" si="285"/>
        <v>-3.4666311504665428</v>
      </c>
      <c r="M179" s="59">
        <f t="shared" si="286"/>
        <v>3.4901273380342346</v>
      </c>
      <c r="N179" s="59">
        <f t="shared" si="287"/>
        <v>3.4840771401271748</v>
      </c>
      <c r="O179" s="59">
        <f t="shared" si="288"/>
        <v>-3.4781872981083746</v>
      </c>
      <c r="P179" s="59">
        <f t="shared" si="289"/>
        <v>-3.5586146152648923</v>
      </c>
      <c r="Q179" s="59">
        <f t="shared" si="290"/>
        <v>-3.5546468650578489</v>
      </c>
      <c r="R179" s="59">
        <f t="shared" si="291"/>
        <v>3.5599079451034616</v>
      </c>
      <c r="S179" s="59">
        <f t="shared" si="292"/>
        <v>3.5556809533434133</v>
      </c>
      <c r="T179" s="4">
        <f>SIAF!P38</f>
        <v>-384.84335000641215</v>
      </c>
      <c r="U179" s="4">
        <f>SIAF!Q38</f>
        <v>-403.04818334650128</v>
      </c>
      <c r="V179" s="42">
        <f>SIAF!S38</f>
        <v>-1</v>
      </c>
      <c r="W179" s="60">
        <f>RADIANS(SIAF!R38)</f>
        <v>7.7662002992454279E-2</v>
      </c>
      <c r="X179" s="59">
        <f t="shared" si="243"/>
        <v>-381.66325930684201</v>
      </c>
      <c r="Y179" s="59">
        <f t="shared" si="244"/>
        <v>-388.59874105371279</v>
      </c>
      <c r="Z179" s="59">
        <f t="shared" si="245"/>
        <v>-388.0407337686778</v>
      </c>
      <c r="AA179" s="59">
        <f t="shared" si="246"/>
        <v>-381.0997827809702</v>
      </c>
      <c r="AB179" s="59">
        <f t="shared" si="247"/>
        <v>-381.66325930684201</v>
      </c>
      <c r="AC179" s="59">
        <f t="shared" si="248"/>
        <v>-406.86502663066545</v>
      </c>
      <c r="AD179" s="59">
        <f t="shared" si="249"/>
        <v>-406.32133797969749</v>
      </c>
      <c r="AE179" s="59">
        <f t="shared" si="250"/>
        <v>-399.22869710189099</v>
      </c>
      <c r="AF179" s="59">
        <f t="shared" si="251"/>
        <v>-399.77307138638628</v>
      </c>
      <c r="AG179" s="59">
        <f t="shared" si="252"/>
        <v>-406.86502663066545</v>
      </c>
    </row>
    <row r="180" spans="1:33" s="15" customFormat="1" x14ac:dyDescent="0.2">
      <c r="A180" s="16" t="str">
        <f>SIAF!B39</f>
        <v>MIRIM_TA1140_LR</v>
      </c>
      <c r="B180" s="14">
        <f>-SIAF!L39+0.5</f>
        <v>-32</v>
      </c>
      <c r="C180" s="14">
        <f>SIAF!J39-SIAF!L39+0.5</f>
        <v>32</v>
      </c>
      <c r="D180" s="3">
        <f t="shared" si="239"/>
        <v>32</v>
      </c>
      <c r="E180" s="3">
        <f t="shared" si="240"/>
        <v>-32</v>
      </c>
      <c r="F180" s="3">
        <f>-SIAF!M39+0.5</f>
        <v>-32</v>
      </c>
      <c r="G180" s="3">
        <f t="shared" si="241"/>
        <v>-32</v>
      </c>
      <c r="H180" s="3">
        <f>SIAF!K39-SIAF!M39+0.5</f>
        <v>32</v>
      </c>
      <c r="I180" s="3">
        <f t="shared" si="242"/>
        <v>32</v>
      </c>
      <c r="J180" s="42">
        <f>SIAF!U39</f>
        <v>1</v>
      </c>
      <c r="K180" s="4">
        <f>RADIANS(SIAF!R39)</f>
        <v>7.7662002992454279E-2</v>
      </c>
      <c r="L180" s="59">
        <f t="shared" si="285"/>
        <v>-3.5145374812038952</v>
      </c>
      <c r="M180" s="59">
        <f t="shared" si="286"/>
        <v>3.5238634316097386</v>
      </c>
      <c r="N180" s="59">
        <f t="shared" si="287"/>
        <v>3.5267243876637053</v>
      </c>
      <c r="O180" s="59">
        <f t="shared" si="288"/>
        <v>-3.5166912520693518</v>
      </c>
      <c r="P180" s="59">
        <f t="shared" si="289"/>
        <v>-3.5608573706773017</v>
      </c>
      <c r="Q180" s="59">
        <f t="shared" si="290"/>
        <v>-3.5508357646016648</v>
      </c>
      <c r="R180" s="59">
        <f t="shared" si="291"/>
        <v>3.560931571558732</v>
      </c>
      <c r="S180" s="59">
        <f t="shared" si="292"/>
        <v>3.5528884737816568</v>
      </c>
      <c r="T180" s="4">
        <f>SIAF!P39</f>
        <v>-397.20518493508592</v>
      </c>
      <c r="U180" s="4">
        <f>SIAF!Q39</f>
        <v>-402.52052917513407</v>
      </c>
      <c r="V180" s="42">
        <f>SIAF!S39</f>
        <v>-1</v>
      </c>
      <c r="W180" s="60">
        <f>RADIANS(SIAF!R39)</f>
        <v>7.7662002992454279E-2</v>
      </c>
      <c r="X180" s="59">
        <f t="shared" si="243"/>
        <v>-393.97750630482528</v>
      </c>
      <c r="Y180" s="59">
        <f t="shared" si="244"/>
        <v>-400.99391470911485</v>
      </c>
      <c r="Z180" s="59">
        <f t="shared" si="245"/>
        <v>-400.44500798150386</v>
      </c>
      <c r="AA180" s="59">
        <f t="shared" si="246"/>
        <v>-393.42344646506882</v>
      </c>
      <c r="AB180" s="59">
        <f t="shared" si="247"/>
        <v>-393.97750630482528</v>
      </c>
      <c r="AC180" s="59">
        <f t="shared" si="248"/>
        <v>-406.34332521741158</v>
      </c>
      <c r="AD180" s="59">
        <f t="shared" si="249"/>
        <v>-405.7872668155328</v>
      </c>
      <c r="AE180" s="59">
        <f t="shared" si="250"/>
        <v>-398.69671364718755</v>
      </c>
      <c r="AF180" s="59">
        <f t="shared" si="251"/>
        <v>-399.25118856670792</v>
      </c>
      <c r="AG180" s="59">
        <f t="shared" si="252"/>
        <v>-406.34332521741158</v>
      </c>
    </row>
    <row r="181" spans="1:33" s="15" customFormat="1" x14ac:dyDescent="0.2">
      <c r="A181" s="16" t="str">
        <f>SIAF!B40</f>
        <v>MIRIM_TA1140_CUL</v>
      </c>
      <c r="B181" s="14">
        <f>-SIAF!L40+0.5</f>
        <v>-8</v>
      </c>
      <c r="C181" s="14">
        <f>SIAF!J40-SIAF!L40+0.5</f>
        <v>8</v>
      </c>
      <c r="D181" s="3">
        <f t="shared" ref="D181:D184" si="293">C181</f>
        <v>8</v>
      </c>
      <c r="E181" s="3">
        <f t="shared" ref="E181:E184" si="294">B181</f>
        <v>-8</v>
      </c>
      <c r="F181" s="3">
        <f>-SIAF!M40+0.5</f>
        <v>-8</v>
      </c>
      <c r="G181" s="3">
        <f t="shared" ref="G181:G184" si="295">F181</f>
        <v>-8</v>
      </c>
      <c r="H181" s="3">
        <f>SIAF!K40-SIAF!M40+0.5</f>
        <v>8</v>
      </c>
      <c r="I181" s="3">
        <f t="shared" ref="I181:I184" si="296">H181</f>
        <v>8</v>
      </c>
      <c r="J181" s="42">
        <f>SIAF!U40</f>
        <v>1</v>
      </c>
      <c r="K181" s="4">
        <f>RADIANS(SIAF!R40)</f>
        <v>7.7662002992454279E-2</v>
      </c>
      <c r="L181" s="59">
        <f t="shared" si="285"/>
        <v>-0.87457499432207253</v>
      </c>
      <c r="M181" s="59">
        <f t="shared" si="286"/>
        <v>0.87593632996687976</v>
      </c>
      <c r="N181" s="59">
        <f t="shared" si="287"/>
        <v>0.87544980475671708</v>
      </c>
      <c r="O181" s="59">
        <f t="shared" si="288"/>
        <v>-0.87527095849420056</v>
      </c>
      <c r="P181" s="59">
        <f t="shared" si="289"/>
        <v>-0.89013006670635031</v>
      </c>
      <c r="Q181" s="59">
        <f t="shared" si="290"/>
        <v>-0.8888072892069514</v>
      </c>
      <c r="R181" s="59">
        <f t="shared" si="291"/>
        <v>0.89013387208237549</v>
      </c>
      <c r="S181" s="59">
        <f t="shared" si="292"/>
        <v>0.88887344564935145</v>
      </c>
      <c r="T181" s="4">
        <f>SIAF!P40</f>
        <v>-389.34549640723407</v>
      </c>
      <c r="U181" s="4">
        <f>SIAF!Q40</f>
        <v>-394.88822303439719</v>
      </c>
      <c r="V181" s="42">
        <f>SIAF!S40</f>
        <v>-1</v>
      </c>
      <c r="W181" s="60">
        <f>RADIANS(SIAF!R40)</f>
        <v>7.7662002992454279E-2</v>
      </c>
      <c r="X181" s="59">
        <f t="shared" ref="X181:X184" si="297">$T181+$V181*L181*COS($W181)+P181*SIN($W181)</f>
        <v>-388.54261735150351</v>
      </c>
      <c r="Y181" s="59">
        <f t="shared" ref="Y181:Y184" si="298">$T181+$V181*M181*COS($W181)+Q181*SIN($W181)</f>
        <v>-390.2877496968876</v>
      </c>
      <c r="Z181" s="59">
        <f t="shared" ref="Z181:Z184" si="299">$T181+$V181*N181*COS($W181)+R181*SIN($W181)</f>
        <v>-390.14924734132882</v>
      </c>
      <c r="AA181" s="59">
        <f t="shared" ref="AA181:AA184" si="300">$T181+$V181*O181*COS($W181)+S181*SIN($W181)</f>
        <v>-388.40390135082657</v>
      </c>
      <c r="AB181" s="59">
        <f t="shared" ref="AB181:AB184" si="301">X181</f>
        <v>-388.54261735150351</v>
      </c>
      <c r="AC181" s="59">
        <f t="shared" ref="AC181:AC184" si="302">$U181-$V181*L181*SIN($W181)+P181*COS($W181)</f>
        <v>-395.84352308056975</v>
      </c>
      <c r="AD181" s="59">
        <f t="shared" ref="AD181:AD184" si="303">$U181-$V181*M181*SIN($W181)+Q181*COS($W181)</f>
        <v>-395.70639269262239</v>
      </c>
      <c r="AE181" s="59">
        <f t="shared" ref="AE181:AE184" si="304">$U181-$V181*N181*SIN($W181)+R181*COS($W181)</f>
        <v>-393.93285132306232</v>
      </c>
      <c r="AF181" s="59">
        <f t="shared" ref="AF181:AF184" si="305">$U181-$V181*O181*SIN($W181)+S181*COS($W181)</f>
        <v>-394.06993579698428</v>
      </c>
      <c r="AG181" s="59">
        <f t="shared" ref="AG181:AG184" si="306">AC181</f>
        <v>-395.84352308056975</v>
      </c>
    </row>
    <row r="182" spans="1:33" s="15" customFormat="1" x14ac:dyDescent="0.2">
      <c r="A182" s="16" t="str">
        <f>SIAF!B41</f>
        <v>MIRIM_TA1140_CUR</v>
      </c>
      <c r="B182" s="14">
        <f>-SIAF!L41+0.5</f>
        <v>-8</v>
      </c>
      <c r="C182" s="14">
        <f>SIAF!J41-SIAF!L41+0.5</f>
        <v>8</v>
      </c>
      <c r="D182" s="3">
        <f t="shared" si="293"/>
        <v>8</v>
      </c>
      <c r="E182" s="3">
        <f t="shared" si="294"/>
        <v>-8</v>
      </c>
      <c r="F182" s="3">
        <f>-SIAF!M41+0.5</f>
        <v>-8</v>
      </c>
      <c r="G182" s="3">
        <f t="shared" si="295"/>
        <v>-8</v>
      </c>
      <c r="H182" s="3">
        <f>SIAF!K41-SIAF!M41+0.5</f>
        <v>8</v>
      </c>
      <c r="I182" s="3">
        <f t="shared" si="296"/>
        <v>8</v>
      </c>
      <c r="J182" s="42">
        <f>SIAF!U41</f>
        <v>1</v>
      </c>
      <c r="K182" s="4">
        <f>RADIANS(SIAF!R41)</f>
        <v>7.7662002992454279E-2</v>
      </c>
      <c r="L182" s="59">
        <f t="shared" si="285"/>
        <v>-0.87771286885723976</v>
      </c>
      <c r="M182" s="59">
        <f t="shared" si="286"/>
        <v>0.87856206583942353</v>
      </c>
      <c r="N182" s="59">
        <f t="shared" si="287"/>
        <v>0.87849464205874739</v>
      </c>
      <c r="O182" s="59">
        <f t="shared" si="288"/>
        <v>-0.87798528584847202</v>
      </c>
      <c r="P182" s="59">
        <f t="shared" si="289"/>
        <v>-0.89014311462884033</v>
      </c>
      <c r="Q182" s="59">
        <f t="shared" si="290"/>
        <v>-0.88861950414383206</v>
      </c>
      <c r="R182" s="59">
        <f t="shared" si="291"/>
        <v>0.89012679335245726</v>
      </c>
      <c r="S182" s="59">
        <f t="shared" si="292"/>
        <v>0.88870633848216452</v>
      </c>
      <c r="T182" s="4">
        <f>SIAF!P41</f>
        <v>-392.95973961451102</v>
      </c>
      <c r="U182" s="4">
        <f>SIAF!Q41</f>
        <v>-394.71562853990793</v>
      </c>
      <c r="V182" s="42">
        <f>SIAF!S41</f>
        <v>-1</v>
      </c>
      <c r="W182" s="60">
        <f>RADIANS(SIAF!R41)</f>
        <v>7.7662002992454279E-2</v>
      </c>
      <c r="X182" s="59">
        <f t="shared" si="297"/>
        <v>-392.15373315466695</v>
      </c>
      <c r="Y182" s="59">
        <f t="shared" si="298"/>
        <v>-393.90459615649348</v>
      </c>
      <c r="Z182" s="59">
        <f t="shared" si="299"/>
        <v>-393.7665267574223</v>
      </c>
      <c r="AA182" s="59">
        <f t="shared" si="300"/>
        <v>-392.01545137705034</v>
      </c>
      <c r="AB182" s="59">
        <f t="shared" si="301"/>
        <v>-392.15373315466695</v>
      </c>
      <c r="AC182" s="59">
        <f t="shared" si="302"/>
        <v>-395.67118504340124</v>
      </c>
      <c r="AD182" s="59">
        <f t="shared" si="303"/>
        <v>-395.53340726410522</v>
      </c>
      <c r="AE182" s="59">
        <f t="shared" si="304"/>
        <v>-393.76002765543632</v>
      </c>
      <c r="AF182" s="59">
        <f t="shared" si="305"/>
        <v>-393.8977184942317</v>
      </c>
      <c r="AG182" s="59">
        <f t="shared" si="306"/>
        <v>-395.67118504340124</v>
      </c>
    </row>
    <row r="183" spans="1:33" s="15" customFormat="1" x14ac:dyDescent="0.2">
      <c r="A183" s="16" t="str">
        <f>SIAF!B42</f>
        <v>MIRIM_TA1140_CLL</v>
      </c>
      <c r="B183" s="14">
        <f>-SIAF!L42+0.5</f>
        <v>-8</v>
      </c>
      <c r="C183" s="14">
        <f>SIAF!J42-SIAF!L42+0.5</f>
        <v>8</v>
      </c>
      <c r="D183" s="3">
        <f t="shared" si="293"/>
        <v>8</v>
      </c>
      <c r="E183" s="3">
        <f t="shared" si="294"/>
        <v>-8</v>
      </c>
      <c r="F183" s="3">
        <f>-SIAF!M42+0.5</f>
        <v>-8</v>
      </c>
      <c r="G183" s="3">
        <f t="shared" si="295"/>
        <v>-8</v>
      </c>
      <c r="H183" s="3">
        <f>SIAF!K42-SIAF!M42+0.5</f>
        <v>8</v>
      </c>
      <c r="I183" s="3">
        <f t="shared" si="296"/>
        <v>8</v>
      </c>
      <c r="J183" s="42">
        <f>SIAF!U42</f>
        <v>1</v>
      </c>
      <c r="K183" s="4">
        <f>RADIANS(SIAF!R42)</f>
        <v>7.7662002992454279E-2</v>
      </c>
      <c r="L183" s="59">
        <f t="shared" si="285"/>
        <v>-0.87390930086760865</v>
      </c>
      <c r="M183" s="59">
        <f t="shared" si="286"/>
        <v>0.87557744311863028</v>
      </c>
      <c r="N183" s="59">
        <f t="shared" si="287"/>
        <v>0.87482282523198784</v>
      </c>
      <c r="O183" s="59">
        <f t="shared" si="288"/>
        <v>-0.87492527248023255</v>
      </c>
      <c r="P183" s="59">
        <f t="shared" si="289"/>
        <v>-0.89010552153240774</v>
      </c>
      <c r="Q183" s="59">
        <f t="shared" si="290"/>
        <v>-0.88869842939129884</v>
      </c>
      <c r="R183" s="59">
        <f t="shared" si="291"/>
        <v>0.89012909975670806</v>
      </c>
      <c r="S183" s="59">
        <f t="shared" si="292"/>
        <v>0.88877471162203425</v>
      </c>
      <c r="T183" s="4">
        <f>SIAF!P42</f>
        <v>-389.27850660634897</v>
      </c>
      <c r="U183" s="4">
        <f>SIAF!Q42</f>
        <v>-398.23924637255578</v>
      </c>
      <c r="V183" s="42">
        <f>SIAF!S42</f>
        <v>-1</v>
      </c>
      <c r="W183" s="60">
        <f>RADIANS(SIAF!R42)</f>
        <v>7.7662002992454279E-2</v>
      </c>
      <c r="X183" s="59">
        <f t="shared" si="297"/>
        <v>-388.47628933324268</v>
      </c>
      <c r="Y183" s="59">
        <f t="shared" si="298"/>
        <v>-390.22039364512767</v>
      </c>
      <c r="Z183" s="59">
        <f t="shared" si="299"/>
        <v>-390.08163282100276</v>
      </c>
      <c r="AA183" s="59">
        <f t="shared" si="300"/>
        <v>-388.33726385417293</v>
      </c>
      <c r="AB183" s="59">
        <f t="shared" si="301"/>
        <v>-388.47628933324268</v>
      </c>
      <c r="AC183" s="59">
        <f t="shared" si="302"/>
        <v>-399.19447030040482</v>
      </c>
      <c r="AD183" s="59">
        <f t="shared" si="303"/>
        <v>-399.05733534295047</v>
      </c>
      <c r="AE183" s="59">
        <f t="shared" si="304"/>
        <v>-397.28392806271529</v>
      </c>
      <c r="AF183" s="59">
        <f t="shared" si="305"/>
        <v>-397.42103075187896</v>
      </c>
      <c r="AG183" s="59">
        <f t="shared" si="306"/>
        <v>-399.19447030040482</v>
      </c>
    </row>
    <row r="184" spans="1:33" s="15" customFormat="1" x14ac:dyDescent="0.2">
      <c r="A184" s="16" t="str">
        <f>SIAF!B43</f>
        <v>MIRIM_TA1140_CLR</v>
      </c>
      <c r="B184" s="14">
        <f>-SIAF!L43+0.5</f>
        <v>-8</v>
      </c>
      <c r="C184" s="14">
        <f>SIAF!J43-SIAF!L43+0.5</f>
        <v>8</v>
      </c>
      <c r="D184" s="3">
        <f t="shared" si="293"/>
        <v>8</v>
      </c>
      <c r="E184" s="3">
        <f t="shared" si="294"/>
        <v>-8</v>
      </c>
      <c r="F184" s="3">
        <f>-SIAF!M43+0.5</f>
        <v>-8</v>
      </c>
      <c r="G184" s="3">
        <f t="shared" si="295"/>
        <v>-8</v>
      </c>
      <c r="H184" s="3">
        <f>SIAF!K43-SIAF!M43+0.5</f>
        <v>8</v>
      </c>
      <c r="I184" s="3">
        <f t="shared" si="296"/>
        <v>8</v>
      </c>
      <c r="J184" s="42">
        <f>SIAF!U43</f>
        <v>1</v>
      </c>
      <c r="K184" s="4">
        <f>RADIANS(SIAF!R43)</f>
        <v>7.7662002992454279E-2</v>
      </c>
      <c r="L184" s="59">
        <f t="shared" si="285"/>
        <v>-0.87702936845713753</v>
      </c>
      <c r="M184" s="59">
        <f t="shared" si="286"/>
        <v>0.87810536985000565</v>
      </c>
      <c r="N184" s="59">
        <f t="shared" si="287"/>
        <v>0.87785235374329296</v>
      </c>
      <c r="O184" s="59">
        <f t="shared" si="288"/>
        <v>-0.8775391776090129</v>
      </c>
      <c r="P184" s="59">
        <f t="shared" si="289"/>
        <v>-0.8901651008258904</v>
      </c>
      <c r="Q184" s="59">
        <f t="shared" si="290"/>
        <v>-0.88848425312858481</v>
      </c>
      <c r="R184" s="59">
        <f t="shared" si="291"/>
        <v>0.89016884027191034</v>
      </c>
      <c r="S184" s="59">
        <f t="shared" si="292"/>
        <v>0.88858010679110278</v>
      </c>
      <c r="T184" s="4">
        <f>SIAF!P43</f>
        <v>-392.79003726691343</v>
      </c>
      <c r="U184" s="4">
        <f>SIAF!Q43</f>
        <v>-398.18598187102782</v>
      </c>
      <c r="V184" s="42">
        <f>SIAF!S43</f>
        <v>-1</v>
      </c>
      <c r="W184" s="60">
        <f>RADIANS(SIAF!R43)</f>
        <v>7.7662002992454279E-2</v>
      </c>
      <c r="X184" s="59">
        <f t="shared" si="297"/>
        <v>-391.98471395305387</v>
      </c>
      <c r="Y184" s="59">
        <f t="shared" si="298"/>
        <v>-393.73442799616032</v>
      </c>
      <c r="Z184" s="59">
        <f t="shared" si="299"/>
        <v>-393.59618079531407</v>
      </c>
      <c r="AA184" s="59">
        <f t="shared" si="300"/>
        <v>-391.8462035865968</v>
      </c>
      <c r="AB184" s="59">
        <f t="shared" si="301"/>
        <v>-391.98471395305387</v>
      </c>
      <c r="AC184" s="59">
        <f t="shared" si="302"/>
        <v>-399.1415072657814</v>
      </c>
      <c r="AD184" s="59">
        <f t="shared" si="303"/>
        <v>-399.00366118416315</v>
      </c>
      <c r="AE184" s="59">
        <f t="shared" si="304"/>
        <v>-397.23038889764348</v>
      </c>
      <c r="AF184" s="59">
        <f t="shared" si="305"/>
        <v>-397.36816306571478</v>
      </c>
      <c r="AG184" s="59">
        <f t="shared" si="306"/>
        <v>-399.1415072657814</v>
      </c>
    </row>
    <row r="185" spans="1:33" s="15" customFormat="1" x14ac:dyDescent="0.2">
      <c r="A185" s="16" t="str">
        <f>SIAF!B44</f>
        <v>MIRIM_TA1065_UL</v>
      </c>
      <c r="B185" s="14">
        <f>-SIAF!L44+0.5</f>
        <v>-32</v>
      </c>
      <c r="C185" s="14">
        <f>SIAF!J44-SIAF!L44+0.5</f>
        <v>32</v>
      </c>
      <c r="D185" s="3">
        <f t="shared" si="239"/>
        <v>32</v>
      </c>
      <c r="E185" s="3">
        <f t="shared" si="240"/>
        <v>-32</v>
      </c>
      <c r="F185" s="3">
        <f>-SIAF!M44+0.5</f>
        <v>-32</v>
      </c>
      <c r="G185" s="3">
        <f t="shared" si="241"/>
        <v>-32</v>
      </c>
      <c r="H185" s="3">
        <f>SIAF!K44-SIAF!M44+0.5</f>
        <v>32</v>
      </c>
      <c r="I185" s="3">
        <f t="shared" si="242"/>
        <v>32</v>
      </c>
      <c r="J185" s="42">
        <f>SIAF!U44</f>
        <v>1</v>
      </c>
      <c r="K185" s="4">
        <f>RADIANS(SIAF!R44)</f>
        <v>7.7662002992454279E-2</v>
      </c>
      <c r="L185" s="59">
        <f t="shared" si="285"/>
        <v>-3.45805164151616</v>
      </c>
      <c r="M185" s="59">
        <f t="shared" si="286"/>
        <v>3.4885191517166816</v>
      </c>
      <c r="N185" s="59">
        <f t="shared" si="287"/>
        <v>3.4773132719145079</v>
      </c>
      <c r="O185" s="59">
        <f t="shared" si="288"/>
        <v>-3.4779067154350973</v>
      </c>
      <c r="P185" s="59">
        <f t="shared" si="289"/>
        <v>-3.5554123804331987</v>
      </c>
      <c r="Q185" s="59">
        <f t="shared" si="290"/>
        <v>-3.5523801991896513</v>
      </c>
      <c r="R185" s="59">
        <f t="shared" si="291"/>
        <v>3.5579449673115566</v>
      </c>
      <c r="S185" s="59">
        <f t="shared" si="292"/>
        <v>3.5540854973262079</v>
      </c>
      <c r="T185" s="4">
        <f>SIAF!P44</f>
        <v>-386.23695404752414</v>
      </c>
      <c r="U185" s="4">
        <f>SIAF!Q44</f>
        <v>-415.08973074109116</v>
      </c>
      <c r="V185" s="42">
        <f>SIAF!S44</f>
        <v>-1</v>
      </c>
      <c r="W185" s="60">
        <f>RADIANS(SIAF!R44)</f>
        <v>7.7662002992454279E-2</v>
      </c>
      <c r="X185" s="59">
        <f t="shared" si="243"/>
        <v>-383.06516855468436</v>
      </c>
      <c r="Y185" s="59">
        <f t="shared" si="244"/>
        <v>-389.99056589895679</v>
      </c>
      <c r="Z185" s="59">
        <f t="shared" si="245"/>
        <v>-389.42774662466644</v>
      </c>
      <c r="AA185" s="59">
        <f t="shared" si="246"/>
        <v>-382.49379034082239</v>
      </c>
      <c r="AB185" s="59">
        <f t="shared" si="247"/>
        <v>-383.06516855468436</v>
      </c>
      <c r="AC185" s="59">
        <f t="shared" si="248"/>
        <v>-418.90271581026479</v>
      </c>
      <c r="AD185" s="59">
        <f t="shared" si="249"/>
        <v>-418.36075031001354</v>
      </c>
      <c r="AE185" s="59">
        <f t="shared" si="250"/>
        <v>-411.27272632517759</v>
      </c>
      <c r="AF185" s="59">
        <f t="shared" si="251"/>
        <v>-411.81618765929062</v>
      </c>
      <c r="AG185" s="59">
        <f t="shared" si="252"/>
        <v>-418.90271581026479</v>
      </c>
    </row>
    <row r="186" spans="1:33" s="15" customFormat="1" x14ac:dyDescent="0.2">
      <c r="A186" s="16" t="str">
        <f>SIAF!B45</f>
        <v>MIRIM_TA1065_UR</v>
      </c>
      <c r="B186" s="14">
        <f>-SIAF!L45+0.5</f>
        <v>-32</v>
      </c>
      <c r="C186" s="14">
        <f>SIAF!J45-SIAF!L45+0.5</f>
        <v>32</v>
      </c>
      <c r="D186" s="3">
        <f t="shared" si="239"/>
        <v>32</v>
      </c>
      <c r="E186" s="3">
        <f t="shared" si="240"/>
        <v>-32</v>
      </c>
      <c r="F186" s="3">
        <f>-SIAF!M45+0.5</f>
        <v>-32</v>
      </c>
      <c r="G186" s="3">
        <f t="shared" si="241"/>
        <v>-32</v>
      </c>
      <c r="H186" s="3">
        <f>SIAF!K45-SIAF!M45+0.5</f>
        <v>32</v>
      </c>
      <c r="I186" s="3">
        <f t="shared" si="242"/>
        <v>32</v>
      </c>
      <c r="J186" s="42">
        <f>SIAF!U45</f>
        <v>1</v>
      </c>
      <c r="K186" s="4">
        <f>RADIANS(SIAF!R45)</f>
        <v>7.7662002992454279E-2</v>
      </c>
      <c r="L186" s="59">
        <f t="shared" si="285"/>
        <v>-3.5095152383077557</v>
      </c>
      <c r="M186" s="59">
        <f t="shared" si="286"/>
        <v>3.5203624574747736</v>
      </c>
      <c r="N186" s="59">
        <f t="shared" si="287"/>
        <v>3.5232413316448095</v>
      </c>
      <c r="O186" s="59">
        <f t="shared" si="288"/>
        <v>-3.5143411136839746</v>
      </c>
      <c r="P186" s="59">
        <f t="shared" si="289"/>
        <v>-3.5601800872798348</v>
      </c>
      <c r="Q186" s="59">
        <f t="shared" si="290"/>
        <v>-3.54721275233313</v>
      </c>
      <c r="R186" s="59">
        <f t="shared" si="291"/>
        <v>3.5612936209480521</v>
      </c>
      <c r="S186" s="59">
        <f t="shared" si="292"/>
        <v>3.5497289392645603</v>
      </c>
      <c r="T186" s="4">
        <f>SIAF!P45</f>
        <v>-398.79421376531474</v>
      </c>
      <c r="U186" s="4">
        <f>SIAF!Q45</f>
        <v>-414.43246368223447</v>
      </c>
      <c r="V186" s="42">
        <f>SIAF!S45</f>
        <v>-1</v>
      </c>
      <c r="W186" s="60">
        <f>RADIANS(SIAF!R45)</f>
        <v>7.7662002992454279E-2</v>
      </c>
      <c r="X186" s="59">
        <f t="shared" si="243"/>
        <v>-395.57148969368978</v>
      </c>
      <c r="Y186" s="59">
        <f t="shared" si="244"/>
        <v>-402.57917203013494</v>
      </c>
      <c r="Z186" s="59">
        <f t="shared" si="245"/>
        <v>-402.03053616503962</v>
      </c>
      <c r="AA186" s="59">
        <f t="shared" si="246"/>
        <v>-395.01506347914193</v>
      </c>
      <c r="AB186" s="59">
        <f t="shared" si="247"/>
        <v>-395.57148969368978</v>
      </c>
      <c r="AC186" s="59">
        <f t="shared" si="248"/>
        <v>-418.2541948370839</v>
      </c>
      <c r="AD186" s="59">
        <f t="shared" si="249"/>
        <v>-417.69586085019944</v>
      </c>
      <c r="AE186" s="59">
        <f t="shared" si="250"/>
        <v>-410.60855742545272</v>
      </c>
      <c r="AF186" s="59">
        <f t="shared" si="251"/>
        <v>-411.16609075188779</v>
      </c>
      <c r="AG186" s="59">
        <f t="shared" si="252"/>
        <v>-418.2541948370839</v>
      </c>
    </row>
    <row r="187" spans="1:33" s="15" customFormat="1" x14ac:dyDescent="0.2">
      <c r="A187" s="16" t="str">
        <f>SIAF!B46</f>
        <v>MIRIM_TA1065_LL</v>
      </c>
      <c r="B187" s="14">
        <f>-SIAF!L46+0.5</f>
        <v>-32</v>
      </c>
      <c r="C187" s="14">
        <f>SIAF!J46-SIAF!L46+0.5</f>
        <v>32</v>
      </c>
      <c r="D187" s="3">
        <f t="shared" si="239"/>
        <v>32</v>
      </c>
      <c r="E187" s="3">
        <f t="shared" si="240"/>
        <v>-32</v>
      </c>
      <c r="F187" s="3">
        <f>-SIAF!M46+0.5</f>
        <v>-32</v>
      </c>
      <c r="G187" s="3">
        <f t="shared" si="241"/>
        <v>-32</v>
      </c>
      <c r="H187" s="3">
        <f>SIAF!K46-SIAF!M46+0.5</f>
        <v>32</v>
      </c>
      <c r="I187" s="3">
        <f t="shared" si="242"/>
        <v>32</v>
      </c>
      <c r="J187" s="42">
        <f>SIAF!U46</f>
        <v>1</v>
      </c>
      <c r="K187" s="4">
        <f>RADIANS(SIAF!R46)</f>
        <v>7.7662002992454279E-2</v>
      </c>
      <c r="L187" s="59">
        <f t="shared" si="285"/>
        <v>-3.4408343700721495</v>
      </c>
      <c r="M187" s="59">
        <f t="shared" si="286"/>
        <v>3.4823235374262778</v>
      </c>
      <c r="N187" s="59">
        <f t="shared" si="287"/>
        <v>3.4626142302324645</v>
      </c>
      <c r="O187" s="59">
        <f t="shared" si="288"/>
        <v>-3.4725557365533506</v>
      </c>
      <c r="P187" s="59">
        <f t="shared" si="289"/>
        <v>-3.5494340409131961</v>
      </c>
      <c r="Q187" s="59">
        <f t="shared" si="290"/>
        <v>-3.5497530556730581</v>
      </c>
      <c r="R187" s="59">
        <f t="shared" si="291"/>
        <v>3.5535560305691005</v>
      </c>
      <c r="S187" s="59">
        <f t="shared" si="292"/>
        <v>3.5519399606486468</v>
      </c>
      <c r="T187" s="4">
        <f>SIAF!P46</f>
        <v>-386.81361190700477</v>
      </c>
      <c r="U187" s="4">
        <f>SIAF!Q46</f>
        <v>-427.63051300807325</v>
      </c>
      <c r="V187" s="42">
        <f>SIAF!S46</f>
        <v>-1</v>
      </c>
      <c r="W187" s="60">
        <f>RADIANS(SIAF!R46)</f>
        <v>7.7662002992454279E-2</v>
      </c>
      <c r="X187" s="59">
        <f t="shared" si="243"/>
        <v>-383.6585279664456</v>
      </c>
      <c r="Y187" s="59">
        <f t="shared" si="244"/>
        <v>-390.56084299463788</v>
      </c>
      <c r="Z187" s="59">
        <f t="shared" si="245"/>
        <v>-389.99009025907708</v>
      </c>
      <c r="AA187" s="59">
        <f t="shared" si="246"/>
        <v>-383.07594950961044</v>
      </c>
      <c r="AB187" s="59">
        <f t="shared" si="247"/>
        <v>-383.6585279664456</v>
      </c>
      <c r="AC187" s="59">
        <f t="shared" si="248"/>
        <v>-431.43620197343671</v>
      </c>
      <c r="AD187" s="59">
        <f t="shared" si="249"/>
        <v>-430.89939403243756</v>
      </c>
      <c r="AE187" s="59">
        <f t="shared" si="250"/>
        <v>-423.81902470970238</v>
      </c>
      <c r="AF187" s="59">
        <f t="shared" si="251"/>
        <v>-424.35869384579871</v>
      </c>
      <c r="AG187" s="59">
        <f t="shared" si="252"/>
        <v>-431.43620197343671</v>
      </c>
    </row>
    <row r="188" spans="1:33" s="15" customFormat="1" x14ac:dyDescent="0.2">
      <c r="A188" s="16" t="str">
        <f>SIAF!B47</f>
        <v>MIRIM_TA1065_LR</v>
      </c>
      <c r="B188" s="14">
        <f>-SIAF!L47+0.5</f>
        <v>-32</v>
      </c>
      <c r="C188" s="14">
        <f>SIAF!J47-SIAF!L47+0.5</f>
        <v>32</v>
      </c>
      <c r="D188" s="3">
        <f t="shared" si="239"/>
        <v>32</v>
      </c>
      <c r="E188" s="3">
        <f t="shared" si="240"/>
        <v>-32</v>
      </c>
      <c r="F188" s="3">
        <f>-SIAF!M47+0.5</f>
        <v>-32</v>
      </c>
      <c r="G188" s="3">
        <f t="shared" si="241"/>
        <v>-32</v>
      </c>
      <c r="H188" s="3">
        <f>SIAF!K47-SIAF!M47+0.5</f>
        <v>32</v>
      </c>
      <c r="I188" s="3">
        <f t="shared" si="242"/>
        <v>32</v>
      </c>
      <c r="J188" s="42">
        <f>SIAF!U47</f>
        <v>1</v>
      </c>
      <c r="K188" s="4">
        <f>RADIANS(SIAF!R47)</f>
        <v>7.7662002992454279E-2</v>
      </c>
      <c r="L188" s="59">
        <f t="shared" si="285"/>
        <v>-3.4956940321395891</v>
      </c>
      <c r="M188" s="59">
        <f t="shared" si="286"/>
        <v>3.5124826541816452</v>
      </c>
      <c r="N188" s="59">
        <f t="shared" si="287"/>
        <v>3.511841291911419</v>
      </c>
      <c r="O188" s="59">
        <f t="shared" si="288"/>
        <v>-3.5070529520837752</v>
      </c>
      <c r="P188" s="59">
        <f t="shared" si="289"/>
        <v>-3.557056815761122</v>
      </c>
      <c r="Q188" s="59">
        <f t="shared" si="290"/>
        <v>-3.5437234415552332</v>
      </c>
      <c r="R188" s="59">
        <f t="shared" si="291"/>
        <v>3.5596252709861833</v>
      </c>
      <c r="S188" s="59">
        <f t="shared" si="292"/>
        <v>3.5465113297904693</v>
      </c>
      <c r="T188" s="4">
        <f>SIAF!P47</f>
        <v>-399.1340394140426</v>
      </c>
      <c r="U188" s="4">
        <f>SIAF!Q47</f>
        <v>-427.21574227810947</v>
      </c>
      <c r="V188" s="42">
        <f>SIAF!S47</f>
        <v>-1</v>
      </c>
      <c r="W188" s="60">
        <f>RADIANS(SIAF!R47)</f>
        <v>7.7662002992454279E-2</v>
      </c>
      <c r="X188" s="59">
        <f t="shared" si="243"/>
        <v>-395.9248525732441</v>
      </c>
      <c r="Y188" s="59">
        <f t="shared" si="244"/>
        <v>-402.91087091215701</v>
      </c>
      <c r="Z188" s="59">
        <f t="shared" si="245"/>
        <v>-402.35912557297598</v>
      </c>
      <c r="AA188" s="59">
        <f t="shared" si="246"/>
        <v>-395.36240495653334</v>
      </c>
      <c r="AB188" s="59">
        <f t="shared" si="247"/>
        <v>-395.9248525732441</v>
      </c>
      <c r="AC188" s="59">
        <f t="shared" si="248"/>
        <v>-431.03328727165371</v>
      </c>
      <c r="AD188" s="59">
        <f t="shared" si="249"/>
        <v>-430.47627199902996</v>
      </c>
      <c r="AE188" s="59">
        <f t="shared" si="250"/>
        <v>-423.3943838027929</v>
      </c>
      <c r="AF188" s="59">
        <f t="shared" si="251"/>
        <v>-423.95201181436397</v>
      </c>
      <c r="AG188" s="59">
        <f t="shared" si="252"/>
        <v>-431.03328727165371</v>
      </c>
    </row>
    <row r="189" spans="1:33" s="15" customFormat="1" x14ac:dyDescent="0.2">
      <c r="A189" s="16" t="str">
        <f>SIAF!B48</f>
        <v>MIRIM_TA1065_CUL</v>
      </c>
      <c r="B189" s="14">
        <f>-SIAF!L48+0.5</f>
        <v>-8</v>
      </c>
      <c r="C189" s="14">
        <f>SIAF!J48-SIAF!L48+0.5</f>
        <v>8</v>
      </c>
      <c r="D189" s="3">
        <f t="shared" ref="D189:D192" si="307">C189</f>
        <v>8</v>
      </c>
      <c r="E189" s="3">
        <f t="shared" ref="E189:E192" si="308">B189</f>
        <v>-8</v>
      </c>
      <c r="F189" s="3">
        <f>-SIAF!M48+0.5</f>
        <v>-8</v>
      </c>
      <c r="G189" s="3">
        <f t="shared" ref="G189:G192" si="309">F189</f>
        <v>-8</v>
      </c>
      <c r="H189" s="3">
        <f>SIAF!K48-SIAF!M48+0.5</f>
        <v>8</v>
      </c>
      <c r="I189" s="3">
        <f t="shared" ref="I189:I192" si="310">H189</f>
        <v>8</v>
      </c>
      <c r="J189" s="42">
        <f>SIAF!U48</f>
        <v>1</v>
      </c>
      <c r="K189" s="4">
        <f>RADIANS(SIAF!R48)</f>
        <v>7.7662002992454279E-2</v>
      </c>
      <c r="L189" s="59">
        <f t="shared" si="285"/>
        <v>-0.87044676367554352</v>
      </c>
      <c r="M189" s="59">
        <f t="shared" si="286"/>
        <v>0.87432411665055532</v>
      </c>
      <c r="N189" s="59">
        <f t="shared" si="287"/>
        <v>0.87156534959138976</v>
      </c>
      <c r="O189" s="59">
        <f t="shared" si="288"/>
        <v>-0.87379736234797756</v>
      </c>
      <c r="P189" s="59">
        <f t="shared" si="289"/>
        <v>-0.88928515169317723</v>
      </c>
      <c r="Q189" s="59">
        <f t="shared" si="290"/>
        <v>-0.88759133245551114</v>
      </c>
      <c r="R189" s="59">
        <f t="shared" si="291"/>
        <v>0.88944121582983526</v>
      </c>
      <c r="S189" s="59">
        <f t="shared" si="292"/>
        <v>0.88773029923347679</v>
      </c>
      <c r="T189" s="4">
        <f>SIAF!P48</f>
        <v>-391.28297942436103</v>
      </c>
      <c r="U189" s="4">
        <f>SIAF!Q48</f>
        <v>-419.48453092475677</v>
      </c>
      <c r="V189" s="42">
        <f>SIAF!S48</f>
        <v>-1</v>
      </c>
      <c r="W189" s="60">
        <f>RADIANS(SIAF!R48)</f>
        <v>7.7662002992454279E-2</v>
      </c>
      <c r="X189" s="59">
        <f t="shared" ref="X189:X192" si="311">$T189+$V189*L189*COS($W189)+P189*SIN($W189)</f>
        <v>-390.48415060420427</v>
      </c>
      <c r="Y189" s="59">
        <f t="shared" ref="Y189:Y192" si="312">$T189+$V189*M189*COS($W189)+Q189*SIN($W189)</f>
        <v>-392.22353102145814</v>
      </c>
      <c r="Z189" s="59">
        <f t="shared" ref="Z189:Z192" si="313">$T189+$V189*N189*COS($W189)+R189*SIN($W189)</f>
        <v>-392.08291135074325</v>
      </c>
      <c r="AA189" s="59">
        <f t="shared" ref="AA189:AA192" si="314">$T189+$V189*O189*COS($W189)+S189*SIN($W189)</f>
        <v>-390.34294221224258</v>
      </c>
      <c r="AB189" s="59">
        <f t="shared" ref="AB189:AB192" si="315">X189</f>
        <v>-390.48415060420427</v>
      </c>
      <c r="AC189" s="59">
        <f t="shared" ref="AC189:AC192" si="316">$U189-$V189*L189*SIN($W189)+P189*COS($W189)</f>
        <v>-420.43866831816615</v>
      </c>
      <c r="AD189" s="59">
        <f t="shared" ref="AD189:AD192" si="317">$U189-$V189*M189*SIN($W189)+Q189*COS($W189)</f>
        <v>-420.30161337323119</v>
      </c>
      <c r="AE189" s="59">
        <f t="shared" ref="AE189:AE192" si="318">$U189-$V189*N189*SIN($W189)+R189*COS($W189)</f>
        <v>-418.53015115329276</v>
      </c>
      <c r="AF189" s="59">
        <f t="shared" ref="AF189:AF192" si="319">$U189-$V189*O189*SIN($W189)+S189*COS($W189)</f>
        <v>-418.66726906069118</v>
      </c>
      <c r="AG189" s="59">
        <f t="shared" ref="AG189:AG192" si="320">AC189</f>
        <v>-420.43866831816615</v>
      </c>
    </row>
    <row r="190" spans="1:33" s="15" customFormat="1" x14ac:dyDescent="0.2">
      <c r="A190" s="16" t="str">
        <f>SIAF!B49</f>
        <v>MIRIM_TA1065_CUR</v>
      </c>
      <c r="B190" s="14">
        <f>-SIAF!L49+0.5</f>
        <v>-8</v>
      </c>
      <c r="C190" s="14">
        <f>SIAF!J49-SIAF!L49+0.5</f>
        <v>8</v>
      </c>
      <c r="D190" s="3">
        <f t="shared" si="307"/>
        <v>8</v>
      </c>
      <c r="E190" s="3">
        <f t="shared" si="308"/>
        <v>-8</v>
      </c>
      <c r="F190" s="3">
        <f>-SIAF!M49+0.5</f>
        <v>-8</v>
      </c>
      <c r="G190" s="3">
        <f t="shared" si="309"/>
        <v>-8</v>
      </c>
      <c r="H190" s="3">
        <f>SIAF!K49-SIAF!M49+0.5</f>
        <v>8</v>
      </c>
      <c r="I190" s="3">
        <f t="shared" si="310"/>
        <v>8</v>
      </c>
      <c r="J190" s="42">
        <f>SIAF!U49</f>
        <v>1</v>
      </c>
      <c r="K190" s="4">
        <f>RADIANS(SIAF!R49)</f>
        <v>7.7662002992454279E-2</v>
      </c>
      <c r="L190" s="59">
        <f t="shared" si="285"/>
        <v>-0.87379457811723193</v>
      </c>
      <c r="M190" s="59">
        <f t="shared" si="286"/>
        <v>0.87649634826976641</v>
      </c>
      <c r="N190" s="59">
        <f t="shared" si="287"/>
        <v>0.87482132464691531</v>
      </c>
      <c r="O190" s="59">
        <f t="shared" si="288"/>
        <v>-0.8760465022414029</v>
      </c>
      <c r="P190" s="59">
        <f t="shared" si="289"/>
        <v>-0.88962321041144599</v>
      </c>
      <c r="Q190" s="59">
        <f t="shared" si="290"/>
        <v>-0.88721517943075845</v>
      </c>
      <c r="R190" s="59">
        <f t="shared" si="291"/>
        <v>0.88975593775514239</v>
      </c>
      <c r="S190" s="59">
        <f t="shared" si="292"/>
        <v>0.88736688467425939</v>
      </c>
      <c r="T190" s="4">
        <f>SIAF!P49</f>
        <v>-394.68529705701172</v>
      </c>
      <c r="U190" s="4">
        <f>SIAF!Q49</f>
        <v>-419.54997619633912</v>
      </c>
      <c r="V190" s="42">
        <f>SIAF!S49</f>
        <v>-1</v>
      </c>
      <c r="W190" s="60">
        <f>RADIANS(SIAF!R49)</f>
        <v>7.7662002992454279E-2</v>
      </c>
      <c r="X190" s="59">
        <f t="shared" si="311"/>
        <v>-393.88315674125511</v>
      </c>
      <c r="Y190" s="59">
        <f t="shared" si="312"/>
        <v>-395.62798515479489</v>
      </c>
      <c r="Z190" s="59">
        <f t="shared" si="313"/>
        <v>-395.48845072698856</v>
      </c>
      <c r="AA190" s="59">
        <f t="shared" si="314"/>
        <v>-393.74304567944768</v>
      </c>
      <c r="AB190" s="59">
        <f t="shared" si="315"/>
        <v>-393.88315674125511</v>
      </c>
      <c r="AC190" s="59">
        <f t="shared" si="316"/>
        <v>-420.50471036619365</v>
      </c>
      <c r="AD190" s="59">
        <f t="shared" si="317"/>
        <v>-420.36651509525365</v>
      </c>
      <c r="AE190" s="59">
        <f t="shared" si="318"/>
        <v>-418.59503004014482</v>
      </c>
      <c r="AF190" s="59">
        <f t="shared" si="319"/>
        <v>-418.73325114861223</v>
      </c>
      <c r="AG190" s="59">
        <f t="shared" si="320"/>
        <v>-420.50471036619365</v>
      </c>
    </row>
    <row r="191" spans="1:33" s="15" customFormat="1" x14ac:dyDescent="0.2">
      <c r="A191" s="16" t="str">
        <f>SIAF!B50</f>
        <v>MIRIM_TA1065_CLL</v>
      </c>
      <c r="B191" s="14">
        <f>-SIAF!L50+0.5</f>
        <v>-8</v>
      </c>
      <c r="C191" s="14">
        <f>SIAF!J50-SIAF!L50+0.5</f>
        <v>8</v>
      </c>
      <c r="D191" s="3">
        <f t="shared" si="307"/>
        <v>8</v>
      </c>
      <c r="E191" s="3">
        <f t="shared" si="308"/>
        <v>-8</v>
      </c>
      <c r="F191" s="3">
        <f>-SIAF!M50+0.5</f>
        <v>-8</v>
      </c>
      <c r="G191" s="3">
        <f t="shared" si="309"/>
        <v>-8</v>
      </c>
      <c r="H191" s="3">
        <f>SIAF!K50-SIAF!M50+0.5</f>
        <v>8</v>
      </c>
      <c r="I191" s="3">
        <f t="shared" si="310"/>
        <v>8</v>
      </c>
      <c r="J191" s="42">
        <f>SIAF!U50</f>
        <v>1</v>
      </c>
      <c r="K191" s="4">
        <f>RADIANS(SIAF!R50)</f>
        <v>7.7662002992454279E-2</v>
      </c>
      <c r="L191" s="59">
        <f t="shared" si="285"/>
        <v>-0.86922542955500981</v>
      </c>
      <c r="M191" s="59">
        <f t="shared" si="286"/>
        <v>0.87374060956410726</v>
      </c>
      <c r="N191" s="59">
        <f t="shared" si="287"/>
        <v>0.87039172053218905</v>
      </c>
      <c r="O191" s="59">
        <f t="shared" si="288"/>
        <v>-0.87322232129828803</v>
      </c>
      <c r="P191" s="59">
        <f t="shared" si="289"/>
        <v>-0.8889719673040436</v>
      </c>
      <c r="Q191" s="59">
        <f t="shared" si="290"/>
        <v>-0.88741439006231204</v>
      </c>
      <c r="R191" s="59">
        <f t="shared" si="291"/>
        <v>0.88915572018486622</v>
      </c>
      <c r="S191" s="59">
        <f t="shared" si="292"/>
        <v>0.88755950446434706</v>
      </c>
      <c r="T191" s="4">
        <f>SIAF!P50</f>
        <v>-391.2305212467993</v>
      </c>
      <c r="U191" s="4">
        <f>SIAF!Q50</f>
        <v>-422.94187121452734</v>
      </c>
      <c r="V191" s="42">
        <f>SIAF!S50</f>
        <v>-1</v>
      </c>
      <c r="W191" s="60">
        <f>RADIANS(SIAF!R50)</f>
        <v>7.7662002992454279E-2</v>
      </c>
      <c r="X191" s="59">
        <f t="shared" si="311"/>
        <v>-390.43288578136008</v>
      </c>
      <c r="Y191" s="59">
        <f t="shared" si="312"/>
        <v>-392.17047736771286</v>
      </c>
      <c r="Z191" s="59">
        <f t="shared" si="313"/>
        <v>-392.02930523153134</v>
      </c>
      <c r="AA191" s="59">
        <f t="shared" si="314"/>
        <v>-390.29107059338872</v>
      </c>
      <c r="AB191" s="59">
        <f t="shared" si="315"/>
        <v>-390.43288578136008</v>
      </c>
      <c r="AC191" s="59">
        <f t="shared" si="316"/>
        <v>-423.89560161160563</v>
      </c>
      <c r="AD191" s="59">
        <f t="shared" si="317"/>
        <v>-423.75882252473389</v>
      </c>
      <c r="AE191" s="59">
        <f t="shared" si="318"/>
        <v>-421.98786713296158</v>
      </c>
      <c r="AF191" s="59">
        <f t="shared" si="319"/>
        <v>-422.12473501646423</v>
      </c>
      <c r="AG191" s="59">
        <f t="shared" si="320"/>
        <v>-423.89560161160563</v>
      </c>
    </row>
    <row r="192" spans="1:33" s="15" customFormat="1" x14ac:dyDescent="0.2">
      <c r="A192" s="16" t="str">
        <f>SIAF!B51</f>
        <v>MIRIM_TA1065_CLR</v>
      </c>
      <c r="B192" s="14">
        <f>-SIAF!L51+0.5</f>
        <v>-8</v>
      </c>
      <c r="C192" s="14">
        <f>SIAF!J51-SIAF!L51+0.5</f>
        <v>8</v>
      </c>
      <c r="D192" s="3">
        <f t="shared" si="307"/>
        <v>8</v>
      </c>
      <c r="E192" s="3">
        <f t="shared" si="308"/>
        <v>-8</v>
      </c>
      <c r="F192" s="3">
        <f>-SIAF!M51+0.5</f>
        <v>-8</v>
      </c>
      <c r="G192" s="3">
        <f t="shared" si="309"/>
        <v>-8</v>
      </c>
      <c r="H192" s="3">
        <f>SIAF!K51-SIAF!M51+0.5</f>
        <v>8</v>
      </c>
      <c r="I192" s="3">
        <f t="shared" si="310"/>
        <v>8</v>
      </c>
      <c r="J192" s="42">
        <f>SIAF!U51</f>
        <v>1</v>
      </c>
      <c r="K192" s="4">
        <f>RADIANS(SIAF!R51)</f>
        <v>7.7662002992454279E-2</v>
      </c>
      <c r="L192" s="59">
        <f t="shared" si="285"/>
        <v>-0.87280295658420282</v>
      </c>
      <c r="M192" s="59">
        <f t="shared" si="286"/>
        <v>0.87598449708558612</v>
      </c>
      <c r="N192" s="59">
        <f t="shared" si="287"/>
        <v>0.87387192364303856</v>
      </c>
      <c r="O192" s="59">
        <f t="shared" si="288"/>
        <v>-0.8755442633388506</v>
      </c>
      <c r="P192" s="59">
        <f t="shared" si="289"/>
        <v>-0.88938509627735329</v>
      </c>
      <c r="Q192" s="59">
        <f t="shared" si="290"/>
        <v>-0.88701655246600009</v>
      </c>
      <c r="R192" s="59">
        <f t="shared" si="291"/>
        <v>0.88954302387853357</v>
      </c>
      <c r="S192" s="59">
        <f t="shared" si="292"/>
        <v>0.88717363589360843</v>
      </c>
      <c r="T192" s="4">
        <f>SIAF!P51</f>
        <v>-394.72980615643183</v>
      </c>
      <c r="U192" s="4">
        <f>SIAF!Q51</f>
        <v>-422.8883406387082</v>
      </c>
      <c r="V192" s="42">
        <f>SIAF!S51</f>
        <v>-1</v>
      </c>
      <c r="W192" s="60">
        <f>RADIANS(SIAF!R51)</f>
        <v>7.7662002992454279E-2</v>
      </c>
      <c r="X192" s="59">
        <f t="shared" si="311"/>
        <v>-393.92863599944747</v>
      </c>
      <c r="Y192" s="59">
        <f t="shared" si="312"/>
        <v>-395.67196853557522</v>
      </c>
      <c r="Z192" s="59">
        <f t="shared" si="313"/>
        <v>-395.5320298057697</v>
      </c>
      <c r="AA192" s="59">
        <f t="shared" si="314"/>
        <v>-393.7880704969383</v>
      </c>
      <c r="AB192" s="59">
        <f t="shared" si="315"/>
        <v>-393.92863599944747</v>
      </c>
      <c r="AC192" s="59">
        <f t="shared" si="316"/>
        <v>-423.84276047822334</v>
      </c>
      <c r="AD192" s="59">
        <f t="shared" si="317"/>
        <v>-423.70472122079588</v>
      </c>
      <c r="AE192" s="59">
        <f t="shared" si="318"/>
        <v>-421.93368041291808</v>
      </c>
      <c r="AF192" s="59">
        <f t="shared" si="319"/>
        <v>-422.07176929159363</v>
      </c>
      <c r="AG192" s="59">
        <f t="shared" si="320"/>
        <v>-423.84276047822334</v>
      </c>
    </row>
    <row r="193" spans="1:33" s="15" customFormat="1" x14ac:dyDescent="0.2">
      <c r="A193" s="16" t="str">
        <f>SIAF!B52</f>
        <v>MIRIM_TAFULL</v>
      </c>
      <c r="B193" s="14">
        <f>-SIAF!L52+0.5</f>
        <v>-32</v>
      </c>
      <c r="C193" s="14">
        <f>SIAF!J52-SIAF!L52+0.5</f>
        <v>32</v>
      </c>
      <c r="D193" s="3">
        <f t="shared" ref="D193:D199" si="321">C193</f>
        <v>32</v>
      </c>
      <c r="E193" s="3">
        <f t="shared" ref="E193:E199" si="322">B193</f>
        <v>-32</v>
      </c>
      <c r="F193" s="3">
        <f>-SIAF!M52+0.5</f>
        <v>-32</v>
      </c>
      <c r="G193" s="3">
        <f t="shared" ref="G193:G199" si="323">F193</f>
        <v>-32</v>
      </c>
      <c r="H193" s="3">
        <f>SIAF!K52-SIAF!M52+0.5</f>
        <v>32</v>
      </c>
      <c r="I193" s="3">
        <f t="shared" ref="I193:I199" si="324">H193</f>
        <v>32</v>
      </c>
      <c r="J193" s="42">
        <f>SIAF!U52</f>
        <v>1</v>
      </c>
      <c r="K193" s="4">
        <f>RADIANS(SIAF!R52)</f>
        <v>7.7662002992454279E-2</v>
      </c>
      <c r="L193" s="59">
        <f t="shared" si="285"/>
        <v>-3.5670908837870421</v>
      </c>
      <c r="M193" s="59">
        <f t="shared" si="286"/>
        <v>3.5630257760610018</v>
      </c>
      <c r="N193" s="59">
        <f t="shared" si="287"/>
        <v>3.5627693412845076</v>
      </c>
      <c r="O193" s="59">
        <f t="shared" si="288"/>
        <v>-3.567251007314109</v>
      </c>
      <c r="P193" s="59">
        <f t="shared" si="289"/>
        <v>-3.5360067359995684</v>
      </c>
      <c r="Q193" s="59">
        <f t="shared" si="290"/>
        <v>-3.5321424837508086</v>
      </c>
      <c r="R193" s="59">
        <f t="shared" si="291"/>
        <v>3.5323204261911814</v>
      </c>
      <c r="S193" s="59">
        <f t="shared" si="292"/>
        <v>3.5358308439871511</v>
      </c>
      <c r="T193" s="4">
        <f>SIAF!P52</f>
        <v>-453.36336337568667</v>
      </c>
      <c r="U193" s="4">
        <f>SIAF!Q52</f>
        <v>-374.06862917858672</v>
      </c>
      <c r="V193" s="42">
        <f>SIAF!S52</f>
        <v>-1</v>
      </c>
      <c r="W193" s="60">
        <f>RADIANS(SIAF!R52)</f>
        <v>7.7662002992454279E-2</v>
      </c>
      <c r="X193" s="59">
        <f t="shared" ref="X193:X199" si="325">$T193+$V193*L193*COS($W193)+P193*SIN($W193)</f>
        <v>-450.08136173754502</v>
      </c>
      <c r="Y193" s="59">
        <f t="shared" ref="Y193:Y199" si="326">$T193+$V193*M193*COS($W193)+Q193*SIN($W193)</f>
        <v>-457.18968715317123</v>
      </c>
      <c r="Z193" s="59">
        <f t="shared" ref="Z193:Z199" si="327">$T193+$V193*N193*COS($W193)+R193*SIN($W193)</f>
        <v>-456.64134249573016</v>
      </c>
      <c r="AA193" s="59">
        <f t="shared" ref="AA193:AA199" si="328">$T193+$V193*O193*COS($W193)+S193*SIN($W193)</f>
        <v>-449.53254094496111</v>
      </c>
      <c r="AB193" s="59">
        <f t="shared" ref="AB193:AB199" si="329">X193</f>
        <v>-450.08136173754502</v>
      </c>
      <c r="AC193" s="59">
        <f t="shared" ref="AC193:AC199" si="330">$U193-$V193*L193*SIN($W193)+P193*COS($W193)</f>
        <v>-377.87072679141397</v>
      </c>
      <c r="AD193" s="59">
        <f t="shared" ref="AD193:AD199" si="331">$U193-$V193*M193*SIN($W193)+Q193*COS($W193)</f>
        <v>-377.31369151331137</v>
      </c>
      <c r="AE193" s="59">
        <f t="shared" ref="AE193:AE199" si="332">$U193-$V193*N193*SIN($W193)+R193*COS($W193)</f>
        <v>-370.27054204674744</v>
      </c>
      <c r="AF193" s="59">
        <f t="shared" ref="AF193:AF199" si="333">$U193-$V193*O193*SIN($W193)+S193*COS($W193)</f>
        <v>-370.82021741116495</v>
      </c>
      <c r="AG193" s="59">
        <f t="shared" ref="AG193:AG199" si="334">AC193</f>
        <v>-377.87072679141397</v>
      </c>
    </row>
    <row r="194" spans="1:33" s="15" customFormat="1" x14ac:dyDescent="0.2">
      <c r="A194" s="16" t="str">
        <f>SIAF!B53</f>
        <v>MIRIM_TAILLUM</v>
      </c>
      <c r="B194" s="14">
        <f>-SIAF!L53+0.5</f>
        <v>-32</v>
      </c>
      <c r="C194" s="14">
        <f>SIAF!J53-SIAF!L53+0.5</f>
        <v>32</v>
      </c>
      <c r="D194" s="3">
        <f t="shared" si="321"/>
        <v>32</v>
      </c>
      <c r="E194" s="3">
        <f t="shared" si="322"/>
        <v>-32</v>
      </c>
      <c r="F194" s="3">
        <f>-SIAF!M53+0.5</f>
        <v>-32</v>
      </c>
      <c r="G194" s="3">
        <f t="shared" si="323"/>
        <v>-32</v>
      </c>
      <c r="H194" s="3">
        <f>SIAF!K53-SIAF!M53+0.5</f>
        <v>32</v>
      </c>
      <c r="I194" s="3">
        <f t="shared" si="324"/>
        <v>32</v>
      </c>
      <c r="J194" s="42">
        <f>SIAF!U53</f>
        <v>1</v>
      </c>
      <c r="K194" s="4">
        <f>RADIANS(SIAF!R53)</f>
        <v>7.7662002992454279E-2</v>
      </c>
      <c r="L194" s="59">
        <f t="shared" si="285"/>
        <v>-3.5670908837870421</v>
      </c>
      <c r="M194" s="59">
        <f t="shared" si="286"/>
        <v>3.5630257760610018</v>
      </c>
      <c r="N194" s="59">
        <f t="shared" si="287"/>
        <v>3.5627693412845076</v>
      </c>
      <c r="O194" s="59">
        <f t="shared" si="288"/>
        <v>-3.567251007314109</v>
      </c>
      <c r="P194" s="59">
        <f t="shared" si="289"/>
        <v>-3.5360067359995684</v>
      </c>
      <c r="Q194" s="59">
        <f t="shared" si="290"/>
        <v>-3.5321424837508086</v>
      </c>
      <c r="R194" s="59">
        <f t="shared" si="291"/>
        <v>3.5323204261911814</v>
      </c>
      <c r="S194" s="59">
        <f t="shared" si="292"/>
        <v>3.5358308439871511</v>
      </c>
      <c r="T194" s="4">
        <f>SIAF!P53</f>
        <v>-453.36336337568667</v>
      </c>
      <c r="U194" s="4">
        <f>SIAF!Q53</f>
        <v>-374.06862917858672</v>
      </c>
      <c r="V194" s="42">
        <f>SIAF!S53</f>
        <v>-1</v>
      </c>
      <c r="W194" s="60">
        <f>RADIANS(SIAF!R53)</f>
        <v>7.7662002992454279E-2</v>
      </c>
      <c r="X194" s="59">
        <f t="shared" si="325"/>
        <v>-450.08136173754502</v>
      </c>
      <c r="Y194" s="59">
        <f t="shared" si="326"/>
        <v>-457.18968715317123</v>
      </c>
      <c r="Z194" s="59">
        <f t="shared" si="327"/>
        <v>-456.64134249573016</v>
      </c>
      <c r="AA194" s="59">
        <f t="shared" si="328"/>
        <v>-449.53254094496111</v>
      </c>
      <c r="AB194" s="59">
        <f t="shared" si="329"/>
        <v>-450.08136173754502</v>
      </c>
      <c r="AC194" s="59">
        <f t="shared" si="330"/>
        <v>-377.87072679141397</v>
      </c>
      <c r="AD194" s="59">
        <f t="shared" si="331"/>
        <v>-377.31369151331137</v>
      </c>
      <c r="AE194" s="59">
        <f t="shared" si="332"/>
        <v>-370.27054204674744</v>
      </c>
      <c r="AF194" s="59">
        <f t="shared" si="333"/>
        <v>-370.82021741116495</v>
      </c>
      <c r="AG194" s="59">
        <f t="shared" si="334"/>
        <v>-377.87072679141397</v>
      </c>
    </row>
    <row r="195" spans="1:33" s="15" customFormat="1" x14ac:dyDescent="0.2">
      <c r="A195" s="16" t="str">
        <f>SIAF!B54</f>
        <v>MIRIM_TABRIGHTSKY</v>
      </c>
      <c r="B195" s="14">
        <f>-SIAF!L54+0.5</f>
        <v>-32</v>
      </c>
      <c r="C195" s="14">
        <f>SIAF!J54-SIAF!L54+0.5</f>
        <v>32</v>
      </c>
      <c r="D195" s="3">
        <f t="shared" si="321"/>
        <v>32</v>
      </c>
      <c r="E195" s="3">
        <f t="shared" si="322"/>
        <v>-32</v>
      </c>
      <c r="F195" s="3">
        <f>-SIAF!M54+0.5</f>
        <v>-32</v>
      </c>
      <c r="G195" s="3">
        <f t="shared" si="323"/>
        <v>-32</v>
      </c>
      <c r="H195" s="3">
        <f>SIAF!K54-SIAF!M54+0.5</f>
        <v>32</v>
      </c>
      <c r="I195" s="3">
        <f t="shared" si="324"/>
        <v>32</v>
      </c>
      <c r="J195" s="42">
        <f>SIAF!U54</f>
        <v>1</v>
      </c>
      <c r="K195" s="4">
        <f>RADIANS(SIAF!R54)</f>
        <v>7.7662002992454279E-2</v>
      </c>
      <c r="L195" s="59">
        <f t="shared" si="285"/>
        <v>-3.5780176381525024</v>
      </c>
      <c r="M195" s="59">
        <f t="shared" si="286"/>
        <v>3.546797374732737</v>
      </c>
      <c r="N195" s="59">
        <f t="shared" si="287"/>
        <v>3.5745528917361522</v>
      </c>
      <c r="O195" s="59">
        <f t="shared" si="288"/>
        <v>-3.5515982279475775</v>
      </c>
      <c r="P195" s="59">
        <f t="shared" si="289"/>
        <v>-3.5478383596341239</v>
      </c>
      <c r="Q195" s="59">
        <f t="shared" si="290"/>
        <v>-3.5210946575196518</v>
      </c>
      <c r="R195" s="59">
        <f t="shared" si="291"/>
        <v>3.5441180551018432</v>
      </c>
      <c r="S195" s="59">
        <f t="shared" si="292"/>
        <v>3.52417963471704</v>
      </c>
      <c r="T195" s="4">
        <f>SIAF!P54</f>
        <v>-457.19450224495858</v>
      </c>
      <c r="U195" s="4">
        <f>SIAF!Q54</f>
        <v>-396.58594764586661</v>
      </c>
      <c r="V195" s="42">
        <f>SIAF!S54</f>
        <v>-1</v>
      </c>
      <c r="W195" s="60">
        <f>RADIANS(SIAF!R54)</f>
        <v>7.7662002992454279E-2</v>
      </c>
      <c r="X195" s="59">
        <f t="shared" si="325"/>
        <v>-453.90252473182761</v>
      </c>
      <c r="Y195" s="59">
        <f t="shared" si="326"/>
        <v>-461.00378940231462</v>
      </c>
      <c r="Z195" s="59">
        <f t="shared" si="327"/>
        <v>-460.48331409098694</v>
      </c>
      <c r="AA195" s="59">
        <f t="shared" si="328"/>
        <v>-453.38018936027134</v>
      </c>
      <c r="AB195" s="59">
        <f t="shared" si="329"/>
        <v>-453.90252473182761</v>
      </c>
      <c r="AC195" s="59">
        <f t="shared" si="330"/>
        <v>-400.40068896056431</v>
      </c>
      <c r="AD195" s="59">
        <f t="shared" si="331"/>
        <v>-399.82125451808548</v>
      </c>
      <c r="AE195" s="59">
        <f t="shared" si="332"/>
        <v>-392.77518423078277</v>
      </c>
      <c r="AF195" s="59">
        <f t="shared" si="333"/>
        <v>-393.34793756431594</v>
      </c>
      <c r="AG195" s="59">
        <f t="shared" si="334"/>
        <v>-400.40068896056431</v>
      </c>
    </row>
    <row r="196" spans="1:33" s="15" customFormat="1" x14ac:dyDescent="0.2">
      <c r="A196" s="16" t="str">
        <f>SIAF!B55</f>
        <v>MIRIM_TASUB256</v>
      </c>
      <c r="B196" s="14">
        <f>-SIAF!L55+0.5</f>
        <v>-32</v>
      </c>
      <c r="C196" s="14">
        <f>SIAF!J55-SIAF!L55+0.5</f>
        <v>32</v>
      </c>
      <c r="D196" s="3">
        <f t="shared" si="321"/>
        <v>32</v>
      </c>
      <c r="E196" s="3">
        <f t="shared" si="322"/>
        <v>-32</v>
      </c>
      <c r="F196" s="3">
        <f>-SIAF!M55+0.5</f>
        <v>-32</v>
      </c>
      <c r="G196" s="3">
        <f t="shared" si="323"/>
        <v>-32</v>
      </c>
      <c r="H196" s="3">
        <f>SIAF!K55-SIAF!M55+0.5</f>
        <v>32</v>
      </c>
      <c r="I196" s="3">
        <f t="shared" si="324"/>
        <v>32</v>
      </c>
      <c r="J196" s="42">
        <f>SIAF!U55</f>
        <v>1</v>
      </c>
      <c r="K196" s="4">
        <f>RADIANS(SIAF!R55)</f>
        <v>7.7662002992454279E-2</v>
      </c>
      <c r="L196" s="59">
        <f t="shared" si="285"/>
        <v>-3.5819763450694961</v>
      </c>
      <c r="M196" s="59">
        <f t="shared" si="286"/>
        <v>3.5472266357034568</v>
      </c>
      <c r="N196" s="59">
        <f t="shared" si="287"/>
        <v>3.5830166914200334</v>
      </c>
      <c r="O196" s="59">
        <f t="shared" si="288"/>
        <v>-3.5504174550465852</v>
      </c>
      <c r="P196" s="59">
        <f t="shared" si="289"/>
        <v>-3.5614218640580524</v>
      </c>
      <c r="Q196" s="59">
        <f t="shared" si="290"/>
        <v>-3.5255549371416435</v>
      </c>
      <c r="R196" s="59">
        <f t="shared" si="291"/>
        <v>3.5591022539520814</v>
      </c>
      <c r="S196" s="59">
        <f t="shared" si="292"/>
        <v>3.5287093478224558</v>
      </c>
      <c r="T196" s="4">
        <f>SIAF!P55</f>
        <v>-439.12854600096608</v>
      </c>
      <c r="U196" s="4">
        <f>SIAF!Q55</f>
        <v>-412.26968776475132</v>
      </c>
      <c r="V196" s="42">
        <f>SIAF!S55</f>
        <v>-1</v>
      </c>
      <c r="W196" s="60">
        <f>RADIANS(SIAF!R55)</f>
        <v>7.7662002992454279E-2</v>
      </c>
      <c r="X196" s="59">
        <f t="shared" si="325"/>
        <v>-435.83367557520552</v>
      </c>
      <c r="Y196" s="59">
        <f t="shared" si="326"/>
        <v>-442.93860717157196</v>
      </c>
      <c r="Z196" s="59">
        <f t="shared" si="327"/>
        <v>-442.42463360182188</v>
      </c>
      <c r="AA196" s="59">
        <f t="shared" si="328"/>
        <v>-435.31505889704766</v>
      </c>
      <c r="AB196" s="59">
        <f t="shared" si="329"/>
        <v>-435.83367557520552</v>
      </c>
      <c r="AC196" s="59">
        <f t="shared" si="330"/>
        <v>-416.09827877292605</v>
      </c>
      <c r="AD196" s="59">
        <f t="shared" si="331"/>
        <v>-415.50940816875061</v>
      </c>
      <c r="AE196" s="59">
        <f t="shared" si="332"/>
        <v>-408.44332866077713</v>
      </c>
      <c r="AF196" s="59">
        <f t="shared" si="333"/>
        <v>-409.02707001442104</v>
      </c>
      <c r="AG196" s="59">
        <f t="shared" si="334"/>
        <v>-416.09827877292605</v>
      </c>
    </row>
    <row r="197" spans="1:33" s="15" customFormat="1" x14ac:dyDescent="0.2">
      <c r="A197" s="16" t="str">
        <f>SIAF!B56</f>
        <v>MIRIM_TASUB128</v>
      </c>
      <c r="B197" s="14">
        <f>-SIAF!L56+0.5</f>
        <v>-32</v>
      </c>
      <c r="C197" s="14">
        <f>SIAF!J56-SIAF!L56+0.5</f>
        <v>32</v>
      </c>
      <c r="D197" s="3">
        <f t="shared" si="321"/>
        <v>32</v>
      </c>
      <c r="E197" s="3">
        <f t="shared" si="322"/>
        <v>-32</v>
      </c>
      <c r="F197" s="3">
        <f>-SIAF!M56+0.5</f>
        <v>-32</v>
      </c>
      <c r="G197" s="3">
        <f t="shared" si="323"/>
        <v>-32</v>
      </c>
      <c r="H197" s="3">
        <f>SIAF!K56-SIAF!M56+0.5</f>
        <v>32</v>
      </c>
      <c r="I197" s="3">
        <f t="shared" si="324"/>
        <v>32</v>
      </c>
      <c r="J197" s="42">
        <f>SIAF!U56</f>
        <v>1</v>
      </c>
      <c r="K197" s="4">
        <f>RADIANS(SIAF!R56)</f>
        <v>7.7662002992454279E-2</v>
      </c>
      <c r="L197" s="59">
        <f t="shared" si="285"/>
        <v>-3.4737120523467451</v>
      </c>
      <c r="M197" s="59">
        <f t="shared" si="286"/>
        <v>3.4655458055237713</v>
      </c>
      <c r="N197" s="59">
        <f t="shared" si="287"/>
        <v>3.4827531473847615</v>
      </c>
      <c r="O197" s="59">
        <f t="shared" si="288"/>
        <v>-3.4438873436746928</v>
      </c>
      <c r="P197" s="59">
        <f t="shared" si="289"/>
        <v>-3.5550216004421977</v>
      </c>
      <c r="Q197" s="59">
        <f t="shared" si="290"/>
        <v>-3.5472768926666345</v>
      </c>
      <c r="R197" s="59">
        <f t="shared" si="291"/>
        <v>3.5524189646917068</v>
      </c>
      <c r="S197" s="59">
        <f t="shared" si="292"/>
        <v>3.5418489622210738</v>
      </c>
      <c r="T197" s="4">
        <f>SIAF!P56</f>
        <v>-380.700954006335</v>
      </c>
      <c r="U197" s="4">
        <f>SIAF!Q56</f>
        <v>-330.69817515885529</v>
      </c>
      <c r="V197" s="42">
        <f>SIAF!S56</f>
        <v>-1</v>
      </c>
      <c r="W197" s="60">
        <f>RADIANS(SIAF!R56)</f>
        <v>7.7662002992454279E-2</v>
      </c>
      <c r="X197" s="59">
        <f t="shared" si="325"/>
        <v>-377.51352498767068</v>
      </c>
      <c r="Y197" s="59">
        <f t="shared" si="326"/>
        <v>-384.43126582260737</v>
      </c>
      <c r="Z197" s="59">
        <f t="shared" si="327"/>
        <v>-383.8975987913517</v>
      </c>
      <c r="AA197" s="59">
        <f t="shared" si="328"/>
        <v>-376.99265648978326</v>
      </c>
      <c r="AB197" s="59">
        <f t="shared" si="329"/>
        <v>-377.51352498767068</v>
      </c>
      <c r="AC197" s="59">
        <f t="shared" si="330"/>
        <v>-334.51198562257878</v>
      </c>
      <c r="AD197" s="59">
        <f t="shared" si="331"/>
        <v>-333.96588916666087</v>
      </c>
      <c r="AE197" s="59">
        <f t="shared" si="332"/>
        <v>-326.88625804213495</v>
      </c>
      <c r="AF197" s="59">
        <f t="shared" si="333"/>
        <v>-327.43419237154689</v>
      </c>
      <c r="AG197" s="59">
        <f t="shared" si="334"/>
        <v>-334.51198562257878</v>
      </c>
    </row>
    <row r="198" spans="1:33" s="15" customFormat="1" x14ac:dyDescent="0.2">
      <c r="A198" s="16" t="str">
        <f>SIAF!B57</f>
        <v>MIRIM_TASUB64</v>
      </c>
      <c r="B198" s="14">
        <f>-SIAF!L57+0.5</f>
        <v>-16</v>
      </c>
      <c r="C198" s="14">
        <f>SIAF!J57-SIAF!L57+0.5</f>
        <v>16</v>
      </c>
      <c r="D198" s="3">
        <f t="shared" si="321"/>
        <v>16</v>
      </c>
      <c r="E198" s="3">
        <f t="shared" si="322"/>
        <v>-16</v>
      </c>
      <c r="F198" s="3">
        <f>-SIAF!M57+0.5</f>
        <v>-16</v>
      </c>
      <c r="G198" s="3">
        <f t="shared" si="323"/>
        <v>-16</v>
      </c>
      <c r="H198" s="3">
        <f>SIAF!K57-SIAF!M57+0.5</f>
        <v>16</v>
      </c>
      <c r="I198" s="3">
        <f t="shared" si="324"/>
        <v>16</v>
      </c>
      <c r="J198" s="42">
        <f>SIAF!U57</f>
        <v>1</v>
      </c>
      <c r="K198" s="4">
        <f>RADIANS(SIAF!R57)</f>
        <v>7.7662002992454279E-2</v>
      </c>
      <c r="L198" s="59">
        <f t="shared" si="285"/>
        <v>-1.7350348901770549</v>
      </c>
      <c r="M198" s="59">
        <f t="shared" si="286"/>
        <v>1.7294616141013108</v>
      </c>
      <c r="N198" s="59">
        <f t="shared" si="287"/>
        <v>1.7379209099428037</v>
      </c>
      <c r="O198" s="59">
        <f t="shared" si="288"/>
        <v>-1.7242789000920804</v>
      </c>
      <c r="P198" s="59">
        <f t="shared" si="289"/>
        <v>-1.7791609721175616</v>
      </c>
      <c r="Q198" s="59">
        <f t="shared" si="290"/>
        <v>-1.7747448602506073</v>
      </c>
      <c r="R198" s="59">
        <f t="shared" si="291"/>
        <v>1.7786107831659854</v>
      </c>
      <c r="S198" s="59">
        <f t="shared" si="292"/>
        <v>1.7736971434204314</v>
      </c>
      <c r="T198" s="4">
        <f>SIAF!P57</f>
        <v>-378.20571900562908</v>
      </c>
      <c r="U198" s="4">
        <f>SIAF!Q57</f>
        <v>-346.70344320292418</v>
      </c>
      <c r="V198" s="42">
        <f>SIAF!S57</f>
        <v>-1</v>
      </c>
      <c r="W198" s="60">
        <f>RADIANS(SIAF!R57)</f>
        <v>7.7662002992454279E-2</v>
      </c>
      <c r="X198" s="59">
        <f t="shared" si="325"/>
        <v>-376.61394816993288</v>
      </c>
      <c r="Y198" s="59">
        <f t="shared" si="326"/>
        <v>-380.06765944588909</v>
      </c>
      <c r="Z198" s="59">
        <f t="shared" si="327"/>
        <v>-379.80040984795062</v>
      </c>
      <c r="AA198" s="59">
        <f t="shared" si="328"/>
        <v>-376.34902694377502</v>
      </c>
      <c r="AB198" s="59">
        <f t="shared" si="329"/>
        <v>-376.61394816993288</v>
      </c>
      <c r="AC198" s="59">
        <f t="shared" si="330"/>
        <v>-348.61185234183154</v>
      </c>
      <c r="AD198" s="59">
        <f t="shared" si="331"/>
        <v>-348.33866018869708</v>
      </c>
      <c r="AE198" s="59">
        <f t="shared" si="332"/>
        <v>-344.79535868576397</v>
      </c>
      <c r="AF198" s="59">
        <f t="shared" si="333"/>
        <v>-345.06886868050907</v>
      </c>
      <c r="AG198" s="59">
        <f t="shared" si="334"/>
        <v>-348.61185234183154</v>
      </c>
    </row>
    <row r="199" spans="1:33" s="15" customFormat="1" x14ac:dyDescent="0.2">
      <c r="A199" s="16" t="str">
        <f>SIAF!B58</f>
        <v>MIRIM_TASLITLESSPRISM</v>
      </c>
      <c r="B199" s="14">
        <f>-SIAF!L58+0.5</f>
        <v>-32</v>
      </c>
      <c r="C199" s="14">
        <f>SIAF!J58-SIAF!L58+0.5</f>
        <v>32</v>
      </c>
      <c r="D199" s="3">
        <f t="shared" si="321"/>
        <v>32</v>
      </c>
      <c r="E199" s="3">
        <f t="shared" si="322"/>
        <v>-32</v>
      </c>
      <c r="F199" s="3">
        <f>-SIAF!M58+0.5</f>
        <v>-32</v>
      </c>
      <c r="G199" s="3">
        <f t="shared" si="323"/>
        <v>-32</v>
      </c>
      <c r="H199" s="3">
        <f>SIAF!K58-SIAF!M58+0.5</f>
        <v>32</v>
      </c>
      <c r="I199" s="3">
        <f t="shared" si="324"/>
        <v>32</v>
      </c>
      <c r="J199" s="42">
        <f>SIAF!U58</f>
        <v>1</v>
      </c>
      <c r="K199" s="4">
        <f>RADIANS(SIAF!R58)</f>
        <v>7.7662002992454279E-2</v>
      </c>
      <c r="L199" s="59">
        <f t="shared" si="285"/>
        <v>-3.4635675356535387</v>
      </c>
      <c r="M199" s="59">
        <f t="shared" si="286"/>
        <v>3.4536239489458831</v>
      </c>
      <c r="N199" s="59">
        <f t="shared" si="287"/>
        <v>3.4741723957046569</v>
      </c>
      <c r="O199" s="59">
        <f t="shared" si="288"/>
        <v>-3.4309876324923678</v>
      </c>
      <c r="P199" s="59">
        <f t="shared" si="289"/>
        <v>-3.5575825255950564</v>
      </c>
      <c r="Q199" s="59">
        <f t="shared" si="290"/>
        <v>-3.5460031426287957</v>
      </c>
      <c r="R199" s="59">
        <f t="shared" si="291"/>
        <v>3.5551170904547496</v>
      </c>
      <c r="S199" s="59">
        <f t="shared" si="292"/>
        <v>3.5404800615247281</v>
      </c>
      <c r="T199" s="4">
        <f>SIAF!P58</f>
        <v>-377.57904364822326</v>
      </c>
      <c r="U199" s="4">
        <f>SIAF!Q58</f>
        <v>-335.39700990394698</v>
      </c>
      <c r="V199" s="42">
        <f>SIAF!S58</f>
        <v>-1</v>
      </c>
      <c r="W199" s="60">
        <f>RADIANS(SIAF!R58)</f>
        <v>7.7662002992454279E-2</v>
      </c>
      <c r="X199" s="59">
        <f t="shared" si="325"/>
        <v>-374.40192725558416</v>
      </c>
      <c r="Y199" s="59">
        <f t="shared" si="326"/>
        <v>-381.29737071994492</v>
      </c>
      <c r="Z199" s="59">
        <f t="shared" si="327"/>
        <v>-380.76692421419551</v>
      </c>
      <c r="AA199" s="59">
        <f t="shared" si="328"/>
        <v>-373.88371316556368</v>
      </c>
      <c r="AB199" s="59">
        <f t="shared" si="329"/>
        <v>-374.40192725558416</v>
      </c>
      <c r="AC199" s="59">
        <f t="shared" si="330"/>
        <v>-339.21258652197946</v>
      </c>
      <c r="AD199" s="59">
        <f t="shared" si="331"/>
        <v>-338.6643789458472</v>
      </c>
      <c r="AE199" s="59">
        <f t="shared" si="332"/>
        <v>-331.58306852277497</v>
      </c>
      <c r="AF199" s="59">
        <f t="shared" si="333"/>
        <v>-332.13339108057062</v>
      </c>
      <c r="AG199" s="59">
        <f t="shared" si="334"/>
        <v>-339.21258652197946</v>
      </c>
    </row>
    <row r="200" spans="1:33" s="15" customFormat="1" x14ac:dyDescent="0.2">
      <c r="A200" s="16" t="str">
        <f>SIAF!B59</f>
        <v>MIRIM_CORON1065</v>
      </c>
      <c r="B200" s="14">
        <f>-SIAF!L59+0.5</f>
        <v>-108.5</v>
      </c>
      <c r="C200" s="14">
        <f>SIAF!J59-SIAF!L59+0.5</f>
        <v>107.5</v>
      </c>
      <c r="D200" s="3">
        <f t="shared" ref="D200:D203" si="335">C200</f>
        <v>107.5</v>
      </c>
      <c r="E200" s="3">
        <f t="shared" ref="E200:E203" si="336">B200</f>
        <v>-108.5</v>
      </c>
      <c r="F200" s="3">
        <f>-SIAF!M59+0.5</f>
        <v>-107.5</v>
      </c>
      <c r="G200" s="3">
        <f t="shared" ref="G200:G203" si="337">F200</f>
        <v>-107.5</v>
      </c>
      <c r="H200" s="3">
        <f>SIAF!K59-SIAF!M59+0.5</f>
        <v>108.5</v>
      </c>
      <c r="I200" s="3">
        <f t="shared" ref="I200:I203" si="338">H200</f>
        <v>108.5</v>
      </c>
      <c r="J200" s="42">
        <f>SIAF!U59</f>
        <v>1</v>
      </c>
      <c r="K200" s="4">
        <f>RADIANS(SIAF!R59)</f>
        <v>7.7662002992454279E-2</v>
      </c>
      <c r="L200" s="59">
        <f t="shared" si="285"/>
        <v>-11.716171233363587</v>
      </c>
      <c r="M200" s="59">
        <f t="shared" si="286"/>
        <v>11.792730268156841</v>
      </c>
      <c r="N200" s="59">
        <f t="shared" si="287"/>
        <v>11.806857226203734</v>
      </c>
      <c r="O200" s="59">
        <f t="shared" si="288"/>
        <v>-11.813114706280993</v>
      </c>
      <c r="P200" s="59">
        <f t="shared" si="289"/>
        <v>-11.931833036998418</v>
      </c>
      <c r="Q200" s="59">
        <f t="shared" si="290"/>
        <v>-11.909109984627733</v>
      </c>
      <c r="R200" s="59">
        <f t="shared" si="291"/>
        <v>12.071848621267169</v>
      </c>
      <c r="S200" s="59">
        <f t="shared" si="292"/>
        <v>12.046389970777584</v>
      </c>
      <c r="T200" s="4">
        <f>SIAF!P59</f>
        <v>-393.11452823732537</v>
      </c>
      <c r="U200" s="4">
        <f>SIAF!Q59</f>
        <v>-421.17816500371782</v>
      </c>
      <c r="V200" s="42">
        <f>SIAF!S59</f>
        <v>-1</v>
      </c>
      <c r="W200" s="60">
        <f>RADIANS(SIAF!R59)</f>
        <v>7.7662002992454279E-2</v>
      </c>
      <c r="X200" s="59">
        <f t="shared" ref="X200:X203" si="339">$T200+$V200*L200*COS($W200)+P200*SIN($W200)</f>
        <v>-382.35939046508201</v>
      </c>
      <c r="Y200" s="59">
        <f t="shared" ref="Y200:Y203" si="340">$T200+$V200*M200*COS($W200)+Q200*SIN($W200)</f>
        <v>-405.79566901031575</v>
      </c>
      <c r="Z200" s="59">
        <f t="shared" ref="Z200:Z203" si="341">$T200+$V200*N200*COS($W200)+R200*SIN($W200)</f>
        <v>-403.94921569544408</v>
      </c>
      <c r="AA200" s="59">
        <f t="shared" ref="AA200:AA203" si="342">$T200+$V200*O200*COS($W200)+S200*SIN($W200)</f>
        <v>-380.40241374381748</v>
      </c>
      <c r="AB200" s="59">
        <f t="shared" ref="AB200:AB203" si="343">X200</f>
        <v>-382.35939046508201</v>
      </c>
      <c r="AC200" s="59">
        <f t="shared" ref="AC200:AC203" si="344">$U200-$V200*L200*SIN($W200)+P200*COS($W200)</f>
        <v>-433.98302031302796</v>
      </c>
      <c r="AD200" s="59">
        <f t="shared" ref="AD200:AD203" si="345">$U200-$V200*M200*SIN($W200)+Q200*COS($W200)</f>
        <v>-432.13645211891344</v>
      </c>
      <c r="AE200" s="59">
        <f t="shared" ref="AE200:AE203" si="346">$U200-$V200*N200*SIN($W200)+R200*COS($W200)</f>
        <v>-408.22668036373796</v>
      </c>
      <c r="AF200" s="59">
        <f t="shared" ref="AF200:AF203" si="347">$U200-$V200*O200*SIN($W200)+S200*COS($W200)</f>
        <v>-410.08459319407285</v>
      </c>
      <c r="AG200" s="59">
        <f t="shared" ref="AG200:AG203" si="348">AC200</f>
        <v>-433.98302031302796</v>
      </c>
    </row>
    <row r="201" spans="1:33" s="15" customFormat="1" x14ac:dyDescent="0.2">
      <c r="A201" s="16" t="str">
        <f>SIAF!B60</f>
        <v>MIRIM_CORON1140</v>
      </c>
      <c r="B201" s="14">
        <f>-SIAF!L60+0.5</f>
        <v>-108</v>
      </c>
      <c r="C201" s="14">
        <f>SIAF!J60-SIAF!L60+0.5</f>
        <v>108</v>
      </c>
      <c r="D201" s="3">
        <f t="shared" si="335"/>
        <v>108</v>
      </c>
      <c r="E201" s="3">
        <f t="shared" si="336"/>
        <v>-108</v>
      </c>
      <c r="F201" s="3">
        <f>-SIAF!M60+0.5</f>
        <v>-107</v>
      </c>
      <c r="G201" s="3">
        <f t="shared" si="337"/>
        <v>-107</v>
      </c>
      <c r="H201" s="3">
        <f>SIAF!K60-SIAF!M60+0.5</f>
        <v>109</v>
      </c>
      <c r="I201" s="3">
        <f t="shared" si="338"/>
        <v>109</v>
      </c>
      <c r="J201" s="42">
        <f>SIAF!U60</f>
        <v>1</v>
      </c>
      <c r="K201" s="4">
        <f>RADIANS(SIAF!R60)</f>
        <v>7.7662002992454279E-2</v>
      </c>
      <c r="L201" s="59">
        <f t="shared" si="285"/>
        <v>-11.739974518063027</v>
      </c>
      <c r="M201" s="59">
        <f t="shared" si="286"/>
        <v>11.882473189938361</v>
      </c>
      <c r="N201" s="59">
        <f t="shared" si="287"/>
        <v>11.895299129932727</v>
      </c>
      <c r="O201" s="59">
        <f t="shared" si="288"/>
        <v>-11.769370703860027</v>
      </c>
      <c r="P201" s="59">
        <f t="shared" si="289"/>
        <v>-11.901239435250382</v>
      </c>
      <c r="Q201" s="59">
        <f t="shared" si="290"/>
        <v>-11.876028717628326</v>
      </c>
      <c r="R201" s="59">
        <f t="shared" si="291"/>
        <v>12.124749113136446</v>
      </c>
      <c r="S201" s="59">
        <f t="shared" si="292"/>
        <v>12.112496353321003</v>
      </c>
      <c r="T201" s="4">
        <f>SIAF!P60</f>
        <v>-391.12139579411996</v>
      </c>
      <c r="U201" s="4">
        <f>SIAF!Q60</f>
        <v>-396.533030453778</v>
      </c>
      <c r="V201" s="42">
        <f>SIAF!S60</f>
        <v>-1</v>
      </c>
      <c r="W201" s="60">
        <f>RADIANS(SIAF!R60)</f>
        <v>7.7662002992454279E-2</v>
      </c>
      <c r="X201" s="59">
        <f t="shared" si="339"/>
        <v>-380.34015291179111</v>
      </c>
      <c r="Y201" s="59">
        <f t="shared" si="340"/>
        <v>-403.88944241211976</v>
      </c>
      <c r="Z201" s="59">
        <f t="shared" si="341"/>
        <v>-402.04015434678024</v>
      </c>
      <c r="AA201" s="59">
        <f t="shared" si="342"/>
        <v>-378.44776465600194</v>
      </c>
      <c r="AB201" s="59">
        <f t="shared" si="343"/>
        <v>-380.34015291179111</v>
      </c>
      <c r="AC201" s="59">
        <f t="shared" si="344"/>
        <v>-409.30923112894595</v>
      </c>
      <c r="AD201" s="59">
        <f t="shared" si="345"/>
        <v>-407.45137340370042</v>
      </c>
      <c r="AE201" s="59">
        <f t="shared" si="346"/>
        <v>-383.52194310045542</v>
      </c>
      <c r="AF201" s="59">
        <f t="shared" si="347"/>
        <v>-385.37015768513021</v>
      </c>
      <c r="AG201" s="59">
        <f t="shared" si="348"/>
        <v>-409.30923112894595</v>
      </c>
    </row>
    <row r="202" spans="1:33" s="15" customFormat="1" x14ac:dyDescent="0.2">
      <c r="A202" s="16" t="str">
        <f>SIAF!B61</f>
        <v>MIRIM_CORON1550</v>
      </c>
      <c r="B202" s="14">
        <f>-SIAF!L61+0.5</f>
        <v>-108</v>
      </c>
      <c r="C202" s="14">
        <f>SIAF!J61-SIAF!L61+0.5</f>
        <v>108</v>
      </c>
      <c r="D202" s="3">
        <f t="shared" si="335"/>
        <v>108</v>
      </c>
      <c r="E202" s="3">
        <f t="shared" si="336"/>
        <v>-108</v>
      </c>
      <c r="F202" s="3">
        <f>-SIAF!M61+0.5</f>
        <v>-106.5</v>
      </c>
      <c r="G202" s="3">
        <f t="shared" si="337"/>
        <v>-106.5</v>
      </c>
      <c r="H202" s="3">
        <f>SIAF!K61-SIAF!M61+0.5</f>
        <v>109.5</v>
      </c>
      <c r="I202" s="3">
        <f t="shared" si="338"/>
        <v>109.5</v>
      </c>
      <c r="J202" s="42">
        <f>SIAF!U61</f>
        <v>1</v>
      </c>
      <c r="K202" s="4">
        <f>RADIANS(SIAF!R61)</f>
        <v>7.7662002992454279E-2</v>
      </c>
      <c r="L202" s="59">
        <f t="shared" si="285"/>
        <v>-11.770776126054193</v>
      </c>
      <c r="M202" s="59">
        <f t="shared" si="286"/>
        <v>11.894093098431009</v>
      </c>
      <c r="N202" s="59">
        <f t="shared" si="287"/>
        <v>11.891484770930715</v>
      </c>
      <c r="O202" s="59">
        <f t="shared" si="288"/>
        <v>-11.748884756168819</v>
      </c>
      <c r="P202" s="59">
        <f t="shared" si="289"/>
        <v>-11.848026541606432</v>
      </c>
      <c r="Q202" s="59">
        <f t="shared" si="290"/>
        <v>-11.836134981272954</v>
      </c>
      <c r="R202" s="59">
        <f t="shared" si="291"/>
        <v>12.163727950680007</v>
      </c>
      <c r="S202" s="59">
        <f t="shared" si="292"/>
        <v>12.165075905790227</v>
      </c>
      <c r="T202" s="4">
        <f>SIAF!P61</f>
        <v>-389.22064947140046</v>
      </c>
      <c r="U202" s="4">
        <f>SIAF!Q61</f>
        <v>-372.0903085593971</v>
      </c>
      <c r="V202" s="42">
        <f>SIAF!S61</f>
        <v>-1</v>
      </c>
      <c r="W202" s="60">
        <f>RADIANS(SIAF!R61)</f>
        <v>7.7662002992454279E-2</v>
      </c>
      <c r="X202" s="59">
        <f t="shared" si="339"/>
        <v>-378.40456935568739</v>
      </c>
      <c r="Y202" s="59">
        <f t="shared" si="340"/>
        <v>-401.99718585944458</v>
      </c>
      <c r="Z202" s="59">
        <f t="shared" si="341"/>
        <v>-400.13258102971002</v>
      </c>
      <c r="AA202" s="59">
        <f t="shared" si="342"/>
        <v>-376.56336320287778</v>
      </c>
      <c r="AB202" s="59">
        <f t="shared" si="343"/>
        <v>-378.40456935568739</v>
      </c>
      <c r="AC202" s="59">
        <f t="shared" si="344"/>
        <v>-384.81584644471945</v>
      </c>
      <c r="AD202" s="59">
        <f t="shared" si="345"/>
        <v>-382.96797650128804</v>
      </c>
      <c r="AE202" s="59">
        <f t="shared" si="346"/>
        <v>-359.04065579075228</v>
      </c>
      <c r="AF202" s="59">
        <f t="shared" si="347"/>
        <v>-360.87342534149565</v>
      </c>
      <c r="AG202" s="59">
        <f t="shared" si="348"/>
        <v>-384.81584644471945</v>
      </c>
    </row>
    <row r="203" spans="1:33" s="15" customFormat="1" x14ac:dyDescent="0.2">
      <c r="A203" s="16" t="str">
        <f>SIAF!B62</f>
        <v>MIRIM_CORONLYOT</v>
      </c>
      <c r="B203" s="14">
        <f>-SIAF!L62+0.5</f>
        <v>-137</v>
      </c>
      <c r="C203" s="14">
        <f>SIAF!J62-SIAF!L62+0.5</f>
        <v>135</v>
      </c>
      <c r="D203" s="3">
        <f t="shared" si="335"/>
        <v>135</v>
      </c>
      <c r="E203" s="3">
        <f t="shared" si="336"/>
        <v>-137</v>
      </c>
      <c r="F203" s="3">
        <f>-SIAF!M62+0.5</f>
        <v>-136</v>
      </c>
      <c r="G203" s="3">
        <f t="shared" si="337"/>
        <v>-136</v>
      </c>
      <c r="H203" s="3">
        <f>SIAF!K62-SIAF!M62+0.5</f>
        <v>136</v>
      </c>
      <c r="I203" s="3">
        <f t="shared" si="338"/>
        <v>136</v>
      </c>
      <c r="J203" s="42">
        <f>SIAF!U62</f>
        <v>1</v>
      </c>
      <c r="K203" s="4">
        <f>RADIANS(SIAF!R62)</f>
        <v>7.7662002992454279E-2</v>
      </c>
      <c r="L203" s="59">
        <f t="shared" si="285"/>
        <v>-14.922762503479687</v>
      </c>
      <c r="M203" s="59">
        <f t="shared" si="286"/>
        <v>14.876573033929214</v>
      </c>
      <c r="N203" s="59">
        <f t="shared" si="287"/>
        <v>14.829773442077164</v>
      </c>
      <c r="O203" s="59">
        <f t="shared" si="288"/>
        <v>-14.792790733448273</v>
      </c>
      <c r="P203" s="59">
        <f t="shared" si="289"/>
        <v>-15.110522495471169</v>
      </c>
      <c r="Q203" s="59">
        <f t="shared" si="290"/>
        <v>-15.122398019177218</v>
      </c>
      <c r="R203" s="59">
        <f t="shared" si="291"/>
        <v>15.062991087955826</v>
      </c>
      <c r="S203" s="59">
        <f t="shared" si="292"/>
        <v>15.063167311394913</v>
      </c>
      <c r="T203" s="4">
        <f>SIAF!P62</f>
        <v>-389.08738344579012</v>
      </c>
      <c r="U203" s="4">
        <f>SIAF!Q62</f>
        <v>-337.61172987472673</v>
      </c>
      <c r="V203" s="42">
        <f>SIAF!S62</f>
        <v>-1</v>
      </c>
      <c r="W203" s="60">
        <f>RADIANS(SIAF!R62)</f>
        <v>7.7662002992454279E-2</v>
      </c>
      <c r="X203" s="59">
        <f t="shared" si="339"/>
        <v>-375.38193495034994</v>
      </c>
      <c r="Y203" s="59">
        <f t="shared" si="340"/>
        <v>-405.09237133854691</v>
      </c>
      <c r="Z203" s="59">
        <f t="shared" si="341"/>
        <v>-402.7038108401411</v>
      </c>
      <c r="AA203" s="59">
        <f t="shared" si="342"/>
        <v>-373.17052067151457</v>
      </c>
      <c r="AB203" s="59">
        <f t="shared" si="343"/>
        <v>-375.38193495034994</v>
      </c>
      <c r="AC203" s="59">
        <f t="shared" si="344"/>
        <v>-353.83447355020394</v>
      </c>
      <c r="AD203" s="59">
        <f t="shared" si="345"/>
        <v>-351.53436287416162</v>
      </c>
      <c r="AE203" s="59">
        <f t="shared" si="346"/>
        <v>-321.44358879810505</v>
      </c>
      <c r="AF203" s="59">
        <f t="shared" si="347"/>
        <v>-323.74164888867801</v>
      </c>
      <c r="AG203" s="59">
        <f t="shared" si="348"/>
        <v>-353.83447355020394</v>
      </c>
    </row>
    <row r="204" spans="1:33" s="15" customFormat="1" x14ac:dyDescent="0.2">
      <c r="A204" s="16" t="str">
        <f>SIAF!B63</f>
        <v>MIRIM_KNIFE</v>
      </c>
      <c r="B204" s="14">
        <f>-SIAF!L63+0.5</f>
        <v>-26.439999999999998</v>
      </c>
      <c r="C204" s="14">
        <f>SIAF!J63-SIAF!L63+0.5</f>
        <v>31.560000000000002</v>
      </c>
      <c r="D204" s="3">
        <f t="shared" ref="D204" si="349">C204</f>
        <v>31.560000000000002</v>
      </c>
      <c r="E204" s="3">
        <f t="shared" ref="E204" si="350">B204</f>
        <v>-26.439999999999998</v>
      </c>
      <c r="F204" s="3">
        <f>-SIAF!M63+0.5</f>
        <v>-32.850000000000023</v>
      </c>
      <c r="G204" s="3">
        <f t="shared" ref="G204" si="351">F204</f>
        <v>-32.850000000000023</v>
      </c>
      <c r="H204" s="3">
        <f>SIAF!K63-SIAF!M63+0.5</f>
        <v>31.149999999999977</v>
      </c>
      <c r="I204" s="3">
        <f t="shared" ref="I204" si="352">H204</f>
        <v>31.149999999999977</v>
      </c>
      <c r="J204" s="42">
        <f>SIAF!U63</f>
        <v>1</v>
      </c>
      <c r="K204" s="4">
        <f>RADIANS(SIAF!R63)</f>
        <v>7.7662002992454279E-2</v>
      </c>
      <c r="L204" s="59">
        <f t="shared" si="285"/>
        <v>-2.9489407026463583</v>
      </c>
      <c r="M204" s="59">
        <f t="shared" si="286"/>
        <v>3.5083204891124615</v>
      </c>
      <c r="N204" s="59">
        <f t="shared" si="287"/>
        <v>3.5214063017156652</v>
      </c>
      <c r="O204" s="59">
        <f t="shared" si="288"/>
        <v>-2.9383469046929562</v>
      </c>
      <c r="P204" s="59">
        <f t="shared" si="289"/>
        <v>-3.6511450561135432</v>
      </c>
      <c r="Q204" s="59">
        <f t="shared" si="290"/>
        <v>-3.6365195080201955</v>
      </c>
      <c r="R204" s="59">
        <f t="shared" si="291"/>
        <v>3.4615707962026159</v>
      </c>
      <c r="S204" s="59">
        <f t="shared" si="292"/>
        <v>3.4517866183310377</v>
      </c>
      <c r="T204" s="4">
        <f>SIAF!P63</f>
        <v>-420.54344257885225</v>
      </c>
      <c r="U204" s="4">
        <f>SIAF!Q63</f>
        <v>-394.66594277227944</v>
      </c>
      <c r="V204" s="42">
        <f>SIAF!S63</f>
        <v>-1</v>
      </c>
      <c r="W204" s="60">
        <f>RADIANS(SIAF!R63)</f>
        <v>7.7662002992454279E-2</v>
      </c>
      <c r="X204" s="59">
        <f t="shared" ref="X204" si="353">$T204+$V204*L204*COS($W204)+P204*SIN($W204)</f>
        <v>-417.88666079384416</v>
      </c>
      <c r="Y204" s="59">
        <f t="shared" ref="Y204" si="354">$T204+$V204*M204*COS($W204)+Q204*SIN($W204)</f>
        <v>-424.32332394355183</v>
      </c>
      <c r="Z204" s="59">
        <f t="shared" ref="Z204" si="355">$T204+$V204*N204*COS($W204)+R204*SIN($W204)</f>
        <v>-423.78567237122832</v>
      </c>
      <c r="AA204" s="59">
        <f t="shared" ref="AA204" si="356">$T204+$V204*O204*COS($W204)+S204*SIN($W204)</f>
        <v>-417.34614910558111</v>
      </c>
      <c r="AB204" s="59">
        <f t="shared" ref="AB204" si="357">X204</f>
        <v>-417.88666079384416</v>
      </c>
      <c r="AC204" s="59">
        <f t="shared" ref="AC204" si="358">$U204-$V204*L204*SIN($W204)+P204*COS($W204)</f>
        <v>-398.53487311997969</v>
      </c>
      <c r="AD204" s="59">
        <f t="shared" ref="AD204" si="359">$U204-$V204*M204*SIN($W204)+Q204*COS($W204)</f>
        <v>-398.01931177305084</v>
      </c>
      <c r="AE204" s="59">
        <f t="shared" ref="AE204" si="360">$U204-$V204*N204*SIN($W204)+R204*COS($W204)</f>
        <v>-390.94160112679162</v>
      </c>
      <c r="AF204" s="59">
        <f t="shared" ref="AF204" si="361">$U204-$V204*O204*SIN($W204)+S204*COS($W204)</f>
        <v>-391.45252903661049</v>
      </c>
      <c r="AG204" s="59">
        <f t="shared" ref="AG204" si="362">AC204</f>
        <v>-398.53487311997969</v>
      </c>
    </row>
    <row r="205" spans="1:33" s="15" customFormat="1" x14ac:dyDescent="0.2">
      <c r="A205" s="16" t="str">
        <f>SIAF!B64</f>
        <v>MIRIM_FP1MIMF</v>
      </c>
      <c r="B205" s="14">
        <f>-SIAF!L64+0.5</f>
        <v>-510.5</v>
      </c>
      <c r="C205" s="14">
        <f>SIAF!J64-SIAF!L64+0.5</f>
        <v>521.5</v>
      </c>
      <c r="D205" s="3">
        <f t="shared" ref="D205:D209" si="363">C205</f>
        <v>521.5</v>
      </c>
      <c r="E205" s="3">
        <f t="shared" ref="E205:E209" si="364">B205</f>
        <v>-510.5</v>
      </c>
      <c r="F205" s="3">
        <f>-SIAF!M64+0.5</f>
        <v>-509.5</v>
      </c>
      <c r="G205" s="3">
        <f t="shared" ref="G205:G209" si="365">F205</f>
        <v>-509.5</v>
      </c>
      <c r="H205" s="3">
        <f>SIAF!K64-SIAF!M64+0.5</f>
        <v>514.5</v>
      </c>
      <c r="I205" s="3">
        <f t="shared" ref="I205:I209" si="366">H205</f>
        <v>514.5</v>
      </c>
      <c r="J205" s="42">
        <f>SIAF!U64</f>
        <v>1</v>
      </c>
      <c r="K205" s="4">
        <f>RADIANS(SIAF!R64)</f>
        <v>7.7662002992454279E-2</v>
      </c>
      <c r="L205" s="59">
        <f t="shared" si="285"/>
        <v>-56.2459546863371</v>
      </c>
      <c r="M205" s="59">
        <f t="shared" si="286"/>
        <v>57.706803975608786</v>
      </c>
      <c r="N205" s="59">
        <f t="shared" si="287"/>
        <v>57.696709905699848</v>
      </c>
      <c r="O205" s="59">
        <f t="shared" si="288"/>
        <v>-56.222973503597913</v>
      </c>
      <c r="P205" s="59">
        <f t="shared" si="289"/>
        <v>-56.607333803624179</v>
      </c>
      <c r="Q205" s="59">
        <f t="shared" si="290"/>
        <v>-56.066567239694841</v>
      </c>
      <c r="R205" s="59">
        <f t="shared" si="291"/>
        <v>56.614239092507248</v>
      </c>
      <c r="S205" s="59">
        <f t="shared" si="292"/>
        <v>57.114305138977478</v>
      </c>
      <c r="T205" s="4">
        <f>SIAF!P64</f>
        <v>-433.09009396799991</v>
      </c>
      <c r="U205" s="4">
        <f>SIAF!Q64</f>
        <v>-375.92355460342054</v>
      </c>
      <c r="V205" s="42">
        <f>SIAF!S64</f>
        <v>-1</v>
      </c>
      <c r="W205" s="60">
        <f>RADIANS(SIAF!R64)</f>
        <v>7.7662002992454279E-2</v>
      </c>
      <c r="X205" s="59">
        <f t="shared" ref="X205:X209" si="367">$T205+$V205*L205*COS($W205)+P205*SIN($W205)</f>
        <v>-381.40549562022619</v>
      </c>
      <c r="Y205" s="59">
        <f t="shared" ref="Y205:Y209" si="368">$T205+$V205*M205*COS($W205)+Q205*SIN($W205)</f>
        <v>-494.97282558202505</v>
      </c>
      <c r="Z205" s="59">
        <f t="shared" ref="Z205:Z209" si="369">$T205+$V205*N205*COS($W205)+R205*SIN($W205)</f>
        <v>-486.22053896113545</v>
      </c>
      <c r="AA205" s="59">
        <f t="shared" ref="AA205:AA209" si="370">$T205+$V205*O205*COS($W205)+S205*SIN($W205)</f>
        <v>-372.60543264347706</v>
      </c>
      <c r="AB205" s="59">
        <f t="shared" ref="AB205:AB209" si="371">X205</f>
        <v>-381.40549562022619</v>
      </c>
      <c r="AC205" s="59">
        <f t="shared" ref="AC205:AC209" si="372">$U205-$V205*L205*SIN($W205)+P205*COS($W205)</f>
        <v>-436.72404763235676</v>
      </c>
      <c r="AD205" s="59">
        <f t="shared" ref="AD205:AD209" si="373">$U205-$V205*M205*SIN($W205)+Q205*COS($W205)</f>
        <v>-427.34400496229125</v>
      </c>
      <c r="AE205" s="59">
        <f t="shared" ref="AE205:AE209" si="374">$U205-$V205*N205*SIN($W205)+R205*COS($W205)</f>
        <v>-315.00362176697161</v>
      </c>
      <c r="AF205" s="59">
        <f t="shared" ref="AF205:AF209" si="375">$U205-$V205*O205*SIN($W205)+S205*COS($W205)</f>
        <v>-323.3434029722938</v>
      </c>
      <c r="AG205" s="59">
        <f t="shared" ref="AG205:AG209" si="376">AC205</f>
        <v>-436.72404763235676</v>
      </c>
    </row>
    <row r="206" spans="1:33" s="15" customFormat="1" x14ac:dyDescent="0.2">
      <c r="A206" s="16" t="str">
        <f>SIAF!B65</f>
        <v>MIRIM_FP2MIMF</v>
      </c>
      <c r="B206" s="14">
        <f>-SIAF!L65+0.5</f>
        <v>-923.5</v>
      </c>
      <c r="C206" s="14">
        <f>SIAF!J65-SIAF!L65+0.5</f>
        <v>108.5</v>
      </c>
      <c r="D206" s="3">
        <f t="shared" si="363"/>
        <v>108.5</v>
      </c>
      <c r="E206" s="3">
        <f t="shared" si="364"/>
        <v>-923.5</v>
      </c>
      <c r="F206" s="3">
        <f>-SIAF!M65+0.5</f>
        <v>-99.5</v>
      </c>
      <c r="G206" s="3">
        <f t="shared" si="365"/>
        <v>-99.5</v>
      </c>
      <c r="H206" s="3">
        <f>SIAF!K65-SIAF!M65+0.5</f>
        <v>924.5</v>
      </c>
      <c r="I206" s="3">
        <f t="shared" si="366"/>
        <v>924.5</v>
      </c>
      <c r="J206" s="42">
        <f>SIAF!U65</f>
        <v>1</v>
      </c>
      <c r="K206" s="4">
        <f>RADIANS(SIAF!R65)</f>
        <v>7.7662002992454279E-2</v>
      </c>
      <c r="L206" s="59">
        <f t="shared" si="285"/>
        <v>-102.03113086743198</v>
      </c>
      <c r="M206" s="59">
        <f t="shared" si="286"/>
        <v>11.921627794513864</v>
      </c>
      <c r="N206" s="59">
        <f t="shared" si="287"/>
        <v>11.91153372460492</v>
      </c>
      <c r="O206" s="59">
        <f t="shared" si="288"/>
        <v>-102.00814968469284</v>
      </c>
      <c r="P206" s="59">
        <f t="shared" si="289"/>
        <v>-11.456458938243863</v>
      </c>
      <c r="Q206" s="59">
        <f t="shared" si="290"/>
        <v>-10.915692374314528</v>
      </c>
      <c r="R206" s="59">
        <f t="shared" si="291"/>
        <v>101.76511395788758</v>
      </c>
      <c r="S206" s="59">
        <f t="shared" si="292"/>
        <v>102.2651800043578</v>
      </c>
      <c r="T206" s="4">
        <f>SIAF!P65</f>
        <v>-482.24024907317931</v>
      </c>
      <c r="U206" s="4">
        <f>SIAF!Q65</f>
        <v>-417.38614150028388</v>
      </c>
      <c r="V206" s="42">
        <f>SIAF!S65</f>
        <v>-1</v>
      </c>
      <c r="W206" s="60">
        <f>RADIANS(SIAF!R65)</f>
        <v>7.7662002992454279E-2</v>
      </c>
      <c r="X206" s="59">
        <f t="shared" si="367"/>
        <v>-381.40549562022625</v>
      </c>
      <c r="Y206" s="59">
        <f t="shared" si="368"/>
        <v>-494.97282558202505</v>
      </c>
      <c r="Z206" s="59">
        <f t="shared" si="369"/>
        <v>-486.22053896113545</v>
      </c>
      <c r="AA206" s="59">
        <f t="shared" si="370"/>
        <v>-372.60543264347712</v>
      </c>
      <c r="AB206" s="59">
        <f t="shared" si="371"/>
        <v>-381.40549562022625</v>
      </c>
      <c r="AC206" s="59">
        <f t="shared" si="372"/>
        <v>-436.72404763235687</v>
      </c>
      <c r="AD206" s="59">
        <f t="shared" si="373"/>
        <v>-427.34400496229131</v>
      </c>
      <c r="AE206" s="59">
        <f t="shared" si="374"/>
        <v>-315.00362176697161</v>
      </c>
      <c r="AF206" s="59">
        <f t="shared" si="375"/>
        <v>-323.34340297229392</v>
      </c>
      <c r="AG206" s="59">
        <f t="shared" si="376"/>
        <v>-436.72404763235687</v>
      </c>
    </row>
    <row r="207" spans="1:33" s="15" customFormat="1" x14ac:dyDescent="0.2">
      <c r="A207" s="16" t="str">
        <f>SIAF!B66</f>
        <v>MIRIM_FP3MIMF</v>
      </c>
      <c r="B207" s="14">
        <f>-SIAF!L66+0.5</f>
        <v>-374.5</v>
      </c>
      <c r="C207" s="14">
        <f>SIAF!J66-SIAF!L66+0.5</f>
        <v>657.5</v>
      </c>
      <c r="D207" s="3">
        <f t="shared" si="363"/>
        <v>657.5</v>
      </c>
      <c r="E207" s="3">
        <f t="shared" si="364"/>
        <v>-374.5</v>
      </c>
      <c r="F207" s="3">
        <f>-SIAF!M66+0.5</f>
        <v>-99.5</v>
      </c>
      <c r="G207" s="3">
        <f t="shared" si="365"/>
        <v>-99.5</v>
      </c>
      <c r="H207" s="3">
        <f>SIAF!K66-SIAF!M66+0.5</f>
        <v>924.5</v>
      </c>
      <c r="I207" s="3">
        <f t="shared" si="366"/>
        <v>924.5</v>
      </c>
      <c r="J207" s="42">
        <f>SIAF!U66</f>
        <v>1</v>
      </c>
      <c r="K207" s="4">
        <f>RADIANS(SIAF!R66)</f>
        <v>7.7662002992454279E-2</v>
      </c>
      <c r="L207" s="59">
        <f t="shared" si="285"/>
        <v>-40.994477445786835</v>
      </c>
      <c r="M207" s="59">
        <f t="shared" si="286"/>
        <v>72.958281216159065</v>
      </c>
      <c r="N207" s="59">
        <f t="shared" si="287"/>
        <v>72.948187146250106</v>
      </c>
      <c r="O207" s="59">
        <f t="shared" si="288"/>
        <v>-40.971496263047641</v>
      </c>
      <c r="P207" s="59">
        <f t="shared" si="289"/>
        <v>-11.117224465253132</v>
      </c>
      <c r="Q207" s="59">
        <f t="shared" si="290"/>
        <v>-10.576457901323792</v>
      </c>
      <c r="R207" s="59">
        <f t="shared" si="291"/>
        <v>102.10434843087835</v>
      </c>
      <c r="S207" s="59">
        <f t="shared" si="292"/>
        <v>102.60441447734853</v>
      </c>
      <c r="T207" s="4">
        <f>SIAF!P66</f>
        <v>-421.41389013807139</v>
      </c>
      <c r="U207" s="4">
        <f>SIAF!Q66</f>
        <v>-422.45981863221795</v>
      </c>
      <c r="V207" s="42">
        <f>SIAF!S66</f>
        <v>-1</v>
      </c>
      <c r="W207" s="60">
        <f>RADIANS(SIAF!R66)</f>
        <v>7.7662002992454279E-2</v>
      </c>
      <c r="X207" s="59">
        <f t="shared" si="367"/>
        <v>-381.40549562022625</v>
      </c>
      <c r="Y207" s="59">
        <f t="shared" si="368"/>
        <v>-494.97282558202505</v>
      </c>
      <c r="Z207" s="59">
        <f t="shared" si="369"/>
        <v>-486.2205389611355</v>
      </c>
      <c r="AA207" s="59">
        <f t="shared" si="370"/>
        <v>-372.60543264347712</v>
      </c>
      <c r="AB207" s="59">
        <f t="shared" si="371"/>
        <v>-381.40549562022625</v>
      </c>
      <c r="AC207" s="59">
        <f t="shared" si="372"/>
        <v>-436.72404763235681</v>
      </c>
      <c r="AD207" s="59">
        <f t="shared" si="373"/>
        <v>-427.34400496229136</v>
      </c>
      <c r="AE207" s="59">
        <f t="shared" si="374"/>
        <v>-315.00362176697161</v>
      </c>
      <c r="AF207" s="59">
        <f t="shared" si="375"/>
        <v>-323.34340297229392</v>
      </c>
      <c r="AG207" s="59">
        <f t="shared" si="376"/>
        <v>-436.72404763235681</v>
      </c>
    </row>
    <row r="208" spans="1:33" s="15" customFormat="1" x14ac:dyDescent="0.2">
      <c r="A208" s="16" t="str">
        <f>SIAF!B67</f>
        <v>MIRIM_FP4MIMF</v>
      </c>
      <c r="B208" s="14">
        <f>-SIAF!L67+0.5</f>
        <v>-373.5</v>
      </c>
      <c r="C208" s="14">
        <f>SIAF!J67-SIAF!L67+0.5</f>
        <v>658.5</v>
      </c>
      <c r="D208" s="3">
        <f t="shared" si="363"/>
        <v>658.5</v>
      </c>
      <c r="E208" s="3">
        <f t="shared" si="364"/>
        <v>-373.5</v>
      </c>
      <c r="F208" s="3">
        <f>-SIAF!M67+0.5</f>
        <v>-923.5</v>
      </c>
      <c r="G208" s="3">
        <f t="shared" si="365"/>
        <v>-923.5</v>
      </c>
      <c r="H208" s="3">
        <f>SIAF!K67-SIAF!M67+0.5</f>
        <v>100.5</v>
      </c>
      <c r="I208" s="3">
        <f t="shared" si="366"/>
        <v>100.5</v>
      </c>
      <c r="J208" s="42">
        <f>SIAF!U67</f>
        <v>1</v>
      </c>
      <c r="K208" s="4">
        <f>RADIANS(SIAF!R67)</f>
        <v>7.7662002992454279E-2</v>
      </c>
      <c r="L208" s="59">
        <f t="shared" ref="L208" si="377">$D68*B208+$E68*F208+$F68*B208^2+$G68*B208*F208+$H68*F208^2+$I68*B208^3+$J68*B208^2*F208+$K68*B208*F208^2+$L68*F208^3+$M68*B208^4+$N68*B208^3*F208+$O68*B208^2*F208^2+$P68*B208*F208^3+$Q68*F208^4</f>
        <v>-40.884197213863281</v>
      </c>
      <c r="M208" s="59">
        <f t="shared" ref="M208" si="378">$D68*C208+$E68*G208+$F68*C208^2+$G68*C208*G208+$H68*G208^2+$I68*C208^3+$J68*C208^2*G208+$K68*C208*G208^2+$L68*G208^3+$M68*C208^4+$N68*C208^3*G208+$O68*C208^2*G208^2+$P68*C208*G208^3+$Q68*G208^4</f>
        <v>73.068561448082576</v>
      </c>
      <c r="N208" s="59">
        <f t="shared" ref="N208" si="379">$D68*D208+$E68*H208+$F68*D208^2+$G68*D208*H208+$H68*H208^2+$I68*D208^3+$J68*D208^2*H208+$K68*D208*H208^2+$L68*H208^3+$M68*D208^4+$N68*D208^3*H208+$O68*D208^2*H208^2+$P68*D208*H208^3+$Q68*H208^4</f>
        <v>73.058467378173617</v>
      </c>
      <c r="O208" s="59">
        <f t="shared" ref="O208" si="380">$D68*E208+$E68*I208+$F68*E208^2+$G68*E208*I208+$H68*I208^2+$I68*E208^3+$J68*E208^2*I208+$K68*E208*I208^2+$L68*I208^3+$M68*E208^4+$N68*E208^3*I208+$O68*E208^2*I208^2+$P68*E208*I208^3+$Q68*I208^4</f>
        <v>-40.861216031124108</v>
      </c>
      <c r="P208" s="59">
        <f t="shared" ref="P208" si="381">$R68*B208+$S68*F208+$T68*B208^2+$U68*B208*F208+$V68*F208^2+$W68*B208^3+$X68*B208^2*F208+$Y68*B208*F208^2+$Z68*F208^3+$AA68*B208^4+$AB68*B208^3*F208+$AC68*B208^2*F208^2+$AD68*B208*F208^3+$AE68*F208^4</f>
        <v>-102.53625094328147</v>
      </c>
      <c r="Q208" s="59">
        <f t="shared" ref="Q208" si="382">$R68*C208+$S68*G208+$T68*C208^2+$U68*C208*G208+$V68*G208^2+$W68*C208^3+$X68*C208^2*G208+$Y68*C208*G208^2+$Z68*G208^3+$AA68*C208^4+$AB68*C208^3*G208+$AC68*C208^2*G208^2+$AD68*C208*G208^3+$AE68*G208^4</f>
        <v>-101.99548437935213</v>
      </c>
      <c r="R208" s="59">
        <f t="shared" ref="R208" si="383">$R68*D208+$S68*H208+$T68*D208^2+$U68*D208*H208+$V68*H208^2+$W68*D208^3+$X68*D208^2*H208+$Y68*D208*H208^2+$Z68*H208^3+$AA68*D208^4+$AB68*D208^3*H208+$AC68*D208^2*H208^2+$AD68*D208*H208^3+$AE68*H208^4</f>
        <v>10.685321952849964</v>
      </c>
      <c r="S208" s="59">
        <f t="shared" ref="S208" si="384">$R68*E208+$S68*I208+$T68*E208^2+$U68*E208*I208+$V68*I208^2+$W68*E208^3+$X68*E208^2*I208+$Y68*E208*I208^2+$Z68*I208^3+$AA68*E208^4+$AB68*E208^3*I208+$AC68*E208^2*I208^2+$AD68*E208*I208^3+$AE68*I208^4</f>
        <v>11.185387999320188</v>
      </c>
      <c r="T208" s="4">
        <f>SIAF!P67</f>
        <v>-414.21129237503641</v>
      </c>
      <c r="U208" s="4">
        <f>SIAF!Q67</f>
        <v>-331.32490134260865</v>
      </c>
      <c r="V208" s="42">
        <f>SIAF!S67</f>
        <v>-1</v>
      </c>
      <c r="W208" s="60">
        <f>RADIANS(SIAF!R67)</f>
        <v>7.7662002992454279E-2</v>
      </c>
      <c r="X208" s="59">
        <f t="shared" si="367"/>
        <v>-381.40549562022619</v>
      </c>
      <c r="Y208" s="59">
        <f t="shared" si="368"/>
        <v>-494.972825582025</v>
      </c>
      <c r="Z208" s="59">
        <f t="shared" si="369"/>
        <v>-486.22053896113539</v>
      </c>
      <c r="AA208" s="59">
        <f t="shared" si="370"/>
        <v>-372.60543264347706</v>
      </c>
      <c r="AB208" s="59">
        <f t="shared" si="371"/>
        <v>-381.40549562022619</v>
      </c>
      <c r="AC208" s="59">
        <f t="shared" si="372"/>
        <v>-436.72404763235687</v>
      </c>
      <c r="AD208" s="59">
        <f t="shared" si="373"/>
        <v>-427.34400496229131</v>
      </c>
      <c r="AE208" s="59">
        <f t="shared" si="374"/>
        <v>-315.00362176697161</v>
      </c>
      <c r="AF208" s="59">
        <f t="shared" si="375"/>
        <v>-323.34340297229386</v>
      </c>
      <c r="AG208" s="59">
        <f t="shared" si="376"/>
        <v>-436.72404763235687</v>
      </c>
    </row>
    <row r="209" spans="1:33" s="15" customFormat="1" x14ac:dyDescent="0.2">
      <c r="A209" s="16" t="str">
        <f>SIAF!B68</f>
        <v>MIRIM_FP5MIMF</v>
      </c>
      <c r="B209" s="14">
        <f>-SIAF!L68+0.5</f>
        <v>-764.5</v>
      </c>
      <c r="C209" s="14">
        <f>SIAF!J68-SIAF!L68+0.5</f>
        <v>267.5</v>
      </c>
      <c r="D209" s="3">
        <f t="shared" si="363"/>
        <v>267.5</v>
      </c>
      <c r="E209" s="3">
        <f t="shared" si="364"/>
        <v>-764.5</v>
      </c>
      <c r="F209" s="3">
        <f>-SIAF!M68+0.5</f>
        <v>-760.5</v>
      </c>
      <c r="G209" s="3">
        <f t="shared" si="365"/>
        <v>-760.5</v>
      </c>
      <c r="H209" s="3">
        <f>SIAF!K68-SIAF!M68+0.5</f>
        <v>263.5</v>
      </c>
      <c r="I209" s="3">
        <f t="shared" si="366"/>
        <v>263.5</v>
      </c>
      <c r="J209" s="42">
        <f>SIAF!U68</f>
        <v>1</v>
      </c>
      <c r="K209" s="4">
        <f>RADIANS(SIAF!R68)</f>
        <v>7.7662002992454279E-2</v>
      </c>
      <c r="L209" s="59">
        <f t="shared" ref="L209" si="385">$D69*B209+$E69*F209+$F69*B209^2+$G69*B209*F209+$H69*F209^2+$I69*B209^3+$J69*B209^2*F209+$K69*B209*F209^2+$L69*F209^3+$M69*B209^4+$N69*B209^3*F209+$O69*B209^2*F209^2+$P69*B209*F209^3+$Q69*F209^4</f>
        <v>-84.494514729947298</v>
      </c>
      <c r="M209" s="59">
        <f t="shared" ref="M209" si="386">$D69*C209+$E69*G209+$F69*C209^2+$G69*C209*G209+$H69*G209^2+$I69*C209^3+$J69*C209^2*G209+$K69*C209*G209^2+$L69*G209^3+$M69*C209^4+$N69*C209^3*G209+$O69*C209^2*G209^2+$P69*C209*G209^3+$Q69*G209^4</f>
        <v>29.458243931998584</v>
      </c>
      <c r="N209" s="59">
        <f t="shared" ref="N209" si="387">$D69*D209+$E69*H209+$F69*D209^2+$G69*D209*H209+$H69*H209^2+$I69*D209^3+$J69*D209^2*H209+$K69*D209*H209^2+$L69*H209^3+$M69*D209^4+$N69*D209^3*H209+$O69*D209^2*H209^2+$P69*D209*H209^3+$Q69*H209^4</f>
        <v>29.448149862089643</v>
      </c>
      <c r="O209" s="59">
        <f t="shared" ref="O209" si="388">$D69*E209+$E69*I209+$F69*E209^2+$G69*E209*I209+$H69*I209^2+$I69*E209^3+$J69*E209^2*I209+$K69*E209*I209^2+$L69*I209^3+$M69*E209^4+$N69*E209^3*I209+$O69*E209^2*I209^2+$P69*E209*I209^3+$Q69*I209^4</f>
        <v>-84.471533547208111</v>
      </c>
      <c r="P209" s="59">
        <f t="shared" ref="P209" si="389">$R69*B209+$S69*F209+$T69*B209^2+$U69*B209*F209+$V69*F209^2+$W69*B209^3+$X69*B209^2*F209+$Y69*B209*F209^2+$Z69*F209^3+$AA69*B209^4+$AB69*B209^3*F209+$AC69*B209^2*F209^2+$AD69*B209*F209^3+$AE69*F209^4</f>
        <v>-84.30042935234016</v>
      </c>
      <c r="Q209" s="59">
        <f t="shared" ref="Q209" si="390">$R69*C209+$S69*G209+$T69*C209^2+$U69*C209*G209+$V69*G209^2+$W69*C209^3+$X69*C209^2*G209+$Y69*C209*G209^2+$Z69*G209^3+$AA69*C209^4+$AB69*C209^3*G209+$AC69*C209^2*G209^2+$AD69*C209*G209^3+$AE69*G209^4</f>
        <v>-83.759662788410807</v>
      </c>
      <c r="R209" s="59">
        <f t="shared" ref="R209" si="391">$R69*D209+$S69*H209+$T69*D209^2+$U69*D209*H209+$V69*H209^2+$W69*D209^3+$X69*D209^2*H209+$Y69*D209*H209^2+$Z69*H209^3+$AA69*D209^4+$AB69*D209^3*H209+$AC69*D209^2*H209^2+$AD69*D209*H209^3+$AE69*H209^4</f>
        <v>28.921143543791263</v>
      </c>
      <c r="S209" s="59">
        <f t="shared" ref="S209" si="392">$R69*E209+$S69*I209+$T69*E209^2+$U69*E209*I209+$V69*I209^2+$W69*E209^3+$X69*E209^2*I209+$Y69*E209*I209^2+$Z69*I209^3+$AA69*E209^4+$AB69*E209^3*I209+$AC69*E209^2*I209^2+$AD69*E209*I209^3+$AE69*I209^4</f>
        <v>29.421209590261491</v>
      </c>
      <c r="T209" s="4">
        <f>SIAF!P68</f>
        <v>-459.10496785610439</v>
      </c>
      <c r="U209" s="4">
        <f>SIAF!Q68</f>
        <v>-346.12229586836406</v>
      </c>
      <c r="V209" s="42">
        <f>SIAF!S68</f>
        <v>-1</v>
      </c>
      <c r="W209" s="60">
        <f>RADIANS(SIAF!R68)</f>
        <v>7.7662002992454279E-2</v>
      </c>
      <c r="X209" s="59">
        <f t="shared" si="367"/>
        <v>-381.40549562022613</v>
      </c>
      <c r="Y209" s="59">
        <f t="shared" si="368"/>
        <v>-494.972825582025</v>
      </c>
      <c r="Z209" s="59">
        <f t="shared" si="369"/>
        <v>-486.22053896113539</v>
      </c>
      <c r="AA209" s="59">
        <f t="shared" si="370"/>
        <v>-372.605432643477</v>
      </c>
      <c r="AB209" s="59">
        <f t="shared" si="371"/>
        <v>-381.40549562022613</v>
      </c>
      <c r="AC209" s="59">
        <f t="shared" si="372"/>
        <v>-436.72404763235681</v>
      </c>
      <c r="AD209" s="59">
        <f t="shared" si="373"/>
        <v>-427.34400496229125</v>
      </c>
      <c r="AE209" s="59">
        <f t="shared" si="374"/>
        <v>-315.00362176697155</v>
      </c>
      <c r="AF209" s="59">
        <f t="shared" si="375"/>
        <v>-323.3434029722938</v>
      </c>
      <c r="AG209" s="59">
        <f t="shared" si="376"/>
        <v>-436.72404763235681</v>
      </c>
    </row>
    <row r="210" spans="1:33" x14ac:dyDescent="0.2">
      <c r="A210" s="16" t="s">
        <v>136</v>
      </c>
      <c r="B210" s="14"/>
      <c r="C210" s="14"/>
      <c r="D210" s="3"/>
      <c r="E210" s="3"/>
      <c r="F210" s="3"/>
      <c r="G210" s="3"/>
      <c r="H210" s="3"/>
      <c r="I210" s="3"/>
      <c r="J210" s="42">
        <v>1</v>
      </c>
      <c r="K210" s="4"/>
      <c r="T210" s="170">
        <v>-414.33</v>
      </c>
      <c r="U210" s="170">
        <v>-400.69</v>
      </c>
      <c r="V210" s="86">
        <v>-1</v>
      </c>
      <c r="W210" s="87">
        <v>4.3583239999999996</v>
      </c>
      <c r="X210" s="85">
        <v>-411.99</v>
      </c>
      <c r="Y210" s="85">
        <v>-416.72</v>
      </c>
      <c r="Z210" s="85">
        <v>-416.68</v>
      </c>
      <c r="AA210" s="85">
        <v>-411.95</v>
      </c>
      <c r="AB210" s="85">
        <v>-411.99</v>
      </c>
      <c r="AC210" s="85">
        <v>-401.14</v>
      </c>
      <c r="AD210" s="85">
        <v>-400.76</v>
      </c>
      <c r="AE210" s="85">
        <v>-400.24</v>
      </c>
      <c r="AF210" s="85">
        <v>-400.62</v>
      </c>
      <c r="AG210" s="85">
        <v>-401.14</v>
      </c>
    </row>
    <row r="211" spans="1:33" x14ac:dyDescent="0.2">
      <c r="B211" s="14"/>
      <c r="D211" s="33"/>
      <c r="E211" s="33"/>
      <c r="W211"/>
      <c r="X211"/>
      <c r="Y211"/>
      <c r="Z211"/>
      <c r="AA211"/>
      <c r="AB211"/>
      <c r="AC211"/>
      <c r="AD211"/>
      <c r="AE211"/>
    </row>
    <row r="212" spans="1:33" x14ac:dyDescent="0.2">
      <c r="W212"/>
      <c r="X212"/>
      <c r="Y212"/>
      <c r="Z212"/>
      <c r="AA212"/>
      <c r="AB212"/>
      <c r="AC212"/>
      <c r="AD212"/>
      <c r="AE212"/>
    </row>
  </sheetData>
  <sortState ref="A25:AE44">
    <sortCondition ref="B27"/>
  </sortState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0" enableFormatConditionsCalculation="0"/>
  <dimension ref="A1:AD12"/>
  <sheetViews>
    <sheetView workbookViewId="0">
      <selection sqref="A1:C2"/>
    </sheetView>
  </sheetViews>
  <sheetFormatPr baseColWidth="10" defaultColWidth="8.83203125" defaultRowHeight="16" x14ac:dyDescent="0.2"/>
  <cols>
    <col min="1" max="1" width="24.1640625" customWidth="1"/>
    <col min="2" max="3" width="21.33203125" customWidth="1"/>
    <col min="4" max="4" width="31.6640625" customWidth="1"/>
    <col min="5" max="9" width="10.1640625" customWidth="1"/>
    <col min="10" max="15" width="11.1640625" customWidth="1"/>
    <col min="16" max="16" width="12.83203125" customWidth="1"/>
    <col min="17" max="17" width="11.1640625" customWidth="1"/>
    <col min="18" max="18" width="13.83203125" customWidth="1"/>
    <col min="19" max="19" width="13" customWidth="1"/>
    <col min="20" max="20" width="13.1640625" customWidth="1"/>
    <col min="21" max="21" width="13" customWidth="1"/>
    <col min="22" max="29" width="11.1640625" customWidth="1"/>
    <col min="30" max="30" width="14.1640625" style="23" customWidth="1"/>
    <col min="31" max="31" width="31.1640625" customWidth="1"/>
    <col min="32" max="36" width="11.1640625" customWidth="1"/>
    <col min="37" max="37" width="11.33203125" customWidth="1"/>
    <col min="38" max="99" width="11.1640625" customWidth="1"/>
    <col min="100" max="117" width="12.1640625" customWidth="1"/>
  </cols>
  <sheetData>
    <row r="1" spans="1:30" x14ac:dyDescent="0.2">
      <c r="A1" s="205"/>
      <c r="B1" s="206"/>
      <c r="C1" s="206"/>
      <c r="AD1"/>
    </row>
    <row r="2" spans="1:30" x14ac:dyDescent="0.2">
      <c r="A2" s="205"/>
      <c r="B2" s="206"/>
      <c r="C2" s="206"/>
      <c r="H2" s="17"/>
      <c r="I2" s="17"/>
      <c r="AD2"/>
    </row>
    <row r="3" spans="1:30" ht="26.25" customHeight="1" x14ac:dyDescent="0.2">
      <c r="A3" s="18"/>
      <c r="B3" s="18"/>
      <c r="H3" s="17"/>
      <c r="I3" s="17"/>
      <c r="AD3"/>
    </row>
    <row r="4" spans="1:30" ht="16.5" customHeight="1" x14ac:dyDescent="0.2">
      <c r="A4" s="19" t="s">
        <v>137</v>
      </c>
      <c r="B4" s="18"/>
      <c r="G4" s="17"/>
      <c r="H4" s="17"/>
      <c r="AD4"/>
    </row>
    <row r="5" spans="1:30" x14ac:dyDescent="0.2">
      <c r="A5" s="18" t="s">
        <v>138</v>
      </c>
      <c r="B5" s="18" t="s">
        <v>139</v>
      </c>
      <c r="AD5"/>
    </row>
    <row r="6" spans="1:30" x14ac:dyDescent="0.2">
      <c r="A6" s="20" t="s">
        <v>140</v>
      </c>
      <c r="B6" s="21" t="s">
        <v>112</v>
      </c>
      <c r="AD6"/>
    </row>
    <row r="7" spans="1:30" x14ac:dyDescent="0.2">
      <c r="A7" s="20" t="s">
        <v>141</v>
      </c>
      <c r="B7" s="21" t="s">
        <v>146</v>
      </c>
      <c r="AD7"/>
    </row>
    <row r="8" spans="1:30" x14ac:dyDescent="0.2">
      <c r="A8" s="20" t="s">
        <v>142</v>
      </c>
      <c r="B8" s="22" t="s">
        <v>147</v>
      </c>
      <c r="AD8"/>
    </row>
    <row r="9" spans="1:30" x14ac:dyDescent="0.2">
      <c r="A9" s="20" t="s">
        <v>143</v>
      </c>
      <c r="B9" s="22" t="s">
        <v>148</v>
      </c>
      <c r="AD9"/>
    </row>
    <row r="10" spans="1:30" x14ac:dyDescent="0.2">
      <c r="A10" s="20" t="s">
        <v>144</v>
      </c>
      <c r="B10" s="22" t="s">
        <v>149</v>
      </c>
      <c r="AD10"/>
    </row>
    <row r="11" spans="1:30" x14ac:dyDescent="0.2">
      <c r="A11" s="20" t="s">
        <v>145</v>
      </c>
      <c r="B11" s="22"/>
      <c r="AD11"/>
    </row>
    <row r="12" spans="1:30" ht="27.75" customHeight="1" x14ac:dyDescent="0.2">
      <c r="A12" s="18"/>
      <c r="B12" s="18"/>
      <c r="AD12"/>
    </row>
  </sheetData>
  <mergeCells count="1">
    <mergeCell ref="A1:C2"/>
  </mergeCells>
  <pageMargins left="0.7" right="0.7" top="0.75" bottom="0.75" header="0.3" footer="0.3"/>
  <pageSetup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3" name="Button 1">
              <controlPr defaultSize="0" print="0" autoFill="0" autoPict="0" macro="[0]!Sheet100.UpdateXML">
                <anchor moveWithCells="1">
                  <from>
                    <xdr:col>1</xdr:col>
                    <xdr:colOff>50800</xdr:colOff>
                    <xdr:row>0</xdr:row>
                    <xdr:rowOff>50800</xdr:rowOff>
                  </from>
                  <to>
                    <xdr:col>1</xdr:col>
                    <xdr:colOff>596900</xdr:colOff>
                    <xdr:row>1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7170" r:id="rId4" name="Button 2">
              <controlPr defaultSize="0" print="0" autoFill="0" autoPict="0" macro="[0]!Sheet100.ExportXml">
                <anchor moveWithCells="1">
                  <from>
                    <xdr:col>1</xdr:col>
                    <xdr:colOff>698500</xdr:colOff>
                    <xdr:row>0</xdr:row>
                    <xdr:rowOff>50800</xdr:rowOff>
                  </from>
                  <to>
                    <xdr:col>1</xdr:col>
                    <xdr:colOff>1612900</xdr:colOff>
                    <xdr:row>1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7171" r:id="rId5" name="Button 3">
              <controlPr defaultSize="0" print="0" autoFill="0" autoPict="0" macro="[0]!Sheet100.CreateSchemaTable">
                <anchor moveWithCells="1" sizeWithCells="1">
                  <from>
                    <xdr:col>0</xdr:col>
                    <xdr:colOff>50800</xdr:colOff>
                    <xdr:row>0</xdr:row>
                    <xdr:rowOff>50800</xdr:rowOff>
                  </from>
                  <to>
                    <xdr:col>1</xdr:col>
                    <xdr:colOff>0</xdr:colOff>
                    <xdr:row>1</xdr:row>
                    <xdr:rowOff>101600</xdr:rowOff>
                  </to>
                </anchor>
              </controlPr>
            </control>
          </mc:Choice>
          <mc:Fallback/>
        </mc:AlternateContent>
      </controls>
    </mc:Choice>
    <mc:Fallback/>
  </mc:AlternateContent>
  <tableParts count="1"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1"/>
  <sheetViews>
    <sheetView workbookViewId="0"/>
  </sheetViews>
  <sheetFormatPr baseColWidth="10" defaultRowHeight="16" x14ac:dyDescent="0.2"/>
  <cols>
    <col min="1" max="1" width="22" bestFit="1" customWidth="1"/>
    <col min="2" max="2" width="20.1640625" bestFit="1" customWidth="1"/>
    <col min="3" max="4" width="10.83203125" style="4"/>
    <col min="5" max="5" width="13" style="4" bestFit="1" customWidth="1"/>
    <col min="6" max="6" width="16.6640625" style="4" bestFit="1" customWidth="1"/>
    <col min="7" max="7" width="16.1640625" style="4" bestFit="1" customWidth="1"/>
    <col min="8" max="8" width="16.6640625" style="4" bestFit="1" customWidth="1"/>
    <col min="9" max="9" width="17.6640625" style="4" bestFit="1" customWidth="1"/>
    <col min="10" max="10" width="18.1640625" style="4" bestFit="1" customWidth="1"/>
    <col min="12" max="12" width="17.83203125" bestFit="1" customWidth="1"/>
    <col min="13" max="15" width="20" bestFit="1" customWidth="1"/>
    <col min="16" max="16" width="20.1640625" bestFit="1" customWidth="1"/>
    <col min="17" max="17" width="18.1640625" bestFit="1" customWidth="1"/>
  </cols>
  <sheetData>
    <row r="1" spans="1:17" s="9" customFormat="1" x14ac:dyDescent="0.2">
      <c r="C1" s="84"/>
      <c r="D1" s="84"/>
      <c r="E1" s="84" t="s">
        <v>395</v>
      </c>
      <c r="F1" s="84" t="s">
        <v>161</v>
      </c>
      <c r="G1" s="84" t="s">
        <v>162</v>
      </c>
      <c r="H1" s="84" t="s">
        <v>163</v>
      </c>
      <c r="I1" s="84" t="s">
        <v>160</v>
      </c>
      <c r="J1" s="84" t="s">
        <v>248</v>
      </c>
      <c r="K1" s="84" t="s">
        <v>438</v>
      </c>
    </row>
    <row r="2" spans="1:17" x14ac:dyDescent="0.2">
      <c r="D2" s="4" t="s">
        <v>435</v>
      </c>
      <c r="E2" s="4">
        <f>VLOOKUP(E1,SIAF!$B$3:$R$279,15,FALSE)</f>
        <v>-453.36336337568667</v>
      </c>
      <c r="F2" s="4">
        <f>VLOOKUP(F1,SIAF!$B$3:$R$279,15,FALSE)</f>
        <v>-389.21635593656782</v>
      </c>
      <c r="G2" s="4">
        <f>VLOOKUP(G1,SIAF!$B$3:$R$279,15,FALSE)</f>
        <v>-391.12139579411996</v>
      </c>
      <c r="H2" s="4">
        <f>VLOOKUP(H1,SIAF!$B$3:$R$279,15,FALSE)</f>
        <v>-393.11452823732537</v>
      </c>
      <c r="I2" s="4">
        <f>VLOOKUP(I1,SIAF!$B$3:$R$279,15,FALSE)</f>
        <v>-389.08738344579012</v>
      </c>
      <c r="J2" s="4">
        <f>VLOOKUP(J1,SIAF!$B$3:$R$279,15,FALSE)</f>
        <v>-503.78696000000002</v>
      </c>
    </row>
    <row r="3" spans="1:17" x14ac:dyDescent="0.2">
      <c r="A3" t="s">
        <v>8</v>
      </c>
      <c r="B3" t="s">
        <v>437</v>
      </c>
      <c r="C3" s="4" t="s">
        <v>435</v>
      </c>
      <c r="D3" s="4" t="s">
        <v>436</v>
      </c>
      <c r="E3" s="4">
        <f>VLOOKUP(E1,SIAF!$B$3:$R$279,16,FALSE)</f>
        <v>-374.06862917858672</v>
      </c>
      <c r="F3" s="4">
        <f>VLOOKUP(F1,SIAF!$B$3:$R$279,16,FALSE)</f>
        <v>-372.03488734675921</v>
      </c>
      <c r="G3" s="4">
        <f>VLOOKUP(G1,SIAF!$B$3:$R$279,16,FALSE)</f>
        <v>-396.533030453778</v>
      </c>
      <c r="H3" s="4">
        <f>VLOOKUP(H1,SIAF!$B$3:$R$279,16,FALSE)</f>
        <v>-421.17816500371782</v>
      </c>
      <c r="I3" s="4">
        <f>VLOOKUP(I1,SIAF!$B$3:$R$279,16,FALSE)</f>
        <v>-337.61172987472673</v>
      </c>
      <c r="J3" s="4">
        <f>VLOOKUP(J1,SIAF!$B$3:$R$279,16,FALSE)</f>
        <v>-319.33625000000001</v>
      </c>
      <c r="L3" s="84" t="s">
        <v>395</v>
      </c>
      <c r="M3" s="84" t="s">
        <v>161</v>
      </c>
      <c r="N3" s="84" t="s">
        <v>162</v>
      </c>
      <c r="O3" s="84" t="s">
        <v>163</v>
      </c>
      <c r="P3" s="84" t="s">
        <v>160</v>
      </c>
      <c r="Q3" s="84" t="s">
        <v>248</v>
      </c>
    </row>
    <row r="4" spans="1:17" x14ac:dyDescent="0.2">
      <c r="A4" t="str">
        <f>SIAF!B3</f>
        <v>MIRIM_FULL_OSS</v>
      </c>
      <c r="B4" t="str">
        <f>HLOOKUP(TRUE,$L4:$Q$281,ROW($Q$281)-ROW($L4)+1,FALSE)</f>
        <v>MIRIMAGE_ILLCNTR</v>
      </c>
      <c r="C4" s="4">
        <f>VLOOKUP(A4,SIAF!$B$3:$R$279,15,FALSE)</f>
        <v>-453.36336337568667</v>
      </c>
      <c r="D4" s="4">
        <f>VLOOKUP(A4,SIAF!$B$3:$R$279,16,FALSE)</f>
        <v>-374.06862917858672</v>
      </c>
      <c r="E4" s="4">
        <f>SQRT(($C4-E$2)^2+($D4-E$3)^2)</f>
        <v>0</v>
      </c>
      <c r="F4" s="4">
        <f t="shared" ref="F4:J20" si="0">SQRT(($C4-F$2)^2+($D4-F$3)^2)</f>
        <v>64.179238615247641</v>
      </c>
      <c r="G4" s="4">
        <f t="shared" si="0"/>
        <v>66.171835799512294</v>
      </c>
      <c r="H4" s="4">
        <f t="shared" si="0"/>
        <v>76.480262167364131</v>
      </c>
      <c r="I4" s="4">
        <f t="shared" si="0"/>
        <v>73.89524411489721</v>
      </c>
      <c r="J4" s="4">
        <f t="shared" si="0"/>
        <v>74.4188983194461</v>
      </c>
      <c r="K4" s="4">
        <f>MIN(E4:J4)</f>
        <v>0</v>
      </c>
      <c r="L4" s="4" t="b">
        <f>E4=$K4</f>
        <v>1</v>
      </c>
      <c r="M4" s="4" t="b">
        <f t="shared" ref="M4:Q4" si="1">F4=$K4</f>
        <v>0</v>
      </c>
      <c r="N4" s="4" t="b">
        <f t="shared" si="1"/>
        <v>0</v>
      </c>
      <c r="O4" s="4" t="b">
        <f t="shared" si="1"/>
        <v>0</v>
      </c>
      <c r="P4" s="4" t="b">
        <f t="shared" si="1"/>
        <v>0</v>
      </c>
      <c r="Q4" s="4" t="b">
        <f t="shared" si="1"/>
        <v>0</v>
      </c>
    </row>
    <row r="5" spans="1:17" x14ac:dyDescent="0.2">
      <c r="A5" t="str">
        <f>SIAF!B4</f>
        <v>MIRIM_FULL</v>
      </c>
      <c r="B5" t="str">
        <f>HLOOKUP(TRUE,$L5:$Q$281,ROW($Q$281)-ROW($L5)+1,FALSE)</f>
        <v>MIRIMAGE_ILLCNTR</v>
      </c>
      <c r="C5" s="4">
        <f>VLOOKUP(A5,SIAF!$B$3:$R$279,15,FALSE)</f>
        <v>-453.36336337568667</v>
      </c>
      <c r="D5" s="4">
        <f>VLOOKUP(A5,SIAF!$B$3:$R$279,16,FALSE)</f>
        <v>-374.06862917858672</v>
      </c>
      <c r="E5" s="4">
        <f t="shared" ref="E5:J21" si="2">SQRT(($C5-E$2)^2+($D5-E$3)^2)</f>
        <v>0</v>
      </c>
      <c r="F5" s="4">
        <f t="shared" si="0"/>
        <v>64.179238615247641</v>
      </c>
      <c r="G5" s="4">
        <f t="shared" si="0"/>
        <v>66.171835799512294</v>
      </c>
      <c r="H5" s="4">
        <f t="shared" si="0"/>
        <v>76.480262167364131</v>
      </c>
      <c r="I5" s="4">
        <f t="shared" si="0"/>
        <v>73.89524411489721</v>
      </c>
      <c r="J5" s="4">
        <f t="shared" si="0"/>
        <v>74.4188983194461</v>
      </c>
      <c r="K5" s="4">
        <f t="shared" ref="K5:K71" si="3">MIN(E5:J5)</f>
        <v>0</v>
      </c>
      <c r="L5" s="4" t="b">
        <f t="shared" ref="L5:L71" si="4">E5=$K5</f>
        <v>1</v>
      </c>
      <c r="M5" s="4" t="b">
        <f t="shared" ref="M5:M71" si="5">F5=$K5</f>
        <v>0</v>
      </c>
      <c r="N5" s="4" t="b">
        <f t="shared" ref="N5:N71" si="6">G5=$K5</f>
        <v>0</v>
      </c>
      <c r="O5" s="4" t="b">
        <f t="shared" ref="O5:O71" si="7">H5=$K5</f>
        <v>0</v>
      </c>
      <c r="P5" s="4" t="b">
        <f t="shared" ref="P5:P71" si="8">I5=$K5</f>
        <v>0</v>
      </c>
      <c r="Q5" s="4" t="b">
        <f t="shared" ref="Q5:Q71" si="9">J5=$K5</f>
        <v>0</v>
      </c>
    </row>
    <row r="6" spans="1:17" x14ac:dyDescent="0.2">
      <c r="A6" t="str">
        <f>SIAF!B5</f>
        <v>MIRIM_ILLUM</v>
      </c>
      <c r="B6" t="str">
        <f>HLOOKUP(TRUE,$L6:$Q$281,ROW($Q$281)-ROW($L6)+1,FALSE)</f>
        <v>MIRIMAGE_ILLCNTR</v>
      </c>
      <c r="C6" s="4">
        <f>VLOOKUP(A6,SIAF!$B$3:$R$279,15,FALSE)</f>
        <v>-453.36336337568667</v>
      </c>
      <c r="D6" s="4">
        <f>VLOOKUP(A6,SIAF!$B$3:$R$279,16,FALSE)</f>
        <v>-374.06862917858672</v>
      </c>
      <c r="E6" s="4">
        <f t="shared" si="2"/>
        <v>0</v>
      </c>
      <c r="F6" s="4">
        <f t="shared" si="0"/>
        <v>64.179238615247641</v>
      </c>
      <c r="G6" s="4">
        <f t="shared" si="0"/>
        <v>66.171835799512294</v>
      </c>
      <c r="H6" s="4">
        <f t="shared" si="0"/>
        <v>76.480262167364131</v>
      </c>
      <c r="I6" s="4">
        <f t="shared" si="0"/>
        <v>73.89524411489721</v>
      </c>
      <c r="J6" s="4">
        <f t="shared" si="0"/>
        <v>74.4188983194461</v>
      </c>
      <c r="K6" s="4">
        <f t="shared" si="3"/>
        <v>0</v>
      </c>
      <c r="L6" s="4" t="b">
        <f t="shared" si="4"/>
        <v>1</v>
      </c>
      <c r="M6" s="4" t="b">
        <f t="shared" si="5"/>
        <v>0</v>
      </c>
      <c r="N6" s="4" t="b">
        <f t="shared" si="6"/>
        <v>0</v>
      </c>
      <c r="O6" s="4" t="b">
        <f t="shared" si="7"/>
        <v>0</v>
      </c>
      <c r="P6" s="4" t="b">
        <f t="shared" si="8"/>
        <v>0</v>
      </c>
      <c r="Q6" s="4" t="b">
        <f t="shared" si="9"/>
        <v>0</v>
      </c>
    </row>
    <row r="7" spans="1:17" x14ac:dyDescent="0.2">
      <c r="A7" t="str">
        <f>SIAF!B6</f>
        <v>MIRIM_BRIGHTSKY</v>
      </c>
      <c r="B7" t="str">
        <f>HLOOKUP(TRUE,$L7:$Q$281,ROW($Q$281)-ROW($L7)+1,FALSE)</f>
        <v>MIRIMAGE_ILLCNTR</v>
      </c>
      <c r="C7" s="4">
        <f>VLOOKUP(A7,SIAF!$B$3:$R$279,15,FALSE)</f>
        <v>-457.19450224495858</v>
      </c>
      <c r="D7" s="4">
        <f>VLOOKUP(A7,SIAF!$B$3:$R$279,16,FALSE)</f>
        <v>-396.58594764586661</v>
      </c>
      <c r="E7" s="4">
        <f t="shared" si="2"/>
        <v>22.840911890564925</v>
      </c>
      <c r="F7" s="4">
        <f t="shared" si="0"/>
        <v>72.275742385224845</v>
      </c>
      <c r="G7" s="4">
        <f t="shared" si="0"/>
        <v>66.073127641220907</v>
      </c>
      <c r="H7" s="4">
        <f t="shared" si="0"/>
        <v>68.636872185398616</v>
      </c>
      <c r="I7" s="4">
        <f t="shared" si="0"/>
        <v>90.091830888498848</v>
      </c>
      <c r="J7" s="4">
        <f t="shared" si="0"/>
        <v>90.212930924746757</v>
      </c>
      <c r="K7" s="4">
        <f t="shared" si="3"/>
        <v>22.840911890564925</v>
      </c>
      <c r="L7" s="4" t="b">
        <f t="shared" si="4"/>
        <v>1</v>
      </c>
      <c r="M7" s="4" t="b">
        <f t="shared" si="5"/>
        <v>0</v>
      </c>
      <c r="N7" s="4" t="b">
        <f t="shared" si="6"/>
        <v>0</v>
      </c>
      <c r="O7" s="4" t="b">
        <f t="shared" si="7"/>
        <v>0</v>
      </c>
      <c r="P7" s="4" t="b">
        <f t="shared" si="8"/>
        <v>0</v>
      </c>
      <c r="Q7" s="4" t="b">
        <f t="shared" si="9"/>
        <v>0</v>
      </c>
    </row>
    <row r="8" spans="1:17" x14ac:dyDescent="0.2">
      <c r="A8" t="str">
        <f>SIAF!B7</f>
        <v>MIRIM_SUB256</v>
      </c>
      <c r="B8" t="str">
        <f>HLOOKUP(TRUE,$L8:$Q$281,ROW($Q$281)-ROW($L8)+1,FALSE)</f>
        <v>MIRIMAGE_ILLCNTR</v>
      </c>
      <c r="C8" s="4">
        <f>VLOOKUP(A8,SIAF!$B$3:$R$279,15,FALSE)</f>
        <v>-439.12854600096608</v>
      </c>
      <c r="D8" s="4">
        <f>VLOOKUP(A8,SIAF!$B$3:$R$279,16,FALSE)</f>
        <v>-412.26968776475132</v>
      </c>
      <c r="E8" s="4">
        <f t="shared" si="2"/>
        <v>40.767032057720705</v>
      </c>
      <c r="F8" s="4">
        <f t="shared" si="0"/>
        <v>64.109795520655624</v>
      </c>
      <c r="G8" s="4">
        <f t="shared" si="0"/>
        <v>50.520578523070135</v>
      </c>
      <c r="H8" s="4">
        <f t="shared" si="0"/>
        <v>46.868441380846306</v>
      </c>
      <c r="I8" s="4">
        <f t="shared" si="0"/>
        <v>89.877297612813379</v>
      </c>
      <c r="J8" s="4">
        <f t="shared" si="0"/>
        <v>113.21366682360119</v>
      </c>
      <c r="K8" s="4">
        <f t="shared" si="3"/>
        <v>40.767032057720705</v>
      </c>
      <c r="L8" s="4" t="b">
        <f t="shared" si="4"/>
        <v>1</v>
      </c>
      <c r="M8" s="4" t="b">
        <f t="shared" si="5"/>
        <v>0</v>
      </c>
      <c r="N8" s="4" t="b">
        <f t="shared" si="6"/>
        <v>0</v>
      </c>
      <c r="O8" s="4" t="b">
        <f t="shared" si="7"/>
        <v>0</v>
      </c>
      <c r="P8" s="4" t="b">
        <f t="shared" si="8"/>
        <v>0</v>
      </c>
      <c r="Q8" s="4" t="b">
        <f t="shared" si="9"/>
        <v>0</v>
      </c>
    </row>
    <row r="9" spans="1:17" x14ac:dyDescent="0.2">
      <c r="A9" t="str">
        <f>SIAF!B8</f>
        <v>MIRIM_SUB128</v>
      </c>
      <c r="B9" t="str">
        <f>HLOOKUP(TRUE,$L9:$Q$281,ROW($Q$281)-ROW($L9)+1,FALSE)</f>
        <v>MIRIMAGE_MASKLYOT</v>
      </c>
      <c r="C9" s="4">
        <f>VLOOKUP(A9,SIAF!$B$3:$R$279,15,FALSE)</f>
        <v>-380.700954006335</v>
      </c>
      <c r="D9" s="4">
        <f>VLOOKUP(A9,SIAF!$B$3:$R$279,16,FALSE)</f>
        <v>-330.69817515885529</v>
      </c>
      <c r="E9" s="4">
        <f t="shared" si="2"/>
        <v>84.621640360116416</v>
      </c>
      <c r="F9" s="4">
        <f t="shared" si="0"/>
        <v>42.204689840573607</v>
      </c>
      <c r="G9" s="4">
        <f t="shared" si="0"/>
        <v>66.654435552002298</v>
      </c>
      <c r="H9" s="4">
        <f t="shared" si="0"/>
        <v>91.327571891049061</v>
      </c>
      <c r="I9" s="4">
        <f t="shared" si="0"/>
        <v>10.868736704525872</v>
      </c>
      <c r="J9" s="4">
        <f t="shared" si="0"/>
        <v>123.60929663576269</v>
      </c>
      <c r="K9" s="4">
        <f t="shared" si="3"/>
        <v>10.868736704525872</v>
      </c>
      <c r="L9" s="4" t="b">
        <f t="shared" si="4"/>
        <v>0</v>
      </c>
      <c r="M9" s="4" t="b">
        <f t="shared" si="5"/>
        <v>0</v>
      </c>
      <c r="N9" s="4" t="b">
        <f t="shared" si="6"/>
        <v>0</v>
      </c>
      <c r="O9" s="4" t="b">
        <f t="shared" si="7"/>
        <v>0</v>
      </c>
      <c r="P9" s="4" t="b">
        <f t="shared" si="8"/>
        <v>1</v>
      </c>
      <c r="Q9" s="4" t="b">
        <f t="shared" si="9"/>
        <v>0</v>
      </c>
    </row>
    <row r="10" spans="1:17" x14ac:dyDescent="0.2">
      <c r="A10" t="str">
        <f>SIAF!B9</f>
        <v>MIRIM_SUB64</v>
      </c>
      <c r="B10" t="str">
        <f>HLOOKUP(TRUE,$L10:$Q$281,ROW($Q$281)-ROW($L10)+1,FALSE)</f>
        <v>MIRIMAGE_MASKLYOT</v>
      </c>
      <c r="C10" s="4">
        <f>VLOOKUP(A10,SIAF!$B$3:$R$279,15,FALSE)</f>
        <v>-378.42153812831361</v>
      </c>
      <c r="D10" s="4">
        <f>VLOOKUP(A10,SIAF!$B$3:$R$279,16,FALSE)</f>
        <v>-346.68636147414861</v>
      </c>
      <c r="E10" s="4">
        <f t="shared" si="2"/>
        <v>79.78762909151591</v>
      </c>
      <c r="F10" s="4">
        <f t="shared" si="0"/>
        <v>27.551331282313942</v>
      </c>
      <c r="G10" s="4">
        <f t="shared" si="0"/>
        <v>51.439059022269127</v>
      </c>
      <c r="H10" s="4">
        <f t="shared" si="0"/>
        <v>75.927022537641093</v>
      </c>
      <c r="I10" s="4">
        <f t="shared" si="0"/>
        <v>14.003899278471039</v>
      </c>
      <c r="J10" s="4">
        <f t="shared" si="0"/>
        <v>128.3141363946867</v>
      </c>
      <c r="K10" s="4">
        <f t="shared" si="3"/>
        <v>14.003899278471039</v>
      </c>
      <c r="L10" s="4" t="b">
        <f t="shared" si="4"/>
        <v>0</v>
      </c>
      <c r="M10" s="4" t="b">
        <f t="shared" si="5"/>
        <v>0</v>
      </c>
      <c r="N10" s="4" t="b">
        <f t="shared" si="6"/>
        <v>0</v>
      </c>
      <c r="O10" s="4" t="b">
        <f t="shared" si="7"/>
        <v>0</v>
      </c>
      <c r="P10" s="4" t="b">
        <f t="shared" si="8"/>
        <v>1</v>
      </c>
      <c r="Q10" s="4" t="b">
        <f t="shared" si="9"/>
        <v>0</v>
      </c>
    </row>
    <row r="11" spans="1:17" x14ac:dyDescent="0.2">
      <c r="A11" t="str">
        <f>SIAF!B10</f>
        <v>MIRIM_SLITLESSPRISM</v>
      </c>
      <c r="B11" t="str">
        <f>HLOOKUP(TRUE,$L11:$Q$281,ROW($Q$281)-ROW($L11)+1,FALSE)</f>
        <v>MIRIMAGE_MASKLYOT</v>
      </c>
      <c r="C11" s="4">
        <f>VLOOKUP(A11,SIAF!$B$3:$R$279,15,FALSE)</f>
        <v>-378.2678065610379</v>
      </c>
      <c r="D11" s="4">
        <f>VLOOKUP(A11,SIAF!$B$3:$R$279,16,FALSE)</f>
        <v>-344.63809719156376</v>
      </c>
      <c r="E11" s="42">
        <v>1032</v>
      </c>
      <c r="F11" s="42">
        <v>1024</v>
      </c>
      <c r="G11" s="4">
        <f t="shared" si="0"/>
        <v>53.463060653711857</v>
      </c>
      <c r="H11" s="4">
        <f t="shared" si="0"/>
        <v>77.9667052351341</v>
      </c>
      <c r="I11" s="4">
        <f t="shared" si="0"/>
        <v>12.900894606041092</v>
      </c>
      <c r="J11" s="4">
        <f t="shared" si="0"/>
        <v>128.04390399913211</v>
      </c>
      <c r="K11" s="4">
        <f t="shared" si="3"/>
        <v>12.900894606041092</v>
      </c>
      <c r="L11" s="4" t="b">
        <f t="shared" si="4"/>
        <v>0</v>
      </c>
      <c r="M11" s="4" t="b">
        <f t="shared" si="5"/>
        <v>0</v>
      </c>
      <c r="N11" s="4" t="b">
        <f t="shared" si="6"/>
        <v>0</v>
      </c>
      <c r="O11" s="4" t="b">
        <f t="shared" si="7"/>
        <v>0</v>
      </c>
      <c r="P11" s="4" t="b">
        <f t="shared" si="8"/>
        <v>1</v>
      </c>
      <c r="Q11" s="4" t="b">
        <f t="shared" si="9"/>
        <v>0</v>
      </c>
    </row>
    <row r="12" spans="1:17" x14ac:dyDescent="0.2">
      <c r="A12" t="str">
        <f>SIAF!B11</f>
        <v>MIRIM_SLITLESSUPPER</v>
      </c>
      <c r="B12" t="str">
        <f>HLOOKUP(TRUE,$L12:$Q$281,ROW($Q$281)-ROW($L12)+1,FALSE)</f>
        <v>MIRIMAGE_MASKLYOT</v>
      </c>
      <c r="C12" s="4">
        <f>VLOOKUP(A12,SIAF!$B$3:$R$279,15,FALSE)</f>
        <v>-378.2678065610379</v>
      </c>
      <c r="D12" s="4">
        <f>VLOOKUP(A12,SIAF!$B$3:$R$279,16,FALSE)</f>
        <v>-344.63809719156376</v>
      </c>
      <c r="E12" s="42">
        <v>1032</v>
      </c>
      <c r="F12" s="42">
        <v>1024</v>
      </c>
      <c r="G12" s="4">
        <f t="shared" si="0"/>
        <v>53.463060653711857</v>
      </c>
      <c r="H12" s="4">
        <f t="shared" si="0"/>
        <v>77.9667052351341</v>
      </c>
      <c r="I12" s="4">
        <f t="shared" si="0"/>
        <v>12.900894606041092</v>
      </c>
      <c r="J12" s="4">
        <f t="shared" si="0"/>
        <v>128.04390399913211</v>
      </c>
      <c r="K12" s="4">
        <f t="shared" ref="K12:K13" si="10">MIN(E12:J12)</f>
        <v>12.900894606041092</v>
      </c>
      <c r="L12" s="4" t="b">
        <f t="shared" ref="L12:L13" si="11">E12=$K12</f>
        <v>0</v>
      </c>
      <c r="M12" s="4" t="b">
        <f t="shared" ref="M12:M13" si="12">F12=$K12</f>
        <v>0</v>
      </c>
      <c r="N12" s="4" t="b">
        <f t="shared" ref="N12:N13" si="13">G12=$K12</f>
        <v>0</v>
      </c>
      <c r="O12" s="4" t="b">
        <f t="shared" ref="O12:O13" si="14">H12=$K12</f>
        <v>0</v>
      </c>
      <c r="P12" s="4" t="b">
        <f t="shared" ref="P12:P13" si="15">I12=$K12</f>
        <v>1</v>
      </c>
      <c r="Q12" s="4" t="b">
        <f t="shared" ref="Q12:Q13" si="16">J12=$K12</f>
        <v>0</v>
      </c>
    </row>
    <row r="13" spans="1:17" x14ac:dyDescent="0.2">
      <c r="A13" t="str">
        <f>SIAF!B12</f>
        <v>MIRIM_SLITLESSLOWER</v>
      </c>
      <c r="B13" t="str">
        <f>HLOOKUP(TRUE,$L13:$Q$281,ROW($Q$281)-ROW($L13)+1,FALSE)</f>
        <v>MIRIMAGE_MASKLYOT</v>
      </c>
      <c r="C13" s="4">
        <f>VLOOKUP(A13,SIAF!$B$3:$R$279,15,FALSE)</f>
        <v>-378.2678065610379</v>
      </c>
      <c r="D13" s="4">
        <f>VLOOKUP(A13,SIAF!$B$3:$R$279,16,FALSE)</f>
        <v>-344.63809719156376</v>
      </c>
      <c r="E13" s="42">
        <v>1032</v>
      </c>
      <c r="F13" s="42">
        <v>1024</v>
      </c>
      <c r="G13" s="4">
        <f t="shared" si="0"/>
        <v>53.463060653711857</v>
      </c>
      <c r="H13" s="4">
        <f t="shared" si="0"/>
        <v>77.9667052351341</v>
      </c>
      <c r="I13" s="4">
        <f t="shared" si="0"/>
        <v>12.900894606041092</v>
      </c>
      <c r="J13" s="4">
        <f t="shared" si="0"/>
        <v>128.04390399913211</v>
      </c>
      <c r="K13" s="4">
        <f t="shared" si="10"/>
        <v>12.900894606041092</v>
      </c>
      <c r="L13" s="4" t="b">
        <f t="shared" si="11"/>
        <v>0</v>
      </c>
      <c r="M13" s="4" t="b">
        <f t="shared" si="12"/>
        <v>0</v>
      </c>
      <c r="N13" s="4" t="b">
        <f t="shared" si="13"/>
        <v>0</v>
      </c>
      <c r="O13" s="4" t="b">
        <f t="shared" si="14"/>
        <v>0</v>
      </c>
      <c r="P13" s="4" t="b">
        <f t="shared" si="15"/>
        <v>1</v>
      </c>
      <c r="Q13" s="4" t="b">
        <f t="shared" si="16"/>
        <v>0</v>
      </c>
    </row>
    <row r="14" spans="1:17" x14ac:dyDescent="0.2">
      <c r="A14" t="str">
        <f>SIAF!B13</f>
        <v>MIRIM_MASK1065</v>
      </c>
      <c r="B14" t="str">
        <f>HLOOKUP(TRUE,$L14:$Q$281,ROW($Q$281)-ROW($L14)+1,FALSE)</f>
        <v>MIRIMAGE_MASK1065</v>
      </c>
      <c r="C14" s="4">
        <f>VLOOKUP(A14,SIAF!$B$3:$R$279,15,FALSE)</f>
        <v>-393.11452823732537</v>
      </c>
      <c r="D14" s="4">
        <f>VLOOKUP(A14,SIAF!$B$3:$R$279,16,FALSE)</f>
        <v>-421.17816500371782</v>
      </c>
      <c r="E14" s="4">
        <f t="shared" si="2"/>
        <v>76.480262167364131</v>
      </c>
      <c r="F14" s="4">
        <f t="shared" si="0"/>
        <v>49.297641791015941</v>
      </c>
      <c r="G14" s="4">
        <f t="shared" si="0"/>
        <v>24.725598757579071</v>
      </c>
      <c r="H14" s="4">
        <f t="shared" si="0"/>
        <v>0</v>
      </c>
      <c r="I14" s="4">
        <f t="shared" si="0"/>
        <v>83.663414796073596</v>
      </c>
      <c r="J14" s="4">
        <f t="shared" si="0"/>
        <v>150.40000932143707</v>
      </c>
      <c r="K14" s="4">
        <f t="shared" si="3"/>
        <v>0</v>
      </c>
      <c r="L14" s="4" t="b">
        <f t="shared" si="4"/>
        <v>0</v>
      </c>
      <c r="M14" s="4" t="b">
        <f t="shared" si="5"/>
        <v>0</v>
      </c>
      <c r="N14" s="4" t="b">
        <f t="shared" si="6"/>
        <v>0</v>
      </c>
      <c r="O14" s="4" t="b">
        <f t="shared" si="7"/>
        <v>1</v>
      </c>
      <c r="P14" s="4" t="b">
        <f t="shared" si="8"/>
        <v>0</v>
      </c>
      <c r="Q14" s="4" t="b">
        <f t="shared" si="9"/>
        <v>0</v>
      </c>
    </row>
    <row r="15" spans="1:17" x14ac:dyDescent="0.2">
      <c r="A15" t="str">
        <f>SIAF!B14</f>
        <v>MIRIM_MASK1140</v>
      </c>
      <c r="B15" t="str">
        <f>HLOOKUP(TRUE,$L15:$Q$281,ROW($Q$281)-ROW($L15)+1,FALSE)</f>
        <v>MIRIMAGE_MASK1140</v>
      </c>
      <c r="C15" s="4">
        <f>VLOOKUP(A15,SIAF!$B$3:$R$279,15,FALSE)</f>
        <v>-391.12139579411996</v>
      </c>
      <c r="D15" s="4">
        <f>VLOOKUP(A15,SIAF!$B$3:$R$279,16,FALSE)</f>
        <v>-396.533030453778</v>
      </c>
      <c r="E15" s="4">
        <f t="shared" si="2"/>
        <v>66.171835799512294</v>
      </c>
      <c r="F15" s="4">
        <f t="shared" si="0"/>
        <v>24.572101915604097</v>
      </c>
      <c r="G15" s="4">
        <f t="shared" si="0"/>
        <v>0</v>
      </c>
      <c r="H15" s="4">
        <f t="shared" si="0"/>
        <v>24.725598757579071</v>
      </c>
      <c r="I15" s="4">
        <f t="shared" si="0"/>
        <v>58.956398025660157</v>
      </c>
      <c r="J15" s="4">
        <f t="shared" si="0"/>
        <v>136.57551856119048</v>
      </c>
      <c r="K15" s="4">
        <f t="shared" si="3"/>
        <v>0</v>
      </c>
      <c r="L15" s="4" t="b">
        <f t="shared" si="4"/>
        <v>0</v>
      </c>
      <c r="M15" s="4" t="b">
        <f t="shared" si="5"/>
        <v>0</v>
      </c>
      <c r="N15" s="4" t="b">
        <f t="shared" si="6"/>
        <v>1</v>
      </c>
      <c r="O15" s="4" t="b">
        <f t="shared" si="7"/>
        <v>0</v>
      </c>
      <c r="P15" s="4" t="b">
        <f t="shared" si="8"/>
        <v>0</v>
      </c>
      <c r="Q15" s="4" t="b">
        <f t="shared" si="9"/>
        <v>0</v>
      </c>
    </row>
    <row r="16" spans="1:17" x14ac:dyDescent="0.2">
      <c r="A16" t="str">
        <f>SIAF!B15</f>
        <v>MIRIM_MASK1550</v>
      </c>
      <c r="B16" t="str">
        <f>HLOOKUP(TRUE,$L16:$Q$281,ROW($Q$281)-ROW($L16)+1,FALSE)</f>
        <v>MIRIMAGE_MASK1550</v>
      </c>
      <c r="C16" s="4">
        <f>VLOOKUP(A16,SIAF!$B$3:$R$279,15,FALSE)</f>
        <v>-389.21635593656782</v>
      </c>
      <c r="D16" s="4">
        <f>VLOOKUP(A16,SIAF!$B$3:$R$279,16,FALSE)</f>
        <v>-372.03488734675921</v>
      </c>
      <c r="E16" s="4">
        <f t="shared" si="2"/>
        <v>64.179238615247641</v>
      </c>
      <c r="F16" s="4">
        <f t="shared" si="0"/>
        <v>0</v>
      </c>
      <c r="G16" s="4">
        <f t="shared" si="0"/>
        <v>24.572101915604097</v>
      </c>
      <c r="H16" s="4">
        <f t="shared" si="0"/>
        <v>49.297641791015941</v>
      </c>
      <c r="I16" s="4">
        <f t="shared" si="0"/>
        <v>34.423399080388947</v>
      </c>
      <c r="J16" s="4">
        <f t="shared" si="0"/>
        <v>126.10935609091416</v>
      </c>
      <c r="K16" s="4">
        <f t="shared" si="3"/>
        <v>0</v>
      </c>
      <c r="L16" s="4" t="b">
        <f t="shared" si="4"/>
        <v>0</v>
      </c>
      <c r="M16" s="4" t="b">
        <f t="shared" si="5"/>
        <v>1</v>
      </c>
      <c r="N16" s="4" t="b">
        <f t="shared" si="6"/>
        <v>0</v>
      </c>
      <c r="O16" s="4" t="b">
        <f t="shared" si="7"/>
        <v>0</v>
      </c>
      <c r="P16" s="4" t="b">
        <f t="shared" si="8"/>
        <v>0</v>
      </c>
      <c r="Q16" s="4" t="b">
        <f t="shared" si="9"/>
        <v>0</v>
      </c>
    </row>
    <row r="17" spans="1:17" x14ac:dyDescent="0.2">
      <c r="A17" t="str">
        <f>SIAF!B16</f>
        <v>MIRIM_MASKLYOT</v>
      </c>
      <c r="B17" t="str">
        <f>HLOOKUP(TRUE,$L17:$Q$281,ROW($Q$281)-ROW($L17)+1,FALSE)</f>
        <v>MIRIMAGE_MASKLYOT</v>
      </c>
      <c r="C17" s="4">
        <f>VLOOKUP(A17,SIAF!$B$3:$R$279,15,FALSE)</f>
        <v>-389.08738344579012</v>
      </c>
      <c r="D17" s="4">
        <f>VLOOKUP(A17,SIAF!$B$3:$R$279,16,FALSE)</f>
        <v>-337.61172987472673</v>
      </c>
      <c r="E17" s="4">
        <f t="shared" si="2"/>
        <v>73.89524411489721</v>
      </c>
      <c r="F17" s="4">
        <f t="shared" si="0"/>
        <v>34.423399080388947</v>
      </c>
      <c r="G17" s="4">
        <f t="shared" si="0"/>
        <v>58.956398025660157</v>
      </c>
      <c r="H17" s="4">
        <f t="shared" si="0"/>
        <v>83.663414796073596</v>
      </c>
      <c r="I17" s="4">
        <f t="shared" si="0"/>
        <v>0</v>
      </c>
      <c r="J17" s="4">
        <f t="shared" si="0"/>
        <v>116.14639911063364</v>
      </c>
      <c r="K17" s="4">
        <f t="shared" si="3"/>
        <v>0</v>
      </c>
      <c r="L17" s="4" t="b">
        <f t="shared" si="4"/>
        <v>0</v>
      </c>
      <c r="M17" s="4" t="b">
        <f t="shared" si="5"/>
        <v>0</v>
      </c>
      <c r="N17" s="4" t="b">
        <f t="shared" si="6"/>
        <v>0</v>
      </c>
      <c r="O17" s="4" t="b">
        <f t="shared" si="7"/>
        <v>0</v>
      </c>
      <c r="P17" s="4" t="b">
        <f t="shared" si="8"/>
        <v>1</v>
      </c>
      <c r="Q17" s="4" t="b">
        <f t="shared" si="9"/>
        <v>0</v>
      </c>
    </row>
    <row r="18" spans="1:17" x14ac:dyDescent="0.2">
      <c r="A18" t="str">
        <f>SIAF!B17</f>
        <v>MIRIM_TAMRS</v>
      </c>
      <c r="B18" t="str">
        <f>HLOOKUP(TRUE,$L18:$Q$281,ROW($Q$281)-ROW($L18)+1,FALSE)</f>
        <v>MIRIFU_CNTR</v>
      </c>
      <c r="C18" s="4">
        <f>VLOOKUP(A18,SIAF!$B$3:$R$279,15,FALSE)</f>
        <v>-482.14024449935118</v>
      </c>
      <c r="D18" s="4">
        <f>VLOOKUP(A18,SIAF!$B$3:$R$279,16,FALSE)</f>
        <v>-319.17134098600729</v>
      </c>
      <c r="E18" s="4">
        <f t="shared" si="2"/>
        <v>61.982426042424628</v>
      </c>
      <c r="F18" s="4">
        <f t="shared" si="0"/>
        <v>106.90838881707997</v>
      </c>
      <c r="G18" s="4">
        <f t="shared" si="0"/>
        <v>119.45401549103971</v>
      </c>
      <c r="H18" s="4">
        <f t="shared" si="0"/>
        <v>135.39191372510729</v>
      </c>
      <c r="I18" s="4">
        <f t="shared" si="0"/>
        <v>94.862441949490986</v>
      </c>
      <c r="J18" s="4">
        <f t="shared" si="0"/>
        <v>21.647343646482973</v>
      </c>
      <c r="K18" s="4">
        <f t="shared" si="3"/>
        <v>21.647343646482973</v>
      </c>
      <c r="L18" s="4" t="b">
        <f t="shared" si="4"/>
        <v>0</v>
      </c>
      <c r="M18" s="4" t="b">
        <f t="shared" si="5"/>
        <v>0</v>
      </c>
      <c r="N18" s="4" t="b">
        <f t="shared" si="6"/>
        <v>0</v>
      </c>
      <c r="O18" s="4" t="b">
        <f t="shared" si="7"/>
        <v>0</v>
      </c>
      <c r="P18" s="4" t="b">
        <f t="shared" si="8"/>
        <v>0</v>
      </c>
      <c r="Q18" s="4" t="b">
        <f t="shared" si="9"/>
        <v>1</v>
      </c>
    </row>
    <row r="19" spans="1:17" x14ac:dyDescent="0.2">
      <c r="A19" t="str">
        <f>SIAF!B18</f>
        <v>MIRIM_TALRS</v>
      </c>
      <c r="B19" t="str">
        <f>HLOOKUP(TRUE,$L19:$Q$281,ROW($Q$281)-ROW($L19)+1,FALSE)</f>
        <v>MIRIMAGE_MASK1140</v>
      </c>
      <c r="C19" s="4">
        <f>VLOOKUP(A19,SIAF!$B$3:$R$279,15,FALSE)</f>
        <v>-425.06780489876672</v>
      </c>
      <c r="D19" s="4">
        <f>VLOOKUP(A19,SIAF!$B$3:$R$279,16,FALSE)</f>
        <v>-401.96480886869659</v>
      </c>
      <c r="E19" s="4">
        <f t="shared" si="2"/>
        <v>39.734562673114894</v>
      </c>
      <c r="F19" s="4">
        <f t="shared" si="0"/>
        <v>46.702533068330283</v>
      </c>
      <c r="G19" s="4">
        <f t="shared" si="0"/>
        <v>34.378233053035466</v>
      </c>
      <c r="H19" s="4">
        <f t="shared" si="0"/>
        <v>37.284915761924019</v>
      </c>
      <c r="I19" s="4">
        <f t="shared" si="0"/>
        <v>73.728620656688975</v>
      </c>
      <c r="J19" s="4">
        <f t="shared" si="0"/>
        <v>114.12354761647433</v>
      </c>
      <c r="K19" s="4">
        <f t="shared" si="3"/>
        <v>34.378233053035466</v>
      </c>
      <c r="L19" s="4" t="b">
        <f t="shared" si="4"/>
        <v>0</v>
      </c>
      <c r="M19" s="4" t="b">
        <f t="shared" si="5"/>
        <v>0</v>
      </c>
      <c r="N19" s="4" t="b">
        <f t="shared" si="6"/>
        <v>1</v>
      </c>
      <c r="O19" s="4" t="b">
        <f t="shared" si="7"/>
        <v>0</v>
      </c>
      <c r="P19" s="4" t="b">
        <f t="shared" si="8"/>
        <v>0</v>
      </c>
      <c r="Q19" s="4" t="b">
        <f t="shared" si="9"/>
        <v>0</v>
      </c>
    </row>
    <row r="20" spans="1:17" x14ac:dyDescent="0.2">
      <c r="A20" t="str">
        <f>SIAF!B19</f>
        <v>MIRIM_TABLOCK</v>
      </c>
      <c r="B20" t="str">
        <f>HLOOKUP(TRUE,$L20:$Q$281,ROW($Q$281)-ROW($L20)+1,FALSE)</f>
        <v>MIRIMAGE_MASK1140</v>
      </c>
      <c r="C20" s="4">
        <f>VLOOKUP(A20,SIAF!$B$3:$R$279,15,FALSE)</f>
        <v>-406.76511422333562</v>
      </c>
      <c r="D20" s="4">
        <f>VLOOKUP(A20,SIAF!$B$3:$R$279,16,FALSE)</f>
        <v>-387.16366058326093</v>
      </c>
      <c r="E20" s="4">
        <f t="shared" si="2"/>
        <v>48.403271289800138</v>
      </c>
      <c r="F20" s="4">
        <f t="shared" si="0"/>
        <v>23.169779823055986</v>
      </c>
      <c r="G20" s="4">
        <f t="shared" si="0"/>
        <v>18.234884646279898</v>
      </c>
      <c r="H20" s="4">
        <f t="shared" si="0"/>
        <v>36.651398455321463</v>
      </c>
      <c r="I20" s="4">
        <f t="shared" si="0"/>
        <v>52.610797393565079</v>
      </c>
      <c r="J20" s="4">
        <f t="shared" si="0"/>
        <v>118.37988082584434</v>
      </c>
      <c r="K20" s="4">
        <f t="shared" si="3"/>
        <v>18.234884646279898</v>
      </c>
      <c r="L20" s="4" t="b">
        <f t="shared" si="4"/>
        <v>0</v>
      </c>
      <c r="M20" s="4" t="b">
        <f t="shared" si="5"/>
        <v>0</v>
      </c>
      <c r="N20" s="4" t="b">
        <f t="shared" si="6"/>
        <v>1</v>
      </c>
      <c r="O20" s="4" t="b">
        <f t="shared" si="7"/>
        <v>0</v>
      </c>
      <c r="P20" s="4" t="b">
        <f t="shared" si="8"/>
        <v>0</v>
      </c>
      <c r="Q20" s="4" t="b">
        <f t="shared" si="9"/>
        <v>0</v>
      </c>
    </row>
    <row r="21" spans="1:17" x14ac:dyDescent="0.2">
      <c r="A21" t="str">
        <f>SIAF!B20</f>
        <v>MIRIM_TALYOT_UL</v>
      </c>
      <c r="B21" t="str">
        <f>HLOOKUP(TRUE,$L21:$Q$281,ROW($Q$281)-ROW($L21)+1,FALSE)</f>
        <v>MIRIMAGE_MASKLYOT</v>
      </c>
      <c r="C21" s="4">
        <f>VLOOKUP(A21,SIAF!$B$3:$R$279,15,FALSE)</f>
        <v>-380.700954006335</v>
      </c>
      <c r="D21" s="4">
        <f>VLOOKUP(A21,SIAF!$B$3:$R$279,16,FALSE)</f>
        <v>-330.69817515885529</v>
      </c>
      <c r="E21" s="4">
        <f t="shared" si="2"/>
        <v>84.621640360116416</v>
      </c>
      <c r="F21" s="4">
        <f t="shared" si="2"/>
        <v>42.204689840573607</v>
      </c>
      <c r="G21" s="4">
        <f t="shared" si="2"/>
        <v>66.654435552002298</v>
      </c>
      <c r="H21" s="4">
        <f t="shared" si="2"/>
        <v>91.327571891049061</v>
      </c>
      <c r="I21" s="4">
        <f t="shared" si="2"/>
        <v>10.868736704525872</v>
      </c>
      <c r="J21" s="4">
        <f t="shared" si="2"/>
        <v>123.60929663576269</v>
      </c>
      <c r="K21" s="4">
        <f t="shared" si="3"/>
        <v>10.868736704525872</v>
      </c>
      <c r="L21" s="4" t="b">
        <f t="shared" si="4"/>
        <v>0</v>
      </c>
      <c r="M21" s="4" t="b">
        <f t="shared" si="5"/>
        <v>0</v>
      </c>
      <c r="N21" s="4" t="b">
        <f t="shared" si="6"/>
        <v>0</v>
      </c>
      <c r="O21" s="4" t="b">
        <f t="shared" si="7"/>
        <v>0</v>
      </c>
      <c r="P21" s="4" t="b">
        <f t="shared" si="8"/>
        <v>1</v>
      </c>
      <c r="Q21" s="4" t="b">
        <f t="shared" si="9"/>
        <v>0</v>
      </c>
    </row>
    <row r="22" spans="1:17" x14ac:dyDescent="0.2">
      <c r="A22" t="str">
        <f>SIAF!B21</f>
        <v>MIRIM_TALYOT_UR</v>
      </c>
      <c r="B22" t="str">
        <f>HLOOKUP(TRUE,$L22:$Q$281,ROW($Q$281)-ROW($L22)+1,FALSE)</f>
        <v>MIRIMAGE_MASKLYOT</v>
      </c>
      <c r="C22" s="4">
        <f>VLOOKUP(A22,SIAF!$B$3:$R$279,15,FALSE)</f>
        <v>-396.05029101614412</v>
      </c>
      <c r="D22" s="4">
        <f>VLOOKUP(A22,SIAF!$B$3:$R$279,16,FALSE)</f>
        <v>-329.50970533137206</v>
      </c>
      <c r="E22" s="4">
        <f t="shared" ref="E22:J65" si="17">SQRT(($C22-E$2)^2+($D22-E$3)^2)</f>
        <v>72.596735172540889</v>
      </c>
      <c r="F22" s="4">
        <f t="shared" si="17"/>
        <v>43.070799552755808</v>
      </c>
      <c r="G22" s="4">
        <f t="shared" si="17"/>
        <v>67.204316219818963</v>
      </c>
      <c r="H22" s="4">
        <f t="shared" si="17"/>
        <v>91.7154578127045</v>
      </c>
      <c r="I22" s="4">
        <f t="shared" si="17"/>
        <v>10.682924858596282</v>
      </c>
      <c r="J22" s="4">
        <f t="shared" si="17"/>
        <v>108.21593707544358</v>
      </c>
      <c r="K22" s="4">
        <f t="shared" si="3"/>
        <v>10.682924858596282</v>
      </c>
      <c r="L22" s="4" t="b">
        <f t="shared" si="4"/>
        <v>0</v>
      </c>
      <c r="M22" s="4" t="b">
        <f t="shared" si="5"/>
        <v>0</v>
      </c>
      <c r="N22" s="4" t="b">
        <f t="shared" si="6"/>
        <v>0</v>
      </c>
      <c r="O22" s="4" t="b">
        <f t="shared" si="7"/>
        <v>0</v>
      </c>
      <c r="P22" s="4" t="b">
        <f t="shared" si="8"/>
        <v>1</v>
      </c>
      <c r="Q22" s="4" t="b">
        <f t="shared" si="9"/>
        <v>0</v>
      </c>
    </row>
    <row r="23" spans="1:17" x14ac:dyDescent="0.2">
      <c r="A23" t="str">
        <f>SIAF!B22</f>
        <v>MIRIM_TALYOT_LL</v>
      </c>
      <c r="B23" t="str">
        <f>HLOOKUP(TRUE,$L23:$Q$281,ROW($Q$281)-ROW($L23)+1,FALSE)</f>
        <v>MIRIMAGE_MASKLYOT</v>
      </c>
      <c r="C23" s="4">
        <f>VLOOKUP(A23,SIAF!$B$3:$R$279,15,FALSE)</f>
        <v>-381.3155979453619</v>
      </c>
      <c r="D23" s="4">
        <f>VLOOKUP(A23,SIAF!$B$3:$R$279,16,FALSE)</f>
        <v>-346.12398454618523</v>
      </c>
      <c r="E23" s="4">
        <f t="shared" si="17"/>
        <v>77.277316640359004</v>
      </c>
      <c r="F23" s="4">
        <f t="shared" si="17"/>
        <v>27.088685106080668</v>
      </c>
      <c r="G23" s="4">
        <f t="shared" si="17"/>
        <v>51.353924687062658</v>
      </c>
      <c r="H23" s="4">
        <f t="shared" si="17"/>
        <v>75.975948563913832</v>
      </c>
      <c r="I23" s="4">
        <f t="shared" si="17"/>
        <v>11.526453463942554</v>
      </c>
      <c r="J23" s="4">
        <f t="shared" si="17"/>
        <v>125.36673101598821</v>
      </c>
      <c r="K23" s="4">
        <f t="shared" si="3"/>
        <v>11.526453463942554</v>
      </c>
      <c r="L23" s="4" t="b">
        <f t="shared" si="4"/>
        <v>0</v>
      </c>
      <c r="M23" s="4" t="b">
        <f t="shared" si="5"/>
        <v>0</v>
      </c>
      <c r="N23" s="4" t="b">
        <f t="shared" si="6"/>
        <v>0</v>
      </c>
      <c r="O23" s="4" t="b">
        <f t="shared" si="7"/>
        <v>0</v>
      </c>
      <c r="P23" s="4" t="b">
        <f t="shared" si="8"/>
        <v>1</v>
      </c>
      <c r="Q23" s="4" t="b">
        <f t="shared" si="9"/>
        <v>0</v>
      </c>
    </row>
    <row r="24" spans="1:17" x14ac:dyDescent="0.2">
      <c r="A24" t="str">
        <f>SIAF!B23</f>
        <v>MIRIM_TALYOT_LR</v>
      </c>
      <c r="B24" t="str">
        <f>HLOOKUP(TRUE,$L24:$Q$281,ROW($Q$281)-ROW($L24)+1,FALSE)</f>
        <v>MIRIMAGE_MASKLYOT</v>
      </c>
      <c r="C24" s="4">
        <f>VLOOKUP(A24,SIAF!$B$3:$R$279,15,FALSE)</f>
        <v>-397.27931787670263</v>
      </c>
      <c r="D24" s="4">
        <f>VLOOKUP(A24,SIAF!$B$3:$R$279,16,FALSE)</f>
        <v>-345.22384256709705</v>
      </c>
      <c r="E24" s="4">
        <f t="shared" si="17"/>
        <v>63.066963413458282</v>
      </c>
      <c r="F24" s="4">
        <f t="shared" si="17"/>
        <v>27.997204814500886</v>
      </c>
      <c r="G24" s="4">
        <f t="shared" si="17"/>
        <v>51.677391245745817</v>
      </c>
      <c r="H24" s="4">
        <f t="shared" si="17"/>
        <v>76.068420317148806</v>
      </c>
      <c r="I24" s="4">
        <f t="shared" si="17"/>
        <v>11.182667363456501</v>
      </c>
      <c r="J24" s="4">
        <f t="shared" si="17"/>
        <v>109.60860039059166</v>
      </c>
      <c r="K24" s="4">
        <f t="shared" si="3"/>
        <v>11.182667363456501</v>
      </c>
      <c r="L24" s="4" t="b">
        <f t="shared" si="4"/>
        <v>0</v>
      </c>
      <c r="M24" s="4" t="b">
        <f t="shared" si="5"/>
        <v>0</v>
      </c>
      <c r="N24" s="4" t="b">
        <f t="shared" si="6"/>
        <v>0</v>
      </c>
      <c r="O24" s="4" t="b">
        <f t="shared" si="7"/>
        <v>0</v>
      </c>
      <c r="P24" s="4" t="b">
        <f t="shared" si="8"/>
        <v>1</v>
      </c>
      <c r="Q24" s="4" t="b">
        <f t="shared" si="9"/>
        <v>0</v>
      </c>
    </row>
    <row r="25" spans="1:17" x14ac:dyDescent="0.2">
      <c r="A25" t="str">
        <f>SIAF!B24</f>
        <v>MIRIM_TALYOT_CUL</v>
      </c>
      <c r="B25" t="str">
        <f>HLOOKUP(TRUE,$L25:$Q$281,ROW($Q$281)-ROW($L25)+1,FALSE)</f>
        <v>MIRIMAGE_MASKLYOT</v>
      </c>
      <c r="C25" s="4">
        <f>VLOOKUP(A25,SIAF!$B$3:$R$279,15,FALSE)</f>
        <v>-386.16988309471009</v>
      </c>
      <c r="D25" s="4">
        <f>VLOOKUP(A25,SIAF!$B$3:$R$279,16,FALSE)</f>
        <v>-335.27734159745251</v>
      </c>
      <c r="E25" s="4">
        <f t="shared" si="17"/>
        <v>77.586904722847706</v>
      </c>
      <c r="F25" s="4">
        <f t="shared" si="17"/>
        <v>36.883575833811882</v>
      </c>
      <c r="G25" s="4">
        <f t="shared" si="17"/>
        <v>61.455487104695351</v>
      </c>
      <c r="H25" s="4">
        <f t="shared" si="17"/>
        <v>86.181085848527289</v>
      </c>
      <c r="I25" s="4">
        <f t="shared" si="17"/>
        <v>3.7364658338632615</v>
      </c>
      <c r="J25" s="4">
        <f t="shared" si="17"/>
        <v>118.69243944356042</v>
      </c>
      <c r="K25" s="4">
        <f t="shared" si="3"/>
        <v>3.7364658338632615</v>
      </c>
      <c r="L25" s="4" t="b">
        <f t="shared" si="4"/>
        <v>0</v>
      </c>
      <c r="M25" s="4" t="b">
        <f t="shared" si="5"/>
        <v>0</v>
      </c>
      <c r="N25" s="4" t="b">
        <f t="shared" si="6"/>
        <v>0</v>
      </c>
      <c r="O25" s="4" t="b">
        <f t="shared" si="7"/>
        <v>0</v>
      </c>
      <c r="P25" s="4" t="b">
        <f t="shared" si="8"/>
        <v>1</v>
      </c>
      <c r="Q25" s="4" t="b">
        <f t="shared" si="9"/>
        <v>0</v>
      </c>
    </row>
    <row r="26" spans="1:17" x14ac:dyDescent="0.2">
      <c r="A26" t="str">
        <f>SIAF!B25</f>
        <v>MIRIM_TALYOT_CUR</v>
      </c>
      <c r="B26" t="str">
        <f>HLOOKUP(TRUE,$L26:$Q$281,ROW($Q$281)-ROW($L26)+1,FALSE)</f>
        <v>MIRIMAGE_MASKLYOT</v>
      </c>
      <c r="C26" s="4">
        <f>VLOOKUP(A26,SIAF!$B$3:$R$279,15,FALSE)</f>
        <v>-391.94900517294337</v>
      </c>
      <c r="D26" s="4">
        <f>VLOOKUP(A26,SIAF!$B$3:$R$279,16,FALSE)</f>
        <v>-334.83102385663642</v>
      </c>
      <c r="E26" s="4">
        <f t="shared" si="17"/>
        <v>72.878755922806519</v>
      </c>
      <c r="F26" s="4">
        <f t="shared" si="17"/>
        <v>37.304085975141582</v>
      </c>
      <c r="G26" s="4">
        <f t="shared" si="17"/>
        <v>61.707556712266765</v>
      </c>
      <c r="H26" s="4">
        <f t="shared" si="17"/>
        <v>86.355006967098348</v>
      </c>
      <c r="I26" s="4">
        <f t="shared" si="17"/>
        <v>3.9901384522794734</v>
      </c>
      <c r="J26" s="4">
        <f t="shared" si="17"/>
        <v>112.90622727186958</v>
      </c>
      <c r="K26" s="4">
        <f t="shared" si="3"/>
        <v>3.9901384522794734</v>
      </c>
      <c r="L26" s="4" t="b">
        <f t="shared" si="4"/>
        <v>0</v>
      </c>
      <c r="M26" s="4" t="b">
        <f t="shared" si="5"/>
        <v>0</v>
      </c>
      <c r="N26" s="4" t="b">
        <f t="shared" si="6"/>
        <v>0</v>
      </c>
      <c r="O26" s="4" t="b">
        <f t="shared" si="7"/>
        <v>0</v>
      </c>
      <c r="P26" s="4" t="b">
        <f t="shared" si="8"/>
        <v>1</v>
      </c>
      <c r="Q26" s="4" t="b">
        <f t="shared" si="9"/>
        <v>0</v>
      </c>
    </row>
    <row r="27" spans="1:17" x14ac:dyDescent="0.2">
      <c r="A27" t="str">
        <f>SIAF!B26</f>
        <v>MIRIM_TALYOT_CLL</v>
      </c>
      <c r="B27" t="str">
        <f>HLOOKUP(TRUE,$L27:$Q$281,ROW($Q$281)-ROW($L27)+1,FALSE)</f>
        <v>MIRIMAGE_MASKLYOT</v>
      </c>
      <c r="C27" s="4">
        <f>VLOOKUP(A27,SIAF!$B$3:$R$279,15,FALSE)</f>
        <v>-386.34888752404089</v>
      </c>
      <c r="D27" s="4">
        <f>VLOOKUP(A27,SIAF!$B$3:$R$279,16,FALSE)</f>
        <v>-340.4961476517725</v>
      </c>
      <c r="E27" s="4">
        <f t="shared" si="17"/>
        <v>74.953662282366807</v>
      </c>
      <c r="F27" s="4">
        <f t="shared" si="17"/>
        <v>31.66882499627938</v>
      </c>
      <c r="G27" s="4">
        <f t="shared" si="17"/>
        <v>56.239746348589378</v>
      </c>
      <c r="H27" s="4">
        <f t="shared" si="17"/>
        <v>80.96518892858127</v>
      </c>
      <c r="I27" s="4">
        <f t="shared" si="17"/>
        <v>3.9773390383489868</v>
      </c>
      <c r="J27" s="4">
        <f t="shared" si="17"/>
        <v>119.32913364096011</v>
      </c>
      <c r="K27" s="4">
        <f t="shared" si="3"/>
        <v>3.9773390383489868</v>
      </c>
      <c r="L27" s="4" t="b">
        <f t="shared" si="4"/>
        <v>0</v>
      </c>
      <c r="M27" s="4" t="b">
        <f t="shared" si="5"/>
        <v>0</v>
      </c>
      <c r="N27" s="4" t="b">
        <f t="shared" si="6"/>
        <v>0</v>
      </c>
      <c r="O27" s="4" t="b">
        <f t="shared" si="7"/>
        <v>0</v>
      </c>
      <c r="P27" s="4" t="b">
        <f t="shared" si="8"/>
        <v>1</v>
      </c>
      <c r="Q27" s="4" t="b">
        <f t="shared" si="9"/>
        <v>0</v>
      </c>
    </row>
    <row r="28" spans="1:17" x14ac:dyDescent="0.2">
      <c r="A28" t="str">
        <f>SIAF!B27</f>
        <v>MIRIM_TALYOT_CLR</v>
      </c>
      <c r="B28" t="str">
        <f>HLOOKUP(TRUE,$L28:$Q$281,ROW($Q$281)-ROW($L28)+1,FALSE)</f>
        <v>MIRIMAGE_MASKLYOT</v>
      </c>
      <c r="C28" s="4">
        <f>VLOOKUP(A28,SIAF!$B$3:$R$279,15,FALSE)</f>
        <v>-392.46105588764493</v>
      </c>
      <c r="D28" s="4">
        <f>VLOOKUP(A28,SIAF!$B$3:$R$279,16,FALSE)</f>
        <v>-340.02430943580777</v>
      </c>
      <c r="E28" s="4">
        <f t="shared" si="17"/>
        <v>69.771819269075635</v>
      </c>
      <c r="F28" s="4">
        <f t="shared" si="17"/>
        <v>32.174604519179596</v>
      </c>
      <c r="G28" s="4">
        <f t="shared" si="17"/>
        <v>56.524598541280888</v>
      </c>
      <c r="H28" s="4">
        <f t="shared" si="17"/>
        <v>81.156486491524532</v>
      </c>
      <c r="I28" s="4">
        <f t="shared" si="17"/>
        <v>4.1475542050076362</v>
      </c>
      <c r="J28" s="4">
        <f t="shared" si="17"/>
        <v>113.23185386477073</v>
      </c>
      <c r="K28" s="4">
        <f t="shared" si="3"/>
        <v>4.1475542050076362</v>
      </c>
      <c r="L28" s="4" t="b">
        <f t="shared" si="4"/>
        <v>0</v>
      </c>
      <c r="M28" s="4" t="b">
        <f t="shared" si="5"/>
        <v>0</v>
      </c>
      <c r="N28" s="4" t="b">
        <f t="shared" si="6"/>
        <v>0</v>
      </c>
      <c r="O28" s="4" t="b">
        <f t="shared" si="7"/>
        <v>0</v>
      </c>
      <c r="P28" s="4" t="b">
        <f t="shared" si="8"/>
        <v>1</v>
      </c>
      <c r="Q28" s="4" t="b">
        <f t="shared" si="9"/>
        <v>0</v>
      </c>
    </row>
    <row r="29" spans="1:17" x14ac:dyDescent="0.2">
      <c r="A29" t="str">
        <f>SIAF!B28</f>
        <v>MIRIM_TA1550_UL</v>
      </c>
      <c r="B29" t="str">
        <f>HLOOKUP(TRUE,$L29:$Q$281,ROW($Q$281)-ROW($L29)+1,FALSE)</f>
        <v>MIRIMAGE_MASK1550</v>
      </c>
      <c r="C29" s="4">
        <f>VLOOKUP(A29,SIAF!$B$3:$R$279,15,FALSE)</f>
        <v>-382.46872401192098</v>
      </c>
      <c r="D29" s="4">
        <f>VLOOKUP(A29,SIAF!$B$3:$R$279,16,FALSE)</f>
        <v>-365.53703027331557</v>
      </c>
      <c r="E29" s="4">
        <f t="shared" si="17"/>
        <v>71.406148687622263</v>
      </c>
      <c r="F29" s="4">
        <f t="shared" si="17"/>
        <v>9.3676402117830477</v>
      </c>
      <c r="G29" s="4">
        <f t="shared" si="17"/>
        <v>32.181062073177287</v>
      </c>
      <c r="H29" s="4">
        <f t="shared" si="17"/>
        <v>56.650410604799802</v>
      </c>
      <c r="I29" s="4">
        <f t="shared" si="17"/>
        <v>28.698938221700303</v>
      </c>
      <c r="J29" s="4">
        <f t="shared" si="17"/>
        <v>129.81766629054158</v>
      </c>
      <c r="K29" s="4">
        <f t="shared" si="3"/>
        <v>9.3676402117830477</v>
      </c>
      <c r="L29" s="4" t="b">
        <f t="shared" si="4"/>
        <v>0</v>
      </c>
      <c r="M29" s="4" t="b">
        <f t="shared" si="5"/>
        <v>1</v>
      </c>
      <c r="N29" s="4" t="b">
        <f t="shared" si="6"/>
        <v>0</v>
      </c>
      <c r="O29" s="4" t="b">
        <f t="shared" si="7"/>
        <v>0</v>
      </c>
      <c r="P29" s="4" t="b">
        <f t="shared" si="8"/>
        <v>0</v>
      </c>
      <c r="Q29" s="4" t="b">
        <f t="shared" si="9"/>
        <v>0</v>
      </c>
    </row>
    <row r="30" spans="1:17" x14ac:dyDescent="0.2">
      <c r="A30" t="str">
        <f>SIAF!B29</f>
        <v>MIRIM_TA1550_UR</v>
      </c>
      <c r="B30" t="str">
        <f>HLOOKUP(TRUE,$L30:$Q$281,ROW($Q$281)-ROW($L30)+1,FALSE)</f>
        <v>MIRIMAGE_MASK1550</v>
      </c>
      <c r="C30" s="4">
        <f>VLOOKUP(A30,SIAF!$B$3:$R$279,15,FALSE)</f>
        <v>-394.79458772454512</v>
      </c>
      <c r="D30" s="4">
        <f>VLOOKUP(A30,SIAF!$B$3:$R$279,16,FALSE)</f>
        <v>-365.80396053045718</v>
      </c>
      <c r="E30" s="4">
        <f t="shared" si="17"/>
        <v>59.149017144303649</v>
      </c>
      <c r="F30" s="4">
        <f t="shared" si="17"/>
        <v>8.3630807045318054</v>
      </c>
      <c r="G30" s="4">
        <f t="shared" si="17"/>
        <v>30.947828313309497</v>
      </c>
      <c r="H30" s="4">
        <f t="shared" si="17"/>
        <v>55.399685206028707</v>
      </c>
      <c r="I30" s="4">
        <f t="shared" si="17"/>
        <v>28.76411045079174</v>
      </c>
      <c r="J30" s="4">
        <f t="shared" si="17"/>
        <v>118.4845362744595</v>
      </c>
      <c r="K30" s="4">
        <f t="shared" si="3"/>
        <v>8.3630807045318054</v>
      </c>
      <c r="L30" s="4" t="b">
        <f t="shared" si="4"/>
        <v>0</v>
      </c>
      <c r="M30" s="4" t="b">
        <f t="shared" si="5"/>
        <v>1</v>
      </c>
      <c r="N30" s="4" t="b">
        <f t="shared" si="6"/>
        <v>0</v>
      </c>
      <c r="O30" s="4" t="b">
        <f t="shared" si="7"/>
        <v>0</v>
      </c>
      <c r="P30" s="4" t="b">
        <f t="shared" si="8"/>
        <v>0</v>
      </c>
      <c r="Q30" s="4" t="b">
        <f t="shared" si="9"/>
        <v>0</v>
      </c>
    </row>
    <row r="31" spans="1:17" x14ac:dyDescent="0.2">
      <c r="A31" t="str">
        <f>SIAF!B30</f>
        <v>MIRIM_TA1550_LL</v>
      </c>
      <c r="B31" t="str">
        <f>HLOOKUP(TRUE,$L31:$Q$281,ROW($Q$281)-ROW($L31)+1,FALSE)</f>
        <v>MIRIMAGE_MASK1550</v>
      </c>
      <c r="C31" s="4">
        <f>VLOOKUP(A31,SIAF!$B$3:$R$279,15,FALSE)</f>
        <v>-383.21792112960543</v>
      </c>
      <c r="D31" s="4">
        <f>VLOOKUP(A31,SIAF!$B$3:$R$279,16,FALSE)</f>
        <v>-378.0802442588016</v>
      </c>
      <c r="E31" s="4">
        <f t="shared" si="17"/>
        <v>70.260060656464901</v>
      </c>
      <c r="F31" s="4">
        <f t="shared" si="17"/>
        <v>8.5163114273350011</v>
      </c>
      <c r="G31" s="4">
        <f t="shared" si="17"/>
        <v>20.074118414768172</v>
      </c>
      <c r="H31" s="4">
        <f t="shared" si="17"/>
        <v>44.219606565183881</v>
      </c>
      <c r="I31" s="4">
        <f t="shared" si="17"/>
        <v>40.89194595926179</v>
      </c>
      <c r="J31" s="4">
        <f t="shared" si="17"/>
        <v>134.11841780907213</v>
      </c>
      <c r="K31" s="4">
        <f t="shared" si="3"/>
        <v>8.5163114273350011</v>
      </c>
      <c r="L31" s="4" t="b">
        <f t="shared" si="4"/>
        <v>0</v>
      </c>
      <c r="M31" s="4" t="b">
        <f t="shared" si="5"/>
        <v>1</v>
      </c>
      <c r="N31" s="4" t="b">
        <f t="shared" si="6"/>
        <v>0</v>
      </c>
      <c r="O31" s="4" t="b">
        <f t="shared" si="7"/>
        <v>0</v>
      </c>
      <c r="P31" s="4" t="b">
        <f t="shared" si="8"/>
        <v>0</v>
      </c>
      <c r="Q31" s="4" t="b">
        <f t="shared" si="9"/>
        <v>0</v>
      </c>
    </row>
    <row r="32" spans="1:17" x14ac:dyDescent="0.2">
      <c r="A32" t="str">
        <f>SIAF!B31</f>
        <v>MIRIM_TA1550_LR</v>
      </c>
      <c r="B32" t="str">
        <f>HLOOKUP(TRUE,$L32:$Q$281,ROW($Q$281)-ROW($L32)+1,FALSE)</f>
        <v>MIRIMAGE_MASK1550</v>
      </c>
      <c r="C32" s="4">
        <f>VLOOKUP(A32,SIAF!$B$3:$R$279,15,FALSE)</f>
        <v>-395.29396165654367</v>
      </c>
      <c r="D32" s="4">
        <f>VLOOKUP(A32,SIAF!$B$3:$R$279,16,FALSE)</f>
        <v>-377.91710632855023</v>
      </c>
      <c r="E32" s="4">
        <f t="shared" si="17"/>
        <v>58.196788505835954</v>
      </c>
      <c r="F32" s="4">
        <f t="shared" si="17"/>
        <v>8.4580016219687391</v>
      </c>
      <c r="G32" s="4">
        <f t="shared" si="17"/>
        <v>19.07781268679669</v>
      </c>
      <c r="H32" s="4">
        <f t="shared" si="17"/>
        <v>43.315922334923201</v>
      </c>
      <c r="I32" s="4">
        <f t="shared" si="17"/>
        <v>40.780448552837555</v>
      </c>
      <c r="J32" s="4">
        <f t="shared" si="17"/>
        <v>123.29820524946608</v>
      </c>
      <c r="K32" s="4">
        <f t="shared" si="3"/>
        <v>8.4580016219687391</v>
      </c>
      <c r="L32" s="4" t="b">
        <f t="shared" si="4"/>
        <v>0</v>
      </c>
      <c r="M32" s="4" t="b">
        <f t="shared" si="5"/>
        <v>1</v>
      </c>
      <c r="N32" s="4" t="b">
        <f t="shared" si="6"/>
        <v>0</v>
      </c>
      <c r="O32" s="4" t="b">
        <f t="shared" si="7"/>
        <v>0</v>
      </c>
      <c r="P32" s="4" t="b">
        <f t="shared" si="8"/>
        <v>0</v>
      </c>
      <c r="Q32" s="4" t="b">
        <f t="shared" si="9"/>
        <v>0</v>
      </c>
    </row>
    <row r="33" spans="1:17" x14ac:dyDescent="0.2">
      <c r="A33" t="str">
        <f>SIAF!B32</f>
        <v>MIRIM_TA1550_CUL</v>
      </c>
      <c r="B33" t="str">
        <f>HLOOKUP(TRUE,$L33:$Q$281,ROW($Q$281)-ROW($L33)+1,FALSE)</f>
        <v>MIRIMAGE_MASK1550</v>
      </c>
      <c r="C33" s="4">
        <f>VLOOKUP(A33,SIAF!$B$3:$R$279,15,FALSE)</f>
        <v>-387.65941471879466</v>
      </c>
      <c r="D33" s="4">
        <f>VLOOKUP(A33,SIAF!$B$3:$R$279,16,FALSE)</f>
        <v>-370.37212406640936</v>
      </c>
      <c r="E33" s="4">
        <f t="shared" si="17"/>
        <v>65.807849221440563</v>
      </c>
      <c r="F33" s="4">
        <f t="shared" si="17"/>
        <v>2.2779042302258357</v>
      </c>
      <c r="G33" s="4">
        <f t="shared" si="17"/>
        <v>26.388981336432369</v>
      </c>
      <c r="H33" s="4">
        <f t="shared" si="17"/>
        <v>51.098063165089933</v>
      </c>
      <c r="I33" s="4">
        <f t="shared" si="17"/>
        <v>32.791500762845686</v>
      </c>
      <c r="J33" s="4">
        <f t="shared" si="17"/>
        <v>126.84741705987078</v>
      </c>
      <c r="K33" s="4">
        <f t="shared" si="3"/>
        <v>2.2779042302258357</v>
      </c>
      <c r="L33" s="4" t="b">
        <f t="shared" si="4"/>
        <v>0</v>
      </c>
      <c r="M33" s="4" t="b">
        <f t="shared" si="5"/>
        <v>1</v>
      </c>
      <c r="N33" s="4" t="b">
        <f t="shared" si="6"/>
        <v>0</v>
      </c>
      <c r="O33" s="4" t="b">
        <f t="shared" si="7"/>
        <v>0</v>
      </c>
      <c r="P33" s="4" t="b">
        <f t="shared" si="8"/>
        <v>0</v>
      </c>
      <c r="Q33" s="4" t="b">
        <f t="shared" si="9"/>
        <v>0</v>
      </c>
    </row>
    <row r="34" spans="1:17" x14ac:dyDescent="0.2">
      <c r="A34" t="str">
        <f>SIAF!B33</f>
        <v>MIRIM_TA1550_CUR</v>
      </c>
      <c r="B34" t="str">
        <f>HLOOKUP(TRUE,$L34:$Q$281,ROW($Q$281)-ROW($L34)+1,FALSE)</f>
        <v>MIRIMAGE_MASK1550</v>
      </c>
      <c r="C34" s="4">
        <f>VLOOKUP(A34,SIAF!$B$3:$R$279,15,FALSE)</f>
        <v>-390.64423862192524</v>
      </c>
      <c r="D34" s="4">
        <f>VLOOKUP(A34,SIAF!$B$3:$R$279,16,FALSE)</f>
        <v>-370.585561993255</v>
      </c>
      <c r="E34" s="4">
        <f t="shared" si="17"/>
        <v>62.815765273499814</v>
      </c>
      <c r="F34" s="4">
        <f t="shared" si="17"/>
        <v>2.0345498134608562</v>
      </c>
      <c r="G34" s="4">
        <f t="shared" si="17"/>
        <v>25.951855395651631</v>
      </c>
      <c r="H34" s="4">
        <f t="shared" si="17"/>
        <v>50.652875635626508</v>
      </c>
      <c r="I34" s="4">
        <f t="shared" si="17"/>
        <v>33.010565015163628</v>
      </c>
      <c r="J34" s="4">
        <f t="shared" si="17"/>
        <v>124.20856403895284</v>
      </c>
      <c r="K34" s="4">
        <f t="shared" si="3"/>
        <v>2.0345498134608562</v>
      </c>
      <c r="L34" s="4" t="b">
        <f t="shared" si="4"/>
        <v>0</v>
      </c>
      <c r="M34" s="4" t="b">
        <f t="shared" si="5"/>
        <v>1</v>
      </c>
      <c r="N34" s="4" t="b">
        <f t="shared" si="6"/>
        <v>0</v>
      </c>
      <c r="O34" s="4" t="b">
        <f t="shared" si="7"/>
        <v>0</v>
      </c>
      <c r="P34" s="4" t="b">
        <f t="shared" si="8"/>
        <v>0</v>
      </c>
      <c r="Q34" s="4" t="b">
        <f t="shared" si="9"/>
        <v>0</v>
      </c>
    </row>
    <row r="35" spans="1:17" x14ac:dyDescent="0.2">
      <c r="A35" t="str">
        <f>SIAF!B34</f>
        <v>MIRIM_TA1550_CLL</v>
      </c>
      <c r="B35" t="str">
        <f>HLOOKUP(TRUE,$L35:$Q$281,ROW($Q$281)-ROW($L35)+1,FALSE)</f>
        <v>MIRIMAGE_MASK1550</v>
      </c>
      <c r="C35" s="4">
        <f>VLOOKUP(A35,SIAF!$B$3:$R$279,15,FALSE)</f>
        <v>-387.68139019331016</v>
      </c>
      <c r="D35" s="4">
        <f>VLOOKUP(A35,SIAF!$B$3:$R$279,16,FALSE)</f>
        <v>-373.49285299718548</v>
      </c>
      <c r="E35" s="4">
        <f t="shared" si="17"/>
        <v>65.684496795982966</v>
      </c>
      <c r="F35" s="4">
        <f t="shared" si="17"/>
        <v>2.1170223595412123</v>
      </c>
      <c r="G35" s="4">
        <f t="shared" si="17"/>
        <v>23.295566440094923</v>
      </c>
      <c r="H35" s="4">
        <f t="shared" si="17"/>
        <v>47.993832626345473</v>
      </c>
      <c r="I35" s="4">
        <f t="shared" si="17"/>
        <v>35.908659311579193</v>
      </c>
      <c r="J35" s="4">
        <f t="shared" si="17"/>
        <v>128.11495224340871</v>
      </c>
      <c r="K35" s="4">
        <f t="shared" si="3"/>
        <v>2.1170223595412123</v>
      </c>
      <c r="L35" s="4" t="b">
        <f t="shared" si="4"/>
        <v>0</v>
      </c>
      <c r="M35" s="4" t="b">
        <f t="shared" si="5"/>
        <v>1</v>
      </c>
      <c r="N35" s="4" t="b">
        <f t="shared" si="6"/>
        <v>0</v>
      </c>
      <c r="O35" s="4" t="b">
        <f t="shared" si="7"/>
        <v>0</v>
      </c>
      <c r="P35" s="4" t="b">
        <f t="shared" si="8"/>
        <v>0</v>
      </c>
      <c r="Q35" s="4" t="b">
        <f t="shared" si="9"/>
        <v>0</v>
      </c>
    </row>
    <row r="36" spans="1:17" x14ac:dyDescent="0.2">
      <c r="A36" t="str">
        <f>SIAF!B35</f>
        <v>MIRIM_TA1550_CLR</v>
      </c>
      <c r="B36" t="str">
        <f>HLOOKUP(TRUE,$L36:$Q$281,ROW($Q$281)-ROW($L36)+1,FALSE)</f>
        <v>MIRIMAGE_MASK1550</v>
      </c>
      <c r="C36" s="4">
        <f>VLOOKUP(A36,SIAF!$B$3:$R$279,15,FALSE)</f>
        <v>-390.87627819276224</v>
      </c>
      <c r="D36" s="4">
        <f>VLOOKUP(A36,SIAF!$B$3:$R$279,16,FALSE)</f>
        <v>-373.57816786818495</v>
      </c>
      <c r="E36" s="4">
        <f t="shared" si="17"/>
        <v>62.48900996939426</v>
      </c>
      <c r="F36" s="4">
        <f t="shared" si="17"/>
        <v>2.2665075919620667</v>
      </c>
      <c r="G36" s="4">
        <f t="shared" si="17"/>
        <v>22.956171260947567</v>
      </c>
      <c r="H36" s="4">
        <f t="shared" si="17"/>
        <v>47.652591645835216</v>
      </c>
      <c r="I36" s="4">
        <f t="shared" si="17"/>
        <v>36.010898438570223</v>
      </c>
      <c r="J36" s="4">
        <f t="shared" si="17"/>
        <v>125.26375261900075</v>
      </c>
      <c r="K36" s="4">
        <f t="shared" si="3"/>
        <v>2.2665075919620667</v>
      </c>
      <c r="L36" s="4" t="b">
        <f t="shared" si="4"/>
        <v>0</v>
      </c>
      <c r="M36" s="4" t="b">
        <f t="shared" si="5"/>
        <v>1</v>
      </c>
      <c r="N36" s="4" t="b">
        <f t="shared" si="6"/>
        <v>0</v>
      </c>
      <c r="O36" s="4" t="b">
        <f t="shared" si="7"/>
        <v>0</v>
      </c>
      <c r="P36" s="4" t="b">
        <f t="shared" si="8"/>
        <v>0</v>
      </c>
      <c r="Q36" s="4" t="b">
        <f t="shared" si="9"/>
        <v>0</v>
      </c>
    </row>
    <row r="37" spans="1:17" x14ac:dyDescent="0.2">
      <c r="A37" t="str">
        <f>SIAF!B36</f>
        <v>MIRIM_TA1140_UL</v>
      </c>
      <c r="B37" t="str">
        <f>HLOOKUP(TRUE,$L37:$Q$281,ROW($Q$281)-ROW($L37)+1,FALSE)</f>
        <v>MIRIMAGE_MASK1140</v>
      </c>
      <c r="C37" s="4">
        <f>VLOOKUP(A37,SIAF!$B$3:$R$279,15,FALSE)</f>
        <v>-384.39280034822383</v>
      </c>
      <c r="D37" s="4">
        <f>VLOOKUP(A37,SIAF!$B$3:$R$279,16,FALSE)</f>
        <v>-390.36933125327647</v>
      </c>
      <c r="E37" s="4">
        <f t="shared" si="17"/>
        <v>70.87066708062666</v>
      </c>
      <c r="F37" s="4">
        <f t="shared" si="17"/>
        <v>18.958336474360628</v>
      </c>
      <c r="G37" s="4">
        <f t="shared" si="17"/>
        <v>9.1249758634638223</v>
      </c>
      <c r="H37" s="4">
        <f t="shared" si="17"/>
        <v>32.019568617235706</v>
      </c>
      <c r="I37" s="4">
        <f t="shared" si="17"/>
        <v>52.966060960561414</v>
      </c>
      <c r="J37" s="4">
        <f t="shared" si="17"/>
        <v>138.92682963088302</v>
      </c>
      <c r="K37" s="4">
        <f t="shared" si="3"/>
        <v>9.1249758634638223</v>
      </c>
      <c r="L37" s="4" t="b">
        <f t="shared" si="4"/>
        <v>0</v>
      </c>
      <c r="M37" s="4" t="b">
        <f t="shared" si="5"/>
        <v>0</v>
      </c>
      <c r="N37" s="4" t="b">
        <f t="shared" si="6"/>
        <v>1</v>
      </c>
      <c r="O37" s="4" t="b">
        <f t="shared" si="7"/>
        <v>0</v>
      </c>
      <c r="P37" s="4" t="b">
        <f t="shared" si="8"/>
        <v>0</v>
      </c>
      <c r="Q37" s="4" t="b">
        <f t="shared" si="9"/>
        <v>0</v>
      </c>
    </row>
    <row r="38" spans="1:17" x14ac:dyDescent="0.2">
      <c r="A38" t="str">
        <f>SIAF!B37</f>
        <v>MIRIM_TA1140_UR</v>
      </c>
      <c r="B38" t="str">
        <f>HLOOKUP(TRUE,$L38:$Q$281,ROW($Q$281)-ROW($L38)+1,FALSE)</f>
        <v>MIRIMAGE_MASK1140</v>
      </c>
      <c r="C38" s="4">
        <f>VLOOKUP(A38,SIAF!$B$3:$R$279,15,FALSE)</f>
        <v>-396.65419898184609</v>
      </c>
      <c r="D38" s="4">
        <f>VLOOKUP(A38,SIAF!$B$3:$R$279,16,FALSE)</f>
        <v>-389.74163564273499</v>
      </c>
      <c r="E38" s="4">
        <f t="shared" si="17"/>
        <v>58.835129454033407</v>
      </c>
      <c r="F38" s="4">
        <f t="shared" si="17"/>
        <v>19.205479540569552</v>
      </c>
      <c r="G38" s="4">
        <f t="shared" si="17"/>
        <v>8.7598490051812146</v>
      </c>
      <c r="H38" s="4">
        <f t="shared" si="17"/>
        <v>31.635180531230599</v>
      </c>
      <c r="I38" s="4">
        <f t="shared" si="17"/>
        <v>52.676216385937579</v>
      </c>
      <c r="J38" s="4">
        <f t="shared" si="17"/>
        <v>128.19651637573898</v>
      </c>
      <c r="K38" s="4">
        <f t="shared" si="3"/>
        <v>8.7598490051812146</v>
      </c>
      <c r="L38" s="4" t="b">
        <f t="shared" si="4"/>
        <v>0</v>
      </c>
      <c r="M38" s="4" t="b">
        <f t="shared" si="5"/>
        <v>0</v>
      </c>
      <c r="N38" s="4" t="b">
        <f t="shared" si="6"/>
        <v>1</v>
      </c>
      <c r="O38" s="4" t="b">
        <f t="shared" si="7"/>
        <v>0</v>
      </c>
      <c r="P38" s="4" t="b">
        <f t="shared" si="8"/>
        <v>0</v>
      </c>
      <c r="Q38" s="4" t="b">
        <f t="shared" si="9"/>
        <v>0</v>
      </c>
    </row>
    <row r="39" spans="1:17" x14ac:dyDescent="0.2">
      <c r="A39" t="str">
        <f>SIAF!B38</f>
        <v>MIRIM_TA1140_LL</v>
      </c>
      <c r="B39" t="str">
        <f>HLOOKUP(TRUE,$L39:$Q$281,ROW($Q$281)-ROW($L39)+1,FALSE)</f>
        <v>MIRIMAGE_MASK1140</v>
      </c>
      <c r="C39" s="4">
        <f>VLOOKUP(A39,SIAF!$B$3:$R$279,15,FALSE)</f>
        <v>-384.84335000641215</v>
      </c>
      <c r="D39" s="4">
        <f>VLOOKUP(A39,SIAF!$B$3:$R$279,16,FALSE)</f>
        <v>-403.04818334650128</v>
      </c>
      <c r="E39" s="4">
        <f t="shared" si="17"/>
        <v>74.396282110712036</v>
      </c>
      <c r="F39" s="4">
        <f t="shared" si="17"/>
        <v>31.320084764138077</v>
      </c>
      <c r="G39" s="4">
        <f t="shared" si="17"/>
        <v>9.0477110988424183</v>
      </c>
      <c r="H39" s="4">
        <f t="shared" si="17"/>
        <v>19.927584505366955</v>
      </c>
      <c r="I39" s="4">
        <f t="shared" si="17"/>
        <v>65.57393737452611</v>
      </c>
      <c r="J39" s="4">
        <f t="shared" si="17"/>
        <v>145.44851371848324</v>
      </c>
      <c r="K39" s="4">
        <f t="shared" si="3"/>
        <v>9.0477110988424183</v>
      </c>
      <c r="L39" s="4" t="b">
        <f t="shared" si="4"/>
        <v>0</v>
      </c>
      <c r="M39" s="4" t="b">
        <f t="shared" si="5"/>
        <v>0</v>
      </c>
      <c r="N39" s="4" t="b">
        <f t="shared" si="6"/>
        <v>1</v>
      </c>
      <c r="O39" s="4" t="b">
        <f t="shared" si="7"/>
        <v>0</v>
      </c>
      <c r="P39" s="4" t="b">
        <f t="shared" si="8"/>
        <v>0</v>
      </c>
      <c r="Q39" s="4" t="b">
        <f t="shared" si="9"/>
        <v>0</v>
      </c>
    </row>
    <row r="40" spans="1:17" x14ac:dyDescent="0.2">
      <c r="A40" t="str">
        <f>SIAF!B39</f>
        <v>MIRIM_TA1140_LR</v>
      </c>
      <c r="B40" t="str">
        <f>HLOOKUP(TRUE,$L40:$Q$281,ROW($Q$281)-ROW($L40)+1,FALSE)</f>
        <v>MIRIMAGE_MASK1140</v>
      </c>
      <c r="C40" s="4">
        <f>VLOOKUP(A40,SIAF!$B$3:$R$279,15,FALSE)</f>
        <v>-397.20518493508592</v>
      </c>
      <c r="D40" s="4">
        <f>VLOOKUP(A40,SIAF!$B$3:$R$279,16,FALSE)</f>
        <v>-402.52052917513407</v>
      </c>
      <c r="E40" s="4">
        <f t="shared" si="17"/>
        <v>62.954361399190496</v>
      </c>
      <c r="F40" s="4">
        <f t="shared" si="17"/>
        <v>31.515008273131123</v>
      </c>
      <c r="G40" s="4">
        <f t="shared" si="17"/>
        <v>8.5359610618826043</v>
      </c>
      <c r="H40" s="4">
        <f t="shared" si="17"/>
        <v>19.100807494213047</v>
      </c>
      <c r="I40" s="4">
        <f t="shared" si="17"/>
        <v>65.414455035872408</v>
      </c>
      <c r="J40" s="4">
        <f t="shared" si="17"/>
        <v>135.20095812483945</v>
      </c>
      <c r="K40" s="4">
        <f t="shared" si="3"/>
        <v>8.5359610618826043</v>
      </c>
      <c r="L40" s="4" t="b">
        <f t="shared" si="4"/>
        <v>0</v>
      </c>
      <c r="M40" s="4" t="b">
        <f t="shared" si="5"/>
        <v>0</v>
      </c>
      <c r="N40" s="4" t="b">
        <f t="shared" si="6"/>
        <v>1</v>
      </c>
      <c r="O40" s="4" t="b">
        <f t="shared" si="7"/>
        <v>0</v>
      </c>
      <c r="P40" s="4" t="b">
        <f t="shared" si="8"/>
        <v>0</v>
      </c>
      <c r="Q40" s="4" t="b">
        <f t="shared" si="9"/>
        <v>0</v>
      </c>
    </row>
    <row r="41" spans="1:17" x14ac:dyDescent="0.2">
      <c r="A41" t="str">
        <f>SIAF!B40</f>
        <v>MIRIM_TA1140_CUL</v>
      </c>
      <c r="B41" t="str">
        <f>HLOOKUP(TRUE,$L41:$Q$281,ROW($Q$281)-ROW($L41)+1,FALSE)</f>
        <v>MIRIMAGE_MASK1140</v>
      </c>
      <c r="C41" s="4">
        <f>VLOOKUP(A41,SIAF!$B$3:$R$279,15,FALSE)</f>
        <v>-389.34549640723407</v>
      </c>
      <c r="D41" s="4">
        <f>VLOOKUP(A41,SIAF!$B$3:$R$279,16,FALSE)</f>
        <v>-394.88822303439719</v>
      </c>
      <c r="E41" s="4">
        <f t="shared" si="17"/>
        <v>67.318220263992401</v>
      </c>
      <c r="F41" s="4">
        <f t="shared" si="17"/>
        <v>22.853700560588248</v>
      </c>
      <c r="G41" s="4">
        <f t="shared" si="17"/>
        <v>2.4205805252442785</v>
      </c>
      <c r="H41" s="4">
        <f t="shared" si="17"/>
        <v>26.558739610276842</v>
      </c>
      <c r="I41" s="4">
        <f t="shared" si="17"/>
        <v>57.277074741738005</v>
      </c>
      <c r="J41" s="4">
        <f t="shared" si="17"/>
        <v>137.13113876375655</v>
      </c>
      <c r="K41" s="4">
        <f t="shared" si="3"/>
        <v>2.4205805252442785</v>
      </c>
      <c r="L41" s="4" t="b">
        <f t="shared" si="4"/>
        <v>0</v>
      </c>
      <c r="M41" s="4" t="b">
        <f t="shared" si="5"/>
        <v>0</v>
      </c>
      <c r="N41" s="4" t="b">
        <f t="shared" si="6"/>
        <v>1</v>
      </c>
      <c r="O41" s="4" t="b">
        <f t="shared" si="7"/>
        <v>0</v>
      </c>
      <c r="P41" s="4" t="b">
        <f t="shared" si="8"/>
        <v>0</v>
      </c>
      <c r="Q41" s="4" t="b">
        <f t="shared" si="9"/>
        <v>0</v>
      </c>
    </row>
    <row r="42" spans="1:17" x14ac:dyDescent="0.2">
      <c r="A42" t="str">
        <f>SIAF!B41</f>
        <v>MIRIM_TA1140_CUR</v>
      </c>
      <c r="B42" t="str">
        <f>HLOOKUP(TRUE,$L42:$Q$281,ROW($Q$281)-ROW($L42)+1,FALSE)</f>
        <v>MIRIMAGE_MASK1140</v>
      </c>
      <c r="C42" s="4">
        <f>VLOOKUP(A42,SIAF!$B$3:$R$279,15,FALSE)</f>
        <v>-392.95973961451102</v>
      </c>
      <c r="D42" s="4">
        <f>VLOOKUP(A42,SIAF!$B$3:$R$279,16,FALSE)</f>
        <v>-394.71562853990793</v>
      </c>
      <c r="E42" s="4">
        <f t="shared" si="17"/>
        <v>63.834914788915178</v>
      </c>
      <c r="F42" s="4">
        <f t="shared" si="17"/>
        <v>22.987582352889675</v>
      </c>
      <c r="G42" s="4">
        <f t="shared" si="17"/>
        <v>2.5850450128592724</v>
      </c>
      <c r="H42" s="4">
        <f t="shared" si="17"/>
        <v>26.462989166309637</v>
      </c>
      <c r="I42" s="4">
        <f t="shared" si="17"/>
        <v>57.235045077825468</v>
      </c>
      <c r="J42" s="4">
        <f t="shared" si="17"/>
        <v>134.03254637376878</v>
      </c>
      <c r="K42" s="4">
        <f t="shared" si="3"/>
        <v>2.5850450128592724</v>
      </c>
      <c r="L42" s="4" t="b">
        <f t="shared" si="4"/>
        <v>0</v>
      </c>
      <c r="M42" s="4" t="b">
        <f t="shared" si="5"/>
        <v>0</v>
      </c>
      <c r="N42" s="4" t="b">
        <f t="shared" si="6"/>
        <v>1</v>
      </c>
      <c r="O42" s="4" t="b">
        <f t="shared" si="7"/>
        <v>0</v>
      </c>
      <c r="P42" s="4" t="b">
        <f t="shared" si="8"/>
        <v>0</v>
      </c>
      <c r="Q42" s="4" t="b">
        <f t="shared" si="9"/>
        <v>0</v>
      </c>
    </row>
    <row r="43" spans="1:17" x14ac:dyDescent="0.2">
      <c r="A43" t="str">
        <f>SIAF!B42</f>
        <v>MIRIM_TA1140_CLL</v>
      </c>
      <c r="B43" t="str">
        <f>HLOOKUP(TRUE,$L43:$Q$281,ROW($Q$281)-ROW($L43)+1,FALSE)</f>
        <v>MIRIMAGE_MASK1140</v>
      </c>
      <c r="C43" s="4">
        <f>VLOOKUP(A43,SIAF!$B$3:$R$279,15,FALSE)</f>
        <v>-389.27850660634897</v>
      </c>
      <c r="D43" s="4">
        <f>VLOOKUP(A43,SIAF!$B$3:$R$279,16,FALSE)</f>
        <v>-398.23924637255578</v>
      </c>
      <c r="E43" s="4">
        <f t="shared" si="17"/>
        <v>68.491514822523243</v>
      </c>
      <c r="F43" s="4">
        <f t="shared" si="17"/>
        <v>26.204432729189175</v>
      </c>
      <c r="G43" s="4">
        <f t="shared" si="17"/>
        <v>2.5114564140940123</v>
      </c>
      <c r="H43" s="4">
        <f t="shared" si="17"/>
        <v>23.257451492379637</v>
      </c>
      <c r="I43" s="4">
        <f t="shared" si="17"/>
        <v>60.627817746947116</v>
      </c>
      <c r="J43" s="4">
        <f t="shared" si="17"/>
        <v>139.06066566493024</v>
      </c>
      <c r="K43" s="4">
        <f t="shared" si="3"/>
        <v>2.5114564140940123</v>
      </c>
      <c r="L43" s="4" t="b">
        <f t="shared" si="4"/>
        <v>0</v>
      </c>
      <c r="M43" s="4" t="b">
        <f t="shared" si="5"/>
        <v>0</v>
      </c>
      <c r="N43" s="4" t="b">
        <f t="shared" si="6"/>
        <v>1</v>
      </c>
      <c r="O43" s="4" t="b">
        <f t="shared" si="7"/>
        <v>0</v>
      </c>
      <c r="P43" s="4" t="b">
        <f t="shared" si="8"/>
        <v>0</v>
      </c>
      <c r="Q43" s="4" t="b">
        <f t="shared" si="9"/>
        <v>0</v>
      </c>
    </row>
    <row r="44" spans="1:17" x14ac:dyDescent="0.2">
      <c r="A44" t="str">
        <f>SIAF!B43</f>
        <v>MIRIM_TA1140_CLR</v>
      </c>
      <c r="B44" t="str">
        <f>HLOOKUP(TRUE,$L44:$Q$281,ROW($Q$281)-ROW($L44)+1,FALSE)</f>
        <v>MIRIMAGE_MASK1140</v>
      </c>
      <c r="C44" s="4">
        <f>VLOOKUP(A44,SIAF!$B$3:$R$279,15,FALSE)</f>
        <v>-392.79003726691343</v>
      </c>
      <c r="D44" s="4">
        <f>VLOOKUP(A44,SIAF!$B$3:$R$279,16,FALSE)</f>
        <v>-398.18598187102782</v>
      </c>
      <c r="E44" s="4">
        <f t="shared" si="17"/>
        <v>65.197964207261776</v>
      </c>
      <c r="F44" s="4">
        <f t="shared" si="17"/>
        <v>26.394145999976825</v>
      </c>
      <c r="G44" s="4">
        <f t="shared" si="17"/>
        <v>2.3487470601396301</v>
      </c>
      <c r="H44" s="4">
        <f t="shared" si="17"/>
        <v>22.99447280537289</v>
      </c>
      <c r="I44" s="4">
        <f t="shared" si="17"/>
        <v>60.687310454743873</v>
      </c>
      <c r="J44" s="4">
        <f t="shared" si="17"/>
        <v>136.15284452536338</v>
      </c>
      <c r="K44" s="4">
        <f t="shared" si="3"/>
        <v>2.3487470601396301</v>
      </c>
      <c r="L44" s="4" t="b">
        <f t="shared" si="4"/>
        <v>0</v>
      </c>
      <c r="M44" s="4" t="b">
        <f t="shared" si="5"/>
        <v>0</v>
      </c>
      <c r="N44" s="4" t="b">
        <f t="shared" si="6"/>
        <v>1</v>
      </c>
      <c r="O44" s="4" t="b">
        <f t="shared" si="7"/>
        <v>0</v>
      </c>
      <c r="P44" s="4" t="b">
        <f t="shared" si="8"/>
        <v>0</v>
      </c>
      <c r="Q44" s="4" t="b">
        <f t="shared" si="9"/>
        <v>0</v>
      </c>
    </row>
    <row r="45" spans="1:17" x14ac:dyDescent="0.2">
      <c r="A45" t="str">
        <f>SIAF!B44</f>
        <v>MIRIM_TA1065_UL</v>
      </c>
      <c r="B45" t="str">
        <f>HLOOKUP(TRUE,$L45:$Q$281,ROW($Q$281)-ROW($L45)+1,FALSE)</f>
        <v>MIRIMAGE_MASK1065</v>
      </c>
      <c r="C45" s="4">
        <f>VLOOKUP(A45,SIAF!$B$3:$R$279,15,FALSE)</f>
        <v>-386.23695404752414</v>
      </c>
      <c r="D45" s="4">
        <f>VLOOKUP(A45,SIAF!$B$3:$R$279,16,FALSE)</f>
        <v>-415.08973074109116</v>
      </c>
      <c r="E45" s="4">
        <f t="shared" si="17"/>
        <v>78.668199437214341</v>
      </c>
      <c r="F45" s="4">
        <f t="shared" si="17"/>
        <v>43.157807814193795</v>
      </c>
      <c r="G45" s="4">
        <f t="shared" si="17"/>
        <v>19.188770068168946</v>
      </c>
      <c r="H45" s="4">
        <f t="shared" si="17"/>
        <v>9.1853175506645623</v>
      </c>
      <c r="I45" s="4">
        <f t="shared" si="17"/>
        <v>77.53041703746257</v>
      </c>
      <c r="J45" s="4">
        <f t="shared" si="17"/>
        <v>151.613762480395</v>
      </c>
      <c r="K45" s="4">
        <f t="shared" si="3"/>
        <v>9.1853175506645623</v>
      </c>
      <c r="L45" s="4" t="b">
        <f t="shared" si="4"/>
        <v>0</v>
      </c>
      <c r="M45" s="4" t="b">
        <f t="shared" si="5"/>
        <v>0</v>
      </c>
      <c r="N45" s="4" t="b">
        <f t="shared" si="6"/>
        <v>0</v>
      </c>
      <c r="O45" s="4" t="b">
        <f t="shared" si="7"/>
        <v>1</v>
      </c>
      <c r="P45" s="4" t="b">
        <f t="shared" si="8"/>
        <v>0</v>
      </c>
      <c r="Q45" s="4" t="b">
        <f t="shared" si="9"/>
        <v>0</v>
      </c>
    </row>
    <row r="46" spans="1:17" x14ac:dyDescent="0.2">
      <c r="A46" t="str">
        <f>SIAF!B45</f>
        <v>MIRIM_TA1065_UR</v>
      </c>
      <c r="B46" t="str">
        <f>HLOOKUP(TRUE,$L46:$Q$281,ROW($Q$281)-ROW($L46)+1,FALSE)</f>
        <v>MIRIMAGE_MASK1065</v>
      </c>
      <c r="C46" s="4">
        <f>VLOOKUP(A46,SIAF!$B$3:$R$279,15,FALSE)</f>
        <v>-398.79421376531474</v>
      </c>
      <c r="D46" s="4">
        <f>VLOOKUP(A46,SIAF!$B$3:$R$279,16,FALSE)</f>
        <v>-414.43246368223447</v>
      </c>
      <c r="E46" s="4">
        <f t="shared" si="17"/>
        <v>67.875114917302497</v>
      </c>
      <c r="F46" s="4">
        <f t="shared" si="17"/>
        <v>43.465961851892118</v>
      </c>
      <c r="G46" s="4">
        <f t="shared" si="17"/>
        <v>19.474646223206758</v>
      </c>
      <c r="H46" s="4">
        <f t="shared" si="17"/>
        <v>8.8183509805129692</v>
      </c>
      <c r="I46" s="4">
        <f t="shared" si="17"/>
        <v>77.431567836225582</v>
      </c>
      <c r="J46" s="4">
        <f t="shared" si="17"/>
        <v>141.65721520133812</v>
      </c>
      <c r="K46" s="4">
        <f t="shared" si="3"/>
        <v>8.8183509805129692</v>
      </c>
      <c r="L46" s="4" t="b">
        <f t="shared" si="4"/>
        <v>0</v>
      </c>
      <c r="M46" s="4" t="b">
        <f t="shared" si="5"/>
        <v>0</v>
      </c>
      <c r="N46" s="4" t="b">
        <f t="shared" si="6"/>
        <v>0</v>
      </c>
      <c r="O46" s="4" t="b">
        <f t="shared" si="7"/>
        <v>1</v>
      </c>
      <c r="P46" s="4" t="b">
        <f t="shared" si="8"/>
        <v>0</v>
      </c>
      <c r="Q46" s="4" t="b">
        <f t="shared" si="9"/>
        <v>0</v>
      </c>
    </row>
    <row r="47" spans="1:17" x14ac:dyDescent="0.2">
      <c r="A47" t="str">
        <f>SIAF!B46</f>
        <v>MIRIM_TA1065_LL</v>
      </c>
      <c r="B47" t="str">
        <f>HLOOKUP(TRUE,$L47:$Q$281,ROW($Q$281)-ROW($L47)+1,FALSE)</f>
        <v>MIRIMAGE_MASK1065</v>
      </c>
      <c r="C47" s="4">
        <f>VLOOKUP(A47,SIAF!$B$3:$R$279,15,FALSE)</f>
        <v>-386.81361190700477</v>
      </c>
      <c r="D47" s="4">
        <f>VLOOKUP(A47,SIAF!$B$3:$R$279,16,FALSE)</f>
        <v>-427.63051300807325</v>
      </c>
      <c r="E47" s="4">
        <f t="shared" si="17"/>
        <v>85.42683899048788</v>
      </c>
      <c r="F47" s="4">
        <f t="shared" si="17"/>
        <v>55.647522600243057</v>
      </c>
      <c r="G47" s="4">
        <f t="shared" si="17"/>
        <v>31.39443299747245</v>
      </c>
      <c r="H47" s="4">
        <f t="shared" si="17"/>
        <v>9.0185553926895814</v>
      </c>
      <c r="I47" s="4">
        <f t="shared" si="17"/>
        <v>90.047494989139267</v>
      </c>
      <c r="J47" s="4">
        <f t="shared" si="17"/>
        <v>159.40643514158009</v>
      </c>
      <c r="K47" s="4">
        <f t="shared" si="3"/>
        <v>9.0185553926895814</v>
      </c>
      <c r="L47" s="4" t="b">
        <f t="shared" si="4"/>
        <v>0</v>
      </c>
      <c r="M47" s="4" t="b">
        <f t="shared" si="5"/>
        <v>0</v>
      </c>
      <c r="N47" s="4" t="b">
        <f t="shared" si="6"/>
        <v>0</v>
      </c>
      <c r="O47" s="4" t="b">
        <f t="shared" si="7"/>
        <v>1</v>
      </c>
      <c r="P47" s="4" t="b">
        <f t="shared" si="8"/>
        <v>0</v>
      </c>
      <c r="Q47" s="4" t="b">
        <f t="shared" si="9"/>
        <v>0</v>
      </c>
    </row>
    <row r="48" spans="1:17" x14ac:dyDescent="0.2">
      <c r="A48" t="str">
        <f>SIAF!B47</f>
        <v>MIRIM_TA1065_LR</v>
      </c>
      <c r="B48" t="str">
        <f>HLOOKUP(TRUE,$L48:$Q$281,ROW($Q$281)-ROW($L48)+1,FALSE)</f>
        <v>MIRIMAGE_MASK1065</v>
      </c>
      <c r="C48" s="4">
        <f>VLOOKUP(A48,SIAF!$B$3:$R$279,15,FALSE)</f>
        <v>-399.1340394140426</v>
      </c>
      <c r="D48" s="4">
        <f>VLOOKUP(A48,SIAF!$B$3:$R$279,16,FALSE)</f>
        <v>-427.21574227810947</v>
      </c>
      <c r="E48" s="4">
        <f t="shared" si="17"/>
        <v>75.930462978638602</v>
      </c>
      <c r="F48" s="4">
        <f t="shared" si="17"/>
        <v>56.065026500609981</v>
      </c>
      <c r="G48" s="4">
        <f t="shared" si="17"/>
        <v>31.711689684954628</v>
      </c>
      <c r="H48" s="4">
        <f t="shared" si="17"/>
        <v>8.5256585757860481</v>
      </c>
      <c r="I48" s="4">
        <f t="shared" si="17"/>
        <v>90.165483057154361</v>
      </c>
      <c r="J48" s="4">
        <f t="shared" si="17"/>
        <v>150.30042794800482</v>
      </c>
      <c r="K48" s="4">
        <f t="shared" si="3"/>
        <v>8.5256585757860481</v>
      </c>
      <c r="L48" s="4" t="b">
        <f t="shared" si="4"/>
        <v>0</v>
      </c>
      <c r="M48" s="4" t="b">
        <f t="shared" si="5"/>
        <v>0</v>
      </c>
      <c r="N48" s="4" t="b">
        <f t="shared" si="6"/>
        <v>0</v>
      </c>
      <c r="O48" s="4" t="b">
        <f t="shared" si="7"/>
        <v>1</v>
      </c>
      <c r="P48" s="4" t="b">
        <f t="shared" si="8"/>
        <v>0</v>
      </c>
      <c r="Q48" s="4" t="b">
        <f t="shared" si="9"/>
        <v>0</v>
      </c>
    </row>
    <row r="49" spans="1:18" x14ac:dyDescent="0.2">
      <c r="A49" t="str">
        <f>SIAF!B48</f>
        <v>MIRIM_TA1065_CUL</v>
      </c>
      <c r="B49" t="str">
        <f>HLOOKUP(TRUE,$L49:$Q$281,ROW($Q$281)-ROW($L49)+1,FALSE)</f>
        <v>MIRIMAGE_MASK1065</v>
      </c>
      <c r="C49" s="4">
        <f>VLOOKUP(A49,SIAF!$B$3:$R$279,15,FALSE)</f>
        <v>-391.28297942436103</v>
      </c>
      <c r="D49" s="4">
        <f>VLOOKUP(A49,SIAF!$B$3:$R$279,16,FALSE)</f>
        <v>-419.48453092475677</v>
      </c>
      <c r="E49" s="4">
        <f t="shared" si="17"/>
        <v>76.919296687903895</v>
      </c>
      <c r="F49" s="4">
        <f t="shared" si="17"/>
        <v>47.494627152124309</v>
      </c>
      <c r="G49" s="4">
        <f t="shared" si="17"/>
        <v>22.952069256145524</v>
      </c>
      <c r="H49" s="4">
        <f t="shared" si="17"/>
        <v>2.4945876307897765</v>
      </c>
      <c r="I49" s="4">
        <f t="shared" si="17"/>
        <v>81.90223558291261</v>
      </c>
      <c r="J49" s="4">
        <f t="shared" si="17"/>
        <v>150.62145868881947</v>
      </c>
      <c r="K49" s="4">
        <f t="shared" si="3"/>
        <v>2.4945876307897765</v>
      </c>
      <c r="L49" s="4" t="b">
        <f t="shared" si="4"/>
        <v>0</v>
      </c>
      <c r="M49" s="4" t="b">
        <f t="shared" si="5"/>
        <v>0</v>
      </c>
      <c r="N49" s="4" t="b">
        <f t="shared" si="6"/>
        <v>0</v>
      </c>
      <c r="O49" s="4" t="b">
        <f t="shared" si="7"/>
        <v>1</v>
      </c>
      <c r="P49" s="4" t="b">
        <f t="shared" si="8"/>
        <v>0</v>
      </c>
      <c r="Q49" s="4" t="b">
        <f t="shared" si="9"/>
        <v>0</v>
      </c>
    </row>
    <row r="50" spans="1:18" x14ac:dyDescent="0.2">
      <c r="A50" t="str">
        <f>SIAF!B49</f>
        <v>MIRIM_TA1065_CUR</v>
      </c>
      <c r="B50" t="str">
        <f>HLOOKUP(TRUE,$L50:$Q$281,ROW($Q$281)-ROW($L50)+1,FALSE)</f>
        <v>MIRIMAGE_MASK1065</v>
      </c>
      <c r="C50" s="4">
        <f>VLOOKUP(A50,SIAF!$B$3:$R$279,15,FALSE)</f>
        <v>-394.68529705701172</v>
      </c>
      <c r="D50" s="4">
        <f>VLOOKUP(A50,SIAF!$B$3:$R$279,16,FALSE)</f>
        <v>-419.54997619633912</v>
      </c>
      <c r="E50" s="4">
        <f t="shared" si="17"/>
        <v>74.240611483527204</v>
      </c>
      <c r="F50" s="4">
        <f t="shared" si="17"/>
        <v>47.828788248944328</v>
      </c>
      <c r="G50" s="4">
        <f t="shared" si="17"/>
        <v>23.291225462127233</v>
      </c>
      <c r="H50" s="4">
        <f t="shared" si="17"/>
        <v>2.262368996731555</v>
      </c>
      <c r="I50" s="4">
        <f t="shared" si="17"/>
        <v>82.129244773466198</v>
      </c>
      <c r="J50" s="4">
        <f t="shared" si="17"/>
        <v>148.14170167471497</v>
      </c>
      <c r="K50" s="4">
        <f t="shared" si="3"/>
        <v>2.262368996731555</v>
      </c>
      <c r="L50" s="4" t="b">
        <f t="shared" si="4"/>
        <v>0</v>
      </c>
      <c r="M50" s="4" t="b">
        <f t="shared" si="5"/>
        <v>0</v>
      </c>
      <c r="N50" s="4" t="b">
        <f t="shared" si="6"/>
        <v>0</v>
      </c>
      <c r="O50" s="4" t="b">
        <f t="shared" si="7"/>
        <v>1</v>
      </c>
      <c r="P50" s="4" t="b">
        <f t="shared" si="8"/>
        <v>0</v>
      </c>
      <c r="Q50" s="4" t="b">
        <f t="shared" si="9"/>
        <v>0</v>
      </c>
    </row>
    <row r="51" spans="1:18" x14ac:dyDescent="0.2">
      <c r="A51" t="str">
        <f>SIAF!B50</f>
        <v>MIRIM_TA1065_CLL</v>
      </c>
      <c r="B51" t="str">
        <f>HLOOKUP(TRUE,$L51:$Q$281,ROW($Q$281)-ROW($L51)+1,FALSE)</f>
        <v>MIRIMAGE_MASK1065</v>
      </c>
      <c r="C51" s="4">
        <f>VLOOKUP(A51,SIAF!$B$3:$R$279,15,FALSE)</f>
        <v>-391.2305212467993</v>
      </c>
      <c r="D51" s="4">
        <f>VLOOKUP(A51,SIAF!$B$3:$R$279,16,FALSE)</f>
        <v>-422.94187121452734</v>
      </c>
      <c r="E51" s="4">
        <f t="shared" si="17"/>
        <v>79.051147101840812</v>
      </c>
      <c r="F51" s="4">
        <f t="shared" si="17"/>
        <v>50.946814114428641</v>
      </c>
      <c r="G51" s="4">
        <f t="shared" si="17"/>
        <v>26.409066221489891</v>
      </c>
      <c r="H51" s="4">
        <f t="shared" si="17"/>
        <v>2.5807250799725221</v>
      </c>
      <c r="I51" s="4">
        <f t="shared" si="17"/>
        <v>85.357050445200272</v>
      </c>
      <c r="J51" s="4">
        <f t="shared" si="17"/>
        <v>152.98064142907475</v>
      </c>
      <c r="K51" s="4">
        <f t="shared" si="3"/>
        <v>2.5807250799725221</v>
      </c>
      <c r="L51" s="4" t="b">
        <f t="shared" si="4"/>
        <v>0</v>
      </c>
      <c r="M51" s="4" t="b">
        <f t="shared" si="5"/>
        <v>0</v>
      </c>
      <c r="N51" s="4" t="b">
        <f t="shared" si="6"/>
        <v>0</v>
      </c>
      <c r="O51" s="4" t="b">
        <f t="shared" si="7"/>
        <v>1</v>
      </c>
      <c r="P51" s="4" t="b">
        <f t="shared" si="8"/>
        <v>0</v>
      </c>
      <c r="Q51" s="4" t="b">
        <f t="shared" si="9"/>
        <v>0</v>
      </c>
    </row>
    <row r="52" spans="1:18" x14ac:dyDescent="0.2">
      <c r="A52" t="str">
        <f>SIAF!B51</f>
        <v>MIRIM_TA1065_CLR</v>
      </c>
      <c r="B52" t="str">
        <f>HLOOKUP(TRUE,$L52:$Q$281,ROW($Q$281)-ROW($L52)+1,FALSE)</f>
        <v>MIRIMAGE_MASK1065</v>
      </c>
      <c r="C52" s="4">
        <f>VLOOKUP(A52,SIAF!$B$3:$R$279,15,FALSE)</f>
        <v>-394.72980615643183</v>
      </c>
      <c r="D52" s="4">
        <f>VLOOKUP(A52,SIAF!$B$3:$R$279,16,FALSE)</f>
        <v>-422.8883406387082</v>
      </c>
      <c r="E52" s="4">
        <f t="shared" si="17"/>
        <v>76.297170715781775</v>
      </c>
      <c r="F52" s="4">
        <f t="shared" si="17"/>
        <v>51.151459852514051</v>
      </c>
      <c r="G52" s="4">
        <f t="shared" si="17"/>
        <v>26.601184189556776</v>
      </c>
      <c r="H52" s="4">
        <f t="shared" si="17"/>
        <v>2.352408012753664</v>
      </c>
      <c r="I52" s="4">
        <f t="shared" si="17"/>
        <v>85.463075520584709</v>
      </c>
      <c r="J52" s="4">
        <f t="shared" si="17"/>
        <v>150.38782623639099</v>
      </c>
      <c r="K52" s="4">
        <f t="shared" si="3"/>
        <v>2.352408012753664</v>
      </c>
      <c r="L52" s="4" t="b">
        <f t="shared" si="4"/>
        <v>0</v>
      </c>
      <c r="M52" s="4" t="b">
        <f t="shared" si="5"/>
        <v>0</v>
      </c>
      <c r="N52" s="4" t="b">
        <f t="shared" si="6"/>
        <v>0</v>
      </c>
      <c r="O52" s="4" t="b">
        <f t="shared" si="7"/>
        <v>1</v>
      </c>
      <c r="P52" s="4" t="b">
        <f t="shared" si="8"/>
        <v>0</v>
      </c>
      <c r="Q52" s="4" t="b">
        <f t="shared" si="9"/>
        <v>0</v>
      </c>
    </row>
    <row r="53" spans="1:18" x14ac:dyDescent="0.2">
      <c r="A53" t="str">
        <f>SIAF!B52</f>
        <v>MIRIM_TAFULL</v>
      </c>
      <c r="B53" t="str">
        <f>HLOOKUP(TRUE,$L53:$Q$281,ROW($Q$281)-ROW($L53)+1,FALSE)</f>
        <v>MIRIMAGE_ILLCNTR</v>
      </c>
      <c r="C53" s="4">
        <f>VLOOKUP(A53,SIAF!$B$3:$R$279,15,FALSE)</f>
        <v>-453.36336337568667</v>
      </c>
      <c r="D53" s="4">
        <f>VLOOKUP(A53,SIAF!$B$3:$R$279,16,FALSE)</f>
        <v>-374.06862917858672</v>
      </c>
      <c r="E53" s="4">
        <f t="shared" si="17"/>
        <v>0</v>
      </c>
      <c r="F53" s="4">
        <f t="shared" si="17"/>
        <v>64.179238615247641</v>
      </c>
      <c r="G53" s="4">
        <f t="shared" si="17"/>
        <v>66.171835799512294</v>
      </c>
      <c r="H53" s="4">
        <f t="shared" si="17"/>
        <v>76.480262167364131</v>
      </c>
      <c r="I53" s="4">
        <f t="shared" si="17"/>
        <v>73.89524411489721</v>
      </c>
      <c r="J53" s="4">
        <f t="shared" si="17"/>
        <v>74.4188983194461</v>
      </c>
      <c r="K53" s="4">
        <f t="shared" si="3"/>
        <v>0</v>
      </c>
      <c r="L53" s="4" t="b">
        <f t="shared" si="4"/>
        <v>1</v>
      </c>
      <c r="M53" s="4" t="b">
        <f t="shared" si="5"/>
        <v>0</v>
      </c>
      <c r="N53" s="4" t="b">
        <f t="shared" si="6"/>
        <v>0</v>
      </c>
      <c r="O53" s="4" t="b">
        <f t="shared" si="7"/>
        <v>0</v>
      </c>
      <c r="P53" s="4" t="b">
        <f t="shared" si="8"/>
        <v>0</v>
      </c>
      <c r="Q53" s="4" t="b">
        <f t="shared" si="9"/>
        <v>0</v>
      </c>
    </row>
    <row r="54" spans="1:18" x14ac:dyDescent="0.2">
      <c r="A54" t="str">
        <f>SIAF!B53</f>
        <v>MIRIM_TAILLUM</v>
      </c>
      <c r="B54" t="str">
        <f>HLOOKUP(TRUE,$L54:$Q$281,ROW($Q$281)-ROW($L54)+1,FALSE)</f>
        <v>MIRIMAGE_ILLCNTR</v>
      </c>
      <c r="C54" s="4">
        <f>VLOOKUP(A54,SIAF!$B$3:$R$279,15,FALSE)</f>
        <v>-453.36336337568667</v>
      </c>
      <c r="D54" s="4">
        <f>VLOOKUP(A54,SIAF!$B$3:$R$279,16,FALSE)</f>
        <v>-374.06862917858672</v>
      </c>
      <c r="E54" s="4">
        <f t="shared" si="17"/>
        <v>0</v>
      </c>
      <c r="F54" s="4">
        <f t="shared" si="17"/>
        <v>64.179238615247641</v>
      </c>
      <c r="G54" s="4">
        <f t="shared" si="17"/>
        <v>66.171835799512294</v>
      </c>
      <c r="H54" s="4">
        <f t="shared" si="17"/>
        <v>76.480262167364131</v>
      </c>
      <c r="I54" s="4">
        <f t="shared" si="17"/>
        <v>73.89524411489721</v>
      </c>
      <c r="J54" s="4">
        <f t="shared" si="17"/>
        <v>74.4188983194461</v>
      </c>
      <c r="K54" s="4">
        <f t="shared" si="3"/>
        <v>0</v>
      </c>
      <c r="L54" s="4" t="b">
        <f t="shared" si="4"/>
        <v>1</v>
      </c>
      <c r="M54" s="4" t="b">
        <f t="shared" si="5"/>
        <v>0</v>
      </c>
      <c r="N54" s="4" t="b">
        <f t="shared" si="6"/>
        <v>0</v>
      </c>
      <c r="O54" s="4" t="b">
        <f t="shared" si="7"/>
        <v>0</v>
      </c>
      <c r="P54" s="4" t="b">
        <f t="shared" si="8"/>
        <v>0</v>
      </c>
      <c r="Q54" s="4" t="b">
        <f t="shared" si="9"/>
        <v>0</v>
      </c>
    </row>
    <row r="55" spans="1:18" x14ac:dyDescent="0.2">
      <c r="A55" t="str">
        <f>SIAF!B54</f>
        <v>MIRIM_TABRIGHTSKY</v>
      </c>
      <c r="B55" t="str">
        <f>HLOOKUP(TRUE,$L55:$Q$281,ROW($Q$281)-ROW($L55)+1,FALSE)</f>
        <v>MIRIMAGE_ILLCNTR</v>
      </c>
      <c r="C55" s="4">
        <f>VLOOKUP(A55,SIAF!$B$3:$R$279,15,FALSE)</f>
        <v>-457.19450224495858</v>
      </c>
      <c r="D55" s="4">
        <f>VLOOKUP(A55,SIAF!$B$3:$R$279,16,FALSE)</f>
        <v>-396.58594764586661</v>
      </c>
      <c r="E55" s="4">
        <f t="shared" si="17"/>
        <v>22.840911890564925</v>
      </c>
      <c r="F55" s="4">
        <f t="shared" si="17"/>
        <v>72.275742385224845</v>
      </c>
      <c r="G55" s="4">
        <f t="shared" si="17"/>
        <v>66.073127641220907</v>
      </c>
      <c r="H55" s="4">
        <f t="shared" si="17"/>
        <v>68.636872185398616</v>
      </c>
      <c r="I55" s="4">
        <f t="shared" si="17"/>
        <v>90.091830888498848</v>
      </c>
      <c r="J55" s="4">
        <f t="shared" si="17"/>
        <v>90.212930924746757</v>
      </c>
      <c r="K55" s="4">
        <f t="shared" si="3"/>
        <v>22.840911890564925</v>
      </c>
      <c r="L55" s="4" t="b">
        <f t="shared" si="4"/>
        <v>1</v>
      </c>
      <c r="M55" s="4" t="b">
        <f t="shared" si="5"/>
        <v>0</v>
      </c>
      <c r="N55" s="4" t="b">
        <f t="shared" si="6"/>
        <v>0</v>
      </c>
      <c r="O55" s="4" t="b">
        <f t="shared" si="7"/>
        <v>0</v>
      </c>
      <c r="P55" s="4" t="b">
        <f t="shared" si="8"/>
        <v>0</v>
      </c>
      <c r="Q55" s="4" t="b">
        <f t="shared" si="9"/>
        <v>0</v>
      </c>
    </row>
    <row r="56" spans="1:18" x14ac:dyDescent="0.2">
      <c r="A56" t="str">
        <f>SIAF!B55</f>
        <v>MIRIM_TASUB256</v>
      </c>
      <c r="B56" t="str">
        <f>HLOOKUP(TRUE,$L56:$Q$281,ROW($Q$281)-ROW($L56)+1,FALSE)</f>
        <v>MIRIMAGE_ILLCNTR</v>
      </c>
      <c r="C56" s="4">
        <f>VLOOKUP(A56,SIAF!$B$3:$R$279,15,FALSE)</f>
        <v>-439.12854600096608</v>
      </c>
      <c r="D56" s="4">
        <f>VLOOKUP(A56,SIAF!$B$3:$R$279,16,FALSE)</f>
        <v>-412.26968776475132</v>
      </c>
      <c r="E56" s="4">
        <f t="shared" si="17"/>
        <v>40.767032057720705</v>
      </c>
      <c r="F56" s="4">
        <f t="shared" si="17"/>
        <v>64.109795520655624</v>
      </c>
      <c r="G56" s="4">
        <f t="shared" si="17"/>
        <v>50.520578523070135</v>
      </c>
      <c r="H56" s="4">
        <f t="shared" si="17"/>
        <v>46.868441380846306</v>
      </c>
      <c r="I56" s="4">
        <f t="shared" si="17"/>
        <v>89.877297612813379</v>
      </c>
      <c r="J56" s="4">
        <f t="shared" si="17"/>
        <v>113.21366682360119</v>
      </c>
      <c r="K56" s="4">
        <f t="shared" si="3"/>
        <v>40.767032057720705</v>
      </c>
      <c r="L56" s="4" t="b">
        <f t="shared" si="4"/>
        <v>1</v>
      </c>
      <c r="M56" s="4" t="b">
        <f t="shared" si="5"/>
        <v>0</v>
      </c>
      <c r="N56" s="4" t="b">
        <f t="shared" si="6"/>
        <v>0</v>
      </c>
      <c r="O56" s="4" t="b">
        <f t="shared" si="7"/>
        <v>0</v>
      </c>
      <c r="P56" s="4" t="b">
        <f t="shared" si="8"/>
        <v>0</v>
      </c>
      <c r="Q56" s="4" t="b">
        <f t="shared" si="9"/>
        <v>0</v>
      </c>
    </row>
    <row r="57" spans="1:18" x14ac:dyDescent="0.2">
      <c r="A57" t="str">
        <f>SIAF!B56</f>
        <v>MIRIM_TASUB128</v>
      </c>
      <c r="B57" t="str">
        <f>HLOOKUP(TRUE,$L57:$Q$281,ROW($Q$281)-ROW($L57)+1,FALSE)</f>
        <v>MIRIMAGE_MASKLYOT</v>
      </c>
      <c r="C57" s="4">
        <f>VLOOKUP(A57,SIAF!$B$3:$R$279,15,FALSE)</f>
        <v>-380.700954006335</v>
      </c>
      <c r="D57" s="4">
        <f>VLOOKUP(A57,SIAF!$B$3:$R$279,16,FALSE)</f>
        <v>-330.69817515885529</v>
      </c>
      <c r="E57" s="4">
        <f t="shared" si="17"/>
        <v>84.621640360116416</v>
      </c>
      <c r="F57" s="4">
        <f t="shared" si="17"/>
        <v>42.204689840573607</v>
      </c>
      <c r="G57" s="4">
        <f t="shared" si="17"/>
        <v>66.654435552002298</v>
      </c>
      <c r="H57" s="4">
        <f t="shared" si="17"/>
        <v>91.327571891049061</v>
      </c>
      <c r="I57" s="4">
        <f t="shared" si="17"/>
        <v>10.868736704525872</v>
      </c>
      <c r="J57" s="4">
        <f t="shared" si="17"/>
        <v>123.60929663576269</v>
      </c>
      <c r="K57" s="4">
        <f t="shared" si="3"/>
        <v>10.868736704525872</v>
      </c>
      <c r="L57" s="4" t="b">
        <f t="shared" si="4"/>
        <v>0</v>
      </c>
      <c r="M57" s="4" t="b">
        <f t="shared" si="5"/>
        <v>0</v>
      </c>
      <c r="N57" s="4" t="b">
        <f t="shared" si="6"/>
        <v>0</v>
      </c>
      <c r="O57" s="4" t="b">
        <f t="shared" si="7"/>
        <v>0</v>
      </c>
      <c r="P57" s="4" t="b">
        <f t="shared" si="8"/>
        <v>1</v>
      </c>
      <c r="Q57" s="4" t="b">
        <f t="shared" si="9"/>
        <v>0</v>
      </c>
    </row>
    <row r="58" spans="1:18" x14ac:dyDescent="0.2">
      <c r="A58" t="str">
        <f>SIAF!B57</f>
        <v>MIRIM_TASUB64</v>
      </c>
      <c r="B58" t="str">
        <f>HLOOKUP(TRUE,$L58:$Q$281,ROW($Q$281)-ROW($L58)+1,FALSE)</f>
        <v>MIRIMAGE_MASKLYOT</v>
      </c>
      <c r="C58" s="4">
        <f>VLOOKUP(A58,SIAF!$B$3:$R$279,15,FALSE)</f>
        <v>-378.20571900562908</v>
      </c>
      <c r="D58" s="4">
        <f>VLOOKUP(A58,SIAF!$B$3:$R$279,16,FALSE)</f>
        <v>-346.70344320292418</v>
      </c>
      <c r="E58" s="4">
        <f t="shared" si="17"/>
        <v>79.984529196205486</v>
      </c>
      <c r="F58" s="4">
        <f t="shared" si="17"/>
        <v>27.620937493814111</v>
      </c>
      <c r="G58" s="4">
        <f t="shared" si="17"/>
        <v>51.476232112453758</v>
      </c>
      <c r="H58" s="4">
        <f t="shared" si="17"/>
        <v>75.952332288170851</v>
      </c>
      <c r="I58" s="4">
        <f t="shared" si="17"/>
        <v>14.179910868210294</v>
      </c>
      <c r="J58" s="4">
        <f t="shared" si="17"/>
        <v>128.52864020712445</v>
      </c>
      <c r="K58" s="4">
        <f t="shared" si="3"/>
        <v>14.179910868210294</v>
      </c>
      <c r="L58" s="4" t="b">
        <f t="shared" si="4"/>
        <v>0</v>
      </c>
      <c r="M58" s="4" t="b">
        <f t="shared" si="5"/>
        <v>0</v>
      </c>
      <c r="N58" s="4" t="b">
        <f t="shared" si="6"/>
        <v>0</v>
      </c>
      <c r="O58" s="4" t="b">
        <f t="shared" si="7"/>
        <v>0</v>
      </c>
      <c r="P58" s="4" t="b">
        <f t="shared" si="8"/>
        <v>1</v>
      </c>
      <c r="Q58" s="4" t="b">
        <f t="shared" si="9"/>
        <v>0</v>
      </c>
    </row>
    <row r="59" spans="1:18" x14ac:dyDescent="0.2">
      <c r="A59" t="str">
        <f>SIAF!B58</f>
        <v>MIRIM_TASLITLESSPRISM</v>
      </c>
      <c r="B59" t="str">
        <f>HLOOKUP(TRUE,$L59:$Q$281,ROW($Q$281)-ROW($L59)+1,FALSE)</f>
        <v>MIRIMAGE_MASKLYOT</v>
      </c>
      <c r="C59" s="4">
        <f>VLOOKUP(A59,SIAF!$B$3:$R$279,15,FALSE)</f>
        <v>-377.57904364822326</v>
      </c>
      <c r="D59" s="4">
        <f>VLOOKUP(A59,SIAF!$B$3:$R$279,16,FALSE)</f>
        <v>-335.39700990394698</v>
      </c>
      <c r="E59" s="4">
        <f t="shared" si="17"/>
        <v>85.080886536736841</v>
      </c>
      <c r="F59" s="4">
        <f t="shared" si="17"/>
        <v>38.441658403494827</v>
      </c>
      <c r="G59" s="4">
        <f t="shared" si="17"/>
        <v>62.617955175115974</v>
      </c>
      <c r="H59" s="4">
        <f t="shared" si="17"/>
        <v>87.176590043825243</v>
      </c>
      <c r="I59" s="4">
        <f t="shared" si="17"/>
        <v>11.719508071810521</v>
      </c>
      <c r="J59" s="4">
        <f t="shared" si="17"/>
        <v>127.22572915314461</v>
      </c>
      <c r="K59" s="4">
        <f t="shared" si="3"/>
        <v>11.719508071810521</v>
      </c>
      <c r="L59" s="4" t="b">
        <f t="shared" si="4"/>
        <v>0</v>
      </c>
      <c r="M59" s="4" t="b">
        <f t="shared" si="5"/>
        <v>0</v>
      </c>
      <c r="N59" s="4" t="b">
        <f t="shared" si="6"/>
        <v>0</v>
      </c>
      <c r="O59" s="4" t="b">
        <f t="shared" si="7"/>
        <v>0</v>
      </c>
      <c r="P59" s="4" t="b">
        <f t="shared" si="8"/>
        <v>1</v>
      </c>
      <c r="Q59" s="4" t="b">
        <f t="shared" si="9"/>
        <v>0</v>
      </c>
    </row>
    <row r="60" spans="1:18" x14ac:dyDescent="0.2">
      <c r="A60" t="str">
        <f>SIAF!B59</f>
        <v>MIRIM_CORON1065</v>
      </c>
      <c r="B60" t="str">
        <f>HLOOKUP(TRUE,$L60:$Q$281,ROW($Q$281)-ROW($L60)+1,FALSE)</f>
        <v>MIRIMAGE_MASK1065</v>
      </c>
      <c r="C60" s="4">
        <f>VLOOKUP(A60,SIAF!$B$3:$R$279,15,FALSE)</f>
        <v>-393.11452823732537</v>
      </c>
      <c r="D60" s="4">
        <f>VLOOKUP(A60,SIAF!$B$3:$R$279,16,FALSE)</f>
        <v>-421.17816500371782</v>
      </c>
      <c r="E60" s="4">
        <f t="shared" si="17"/>
        <v>76.480262167364131</v>
      </c>
      <c r="F60" s="4">
        <f t="shared" si="17"/>
        <v>49.297641791015941</v>
      </c>
      <c r="G60" s="4">
        <f t="shared" si="17"/>
        <v>24.725598757579071</v>
      </c>
      <c r="H60" s="4">
        <f t="shared" si="17"/>
        <v>0</v>
      </c>
      <c r="I60" s="4">
        <f t="shared" si="17"/>
        <v>83.663414796073596</v>
      </c>
      <c r="J60" s="4">
        <f t="shared" si="17"/>
        <v>150.40000932143707</v>
      </c>
      <c r="K60" s="4">
        <f t="shared" si="3"/>
        <v>0</v>
      </c>
      <c r="L60" s="4" t="b">
        <f t="shared" si="4"/>
        <v>0</v>
      </c>
      <c r="M60" s="4" t="b">
        <f t="shared" si="5"/>
        <v>0</v>
      </c>
      <c r="N60" s="4" t="b">
        <f t="shared" si="6"/>
        <v>0</v>
      </c>
      <c r="O60" s="4" t="b">
        <f t="shared" si="7"/>
        <v>1</v>
      </c>
      <c r="P60" s="4" t="b">
        <f t="shared" si="8"/>
        <v>0</v>
      </c>
      <c r="Q60" s="4" t="b">
        <f t="shared" si="9"/>
        <v>0</v>
      </c>
    </row>
    <row r="61" spans="1:18" x14ac:dyDescent="0.2">
      <c r="A61" t="str">
        <f>SIAF!B60</f>
        <v>MIRIM_CORON1140</v>
      </c>
      <c r="B61" t="str">
        <f>HLOOKUP(TRUE,$L61:$Q$281,ROW($Q$281)-ROW($L61)+1,FALSE)</f>
        <v>MIRIMAGE_MASK1140</v>
      </c>
      <c r="C61" s="4">
        <f>VLOOKUP(A61,SIAF!$B$3:$R$279,15,FALSE)</f>
        <v>-391.12139579411996</v>
      </c>
      <c r="D61" s="4">
        <f>VLOOKUP(A61,SIAF!$B$3:$R$279,16,FALSE)</f>
        <v>-396.533030453778</v>
      </c>
      <c r="E61" s="4">
        <f t="shared" si="17"/>
        <v>66.171835799512294</v>
      </c>
      <c r="F61" s="4">
        <f t="shared" si="17"/>
        <v>24.572101915604097</v>
      </c>
      <c r="G61" s="4">
        <f t="shared" si="17"/>
        <v>0</v>
      </c>
      <c r="H61" s="4">
        <f t="shared" si="17"/>
        <v>24.725598757579071</v>
      </c>
      <c r="I61" s="4">
        <f t="shared" si="17"/>
        <v>58.956398025660157</v>
      </c>
      <c r="J61" s="4">
        <f t="shared" si="17"/>
        <v>136.57551856119048</v>
      </c>
      <c r="K61" s="4">
        <f t="shared" si="3"/>
        <v>0</v>
      </c>
      <c r="L61" s="4" t="b">
        <f t="shared" si="4"/>
        <v>0</v>
      </c>
      <c r="M61" s="4" t="b">
        <f t="shared" si="5"/>
        <v>0</v>
      </c>
      <c r="N61" s="4" t="b">
        <f t="shared" si="6"/>
        <v>1</v>
      </c>
      <c r="O61" s="4" t="b">
        <f t="shared" si="7"/>
        <v>0</v>
      </c>
      <c r="P61" s="4" t="b">
        <f t="shared" si="8"/>
        <v>0</v>
      </c>
      <c r="Q61" s="4" t="b">
        <f t="shared" si="9"/>
        <v>0</v>
      </c>
    </row>
    <row r="62" spans="1:18" x14ac:dyDescent="0.2">
      <c r="A62" t="str">
        <f>SIAF!B61</f>
        <v>MIRIM_CORON1550</v>
      </c>
      <c r="B62" t="str">
        <f>HLOOKUP(TRUE,$L62:$Q$281,ROW($Q$281)-ROW($L62)+1,FALSE)</f>
        <v>MIRIMAGE_MASK1550</v>
      </c>
      <c r="C62" s="4">
        <f>VLOOKUP(A62,SIAF!$B$3:$R$279,15,FALSE)</f>
        <v>-389.22064947140046</v>
      </c>
      <c r="D62" s="4">
        <f>VLOOKUP(A62,SIAF!$B$3:$R$279,16,FALSE)</f>
        <v>-372.0903085593971</v>
      </c>
      <c r="E62" s="4">
        <f t="shared" si="17"/>
        <v>64.173214813342668</v>
      </c>
      <c r="F62" s="4">
        <f t="shared" si="17"/>
        <v>5.5587275986631587E-2</v>
      </c>
      <c r="G62" s="4">
        <f t="shared" si="17"/>
        <v>24.516514641958775</v>
      </c>
      <c r="H62" s="4">
        <f t="shared" si="17"/>
        <v>49.242054609266262</v>
      </c>
      <c r="I62" s="4">
        <f t="shared" si="17"/>
        <v>34.478836232514979</v>
      </c>
      <c r="J62" s="4">
        <f t="shared" si="17"/>
        <v>126.12862562726909</v>
      </c>
      <c r="K62" s="4">
        <f t="shared" si="3"/>
        <v>5.5587275986631587E-2</v>
      </c>
      <c r="L62" s="4" t="b">
        <f t="shared" si="4"/>
        <v>0</v>
      </c>
      <c r="M62" s="4" t="b">
        <f t="shared" si="5"/>
        <v>1</v>
      </c>
      <c r="N62" s="4" t="b">
        <f t="shared" si="6"/>
        <v>0</v>
      </c>
      <c r="O62" s="4" t="b">
        <f t="shared" si="7"/>
        <v>0</v>
      </c>
      <c r="P62" s="4" t="b">
        <f t="shared" si="8"/>
        <v>0</v>
      </c>
      <c r="Q62" s="4" t="b">
        <f t="shared" si="9"/>
        <v>0</v>
      </c>
    </row>
    <row r="63" spans="1:18" x14ac:dyDescent="0.2">
      <c r="A63" t="str">
        <f>SIAF!B62</f>
        <v>MIRIM_CORONLYOT</v>
      </c>
      <c r="B63" t="str">
        <f>HLOOKUP(TRUE,$L63:$Q$281,ROW($Q$281)-ROW($L63)+1,FALSE)</f>
        <v>MIRIMAGE_MASKLYOT</v>
      </c>
      <c r="C63" s="4">
        <f>VLOOKUP(A63,SIAF!$B$3:$R$279,15,FALSE)</f>
        <v>-389.08738344579012</v>
      </c>
      <c r="D63" s="4">
        <f>VLOOKUP(A63,SIAF!$B$3:$R$279,16,FALSE)</f>
        <v>-337.61172987472673</v>
      </c>
      <c r="E63" s="4">
        <f t="shared" si="17"/>
        <v>73.89524411489721</v>
      </c>
      <c r="F63" s="4">
        <f t="shared" si="17"/>
        <v>34.423399080388947</v>
      </c>
      <c r="G63" s="4">
        <f t="shared" si="17"/>
        <v>58.956398025660157</v>
      </c>
      <c r="H63" s="4">
        <f t="shared" si="17"/>
        <v>83.663414796073596</v>
      </c>
      <c r="I63" s="4">
        <f t="shared" si="17"/>
        <v>0</v>
      </c>
      <c r="J63" s="4">
        <f t="shared" si="17"/>
        <v>116.14639911063364</v>
      </c>
      <c r="K63" s="4">
        <f t="shared" si="3"/>
        <v>0</v>
      </c>
      <c r="L63" s="4" t="b">
        <f t="shared" si="4"/>
        <v>0</v>
      </c>
      <c r="M63" s="4" t="b">
        <f t="shared" si="5"/>
        <v>0</v>
      </c>
      <c r="N63" s="4" t="b">
        <f t="shared" si="6"/>
        <v>0</v>
      </c>
      <c r="O63" s="4" t="b">
        <f t="shared" si="7"/>
        <v>0</v>
      </c>
      <c r="P63" s="4" t="b">
        <f t="shared" si="8"/>
        <v>1</v>
      </c>
      <c r="Q63" s="4" t="b">
        <f t="shared" si="9"/>
        <v>0</v>
      </c>
    </row>
    <row r="64" spans="1:18" x14ac:dyDescent="0.2">
      <c r="A64" t="str">
        <f>SIAF!B63</f>
        <v>MIRIM_KNIFE</v>
      </c>
      <c r="B64" t="str">
        <f>HLOOKUP(TRUE,$L64:$Q$281,ROW($Q$281)-ROW($L64)+1,FALSE)</f>
        <v>MIRIMAGE_MASK1140</v>
      </c>
      <c r="C64" s="4">
        <f>VLOOKUP(A64,SIAF!$B$3:$R$279,15,FALSE)</f>
        <v>-420.54344257885225</v>
      </c>
      <c r="D64" s="4">
        <f>VLOOKUP(A64,SIAF!$B$3:$R$279,16,FALSE)</f>
        <v>-394.66594277227944</v>
      </c>
      <c r="E64" s="4">
        <f t="shared" ref="E64:J64" si="18">SQRT(($C64-E$2)^2+($D64-E$3)^2)</f>
        <v>38.747858371623629</v>
      </c>
      <c r="F64" s="4">
        <f t="shared" si="18"/>
        <v>38.646487902087095</v>
      </c>
      <c r="G64" s="4">
        <f t="shared" si="18"/>
        <v>29.481228831467984</v>
      </c>
      <c r="H64" s="4">
        <f t="shared" si="18"/>
        <v>38.147650905448877</v>
      </c>
      <c r="I64" s="4">
        <f t="shared" si="18"/>
        <v>65.15110793794662</v>
      </c>
      <c r="J64" s="4">
        <f t="shared" si="18"/>
        <v>112.26774160822396</v>
      </c>
      <c r="K64" s="4">
        <f t="shared" ref="K64" si="19">MIN(E64:J64)</f>
        <v>29.481228831467984</v>
      </c>
      <c r="L64" s="4" t="b">
        <f t="shared" ref="L64" si="20">E64=$K64</f>
        <v>0</v>
      </c>
      <c r="M64" s="4" t="b">
        <f t="shared" ref="M64" si="21">F64=$K64</f>
        <v>0</v>
      </c>
      <c r="N64" s="4" t="b">
        <f t="shared" ref="N64" si="22">G64=$K64</f>
        <v>1</v>
      </c>
      <c r="O64" s="4" t="b">
        <f t="shared" ref="O64" si="23">H64=$K64</f>
        <v>0</v>
      </c>
      <c r="P64" s="4" t="b">
        <f t="shared" ref="P64" si="24">I64=$K64</f>
        <v>0</v>
      </c>
      <c r="Q64" s="4" t="b">
        <f t="shared" ref="Q64" si="25">J64=$K64</f>
        <v>0</v>
      </c>
      <c r="R64" s="4"/>
    </row>
    <row r="65" spans="1:17" x14ac:dyDescent="0.2">
      <c r="A65" t="str">
        <f>SIAF!B64</f>
        <v>MIRIM_FP1MIMF</v>
      </c>
      <c r="B65" t="str">
        <f>HLOOKUP(TRUE,$L65:$Q$281,ROW($Q$281)-ROW($L65)+1,FALSE)</f>
        <v>MIRIMAGE_ILLCNTR</v>
      </c>
      <c r="C65" s="4">
        <f>VLOOKUP(A65,SIAF!$B$3:$R$279,15,FALSE)</f>
        <v>-433.09009396799991</v>
      </c>
      <c r="D65" s="4">
        <f>VLOOKUP(A65,SIAF!$B$3:$R$279,16,FALSE)</f>
        <v>-375.92355460342054</v>
      </c>
      <c r="E65" s="4">
        <f t="shared" si="17"/>
        <v>20.357951783230629</v>
      </c>
      <c r="F65" s="4">
        <f t="shared" si="17"/>
        <v>44.045733299421407</v>
      </c>
      <c r="G65" s="4">
        <f t="shared" si="17"/>
        <v>46.755984870780992</v>
      </c>
      <c r="H65" s="4">
        <f t="shared" ref="F65:J117" si="26">SQRT(($C65-H$2)^2+($D65-H$3)^2)</f>
        <v>60.382328689527824</v>
      </c>
      <c r="I65" s="4">
        <f t="shared" si="26"/>
        <v>58.344103792444578</v>
      </c>
      <c r="J65" s="4">
        <f t="shared" si="26"/>
        <v>90.554789542170937</v>
      </c>
      <c r="K65" s="4">
        <f t="shared" si="3"/>
        <v>20.357951783230629</v>
      </c>
      <c r="L65" s="4" t="b">
        <f t="shared" si="4"/>
        <v>1</v>
      </c>
      <c r="M65" s="4" t="b">
        <f t="shared" si="5"/>
        <v>0</v>
      </c>
      <c r="N65" s="4" t="b">
        <f t="shared" si="6"/>
        <v>0</v>
      </c>
      <c r="O65" s="4" t="b">
        <f t="shared" si="7"/>
        <v>0</v>
      </c>
      <c r="P65" s="4" t="b">
        <f t="shared" si="8"/>
        <v>0</v>
      </c>
      <c r="Q65" s="4" t="b">
        <f t="shared" si="9"/>
        <v>0</v>
      </c>
    </row>
    <row r="66" spans="1:17" x14ac:dyDescent="0.2">
      <c r="A66" t="str">
        <f>SIAF!B65</f>
        <v>MIRIM_FP2MIMF</v>
      </c>
      <c r="B66" t="str">
        <f>HLOOKUP(TRUE,$L66:$Q$281,ROW($Q$281)-ROW($L66)+1,FALSE)</f>
        <v>MIRIMAGE_ILLCNTR</v>
      </c>
      <c r="C66" s="4">
        <f>VLOOKUP(A66,SIAF!$B$3:$R$279,15,FALSE)</f>
        <v>-482.24024907317931</v>
      </c>
      <c r="D66" s="4">
        <f>VLOOKUP(A66,SIAF!$B$3:$R$279,16,FALSE)</f>
        <v>-417.38614150028388</v>
      </c>
      <c r="E66" s="4">
        <f t="shared" ref="E66:J130" si="27">SQRT(($C66-E$2)^2+($D66-E$3)^2)</f>
        <v>52.060363054116713</v>
      </c>
      <c r="F66" s="4">
        <f t="shared" si="26"/>
        <v>103.49000409502989</v>
      </c>
      <c r="G66" s="4">
        <f t="shared" si="26"/>
        <v>93.474582979592114</v>
      </c>
      <c r="H66" s="4">
        <f t="shared" si="26"/>
        <v>89.206353791426565</v>
      </c>
      <c r="I66" s="4">
        <f t="shared" si="26"/>
        <v>122.6434389798258</v>
      </c>
      <c r="J66" s="4">
        <f t="shared" si="26"/>
        <v>100.38945151250412</v>
      </c>
      <c r="K66" s="4">
        <f t="shared" si="3"/>
        <v>52.060363054116713</v>
      </c>
      <c r="L66" s="4" t="b">
        <f t="shared" si="4"/>
        <v>1</v>
      </c>
      <c r="M66" s="4" t="b">
        <f t="shared" si="5"/>
        <v>0</v>
      </c>
      <c r="N66" s="4" t="b">
        <f t="shared" si="6"/>
        <v>0</v>
      </c>
      <c r="O66" s="4" t="b">
        <f t="shared" si="7"/>
        <v>0</v>
      </c>
      <c r="P66" s="4" t="b">
        <f t="shared" si="8"/>
        <v>0</v>
      </c>
      <c r="Q66" s="4" t="b">
        <f t="shared" si="9"/>
        <v>0</v>
      </c>
    </row>
    <row r="67" spans="1:17" x14ac:dyDescent="0.2">
      <c r="A67" t="str">
        <f>SIAF!B66</f>
        <v>MIRIM_FP3MIMF</v>
      </c>
      <c r="B67" t="str">
        <f>HLOOKUP(TRUE,$L67:$Q$281,ROW($Q$281)-ROW($L67)+1,FALSE)</f>
        <v>MIRIMAGE_MASK1065</v>
      </c>
      <c r="C67" s="4">
        <f>VLOOKUP(A67,SIAF!$B$3:$R$279,15,FALSE)</f>
        <v>-421.41389013807139</v>
      </c>
      <c r="D67" s="4">
        <f>VLOOKUP(A67,SIAF!$B$3:$R$279,16,FALSE)</f>
        <v>-422.45981863221795</v>
      </c>
      <c r="E67" s="4">
        <f t="shared" si="27"/>
        <v>57.986861071266183</v>
      </c>
      <c r="F67" s="4">
        <f t="shared" si="26"/>
        <v>59.82771016677998</v>
      </c>
      <c r="G67" s="4">
        <f t="shared" si="26"/>
        <v>39.872716973239015</v>
      </c>
      <c r="H67" s="4">
        <f t="shared" si="26"/>
        <v>28.328369526198344</v>
      </c>
      <c r="I67" s="4">
        <f t="shared" si="26"/>
        <v>90.797583672282883</v>
      </c>
      <c r="J67" s="4">
        <f t="shared" si="26"/>
        <v>131.98406360588365</v>
      </c>
      <c r="K67" s="4">
        <f t="shared" si="3"/>
        <v>28.328369526198344</v>
      </c>
      <c r="L67" s="4" t="b">
        <f t="shared" si="4"/>
        <v>0</v>
      </c>
      <c r="M67" s="4" t="b">
        <f t="shared" si="5"/>
        <v>0</v>
      </c>
      <c r="N67" s="4" t="b">
        <f t="shared" si="6"/>
        <v>0</v>
      </c>
      <c r="O67" s="4" t="b">
        <f t="shared" si="7"/>
        <v>1</v>
      </c>
      <c r="P67" s="4" t="b">
        <f t="shared" si="8"/>
        <v>0</v>
      </c>
      <c r="Q67" s="4" t="b">
        <f t="shared" si="9"/>
        <v>0</v>
      </c>
    </row>
    <row r="68" spans="1:17" x14ac:dyDescent="0.2">
      <c r="A68" t="str">
        <f>SIAF!B67</f>
        <v>MIRIM_FP4MIMF</v>
      </c>
      <c r="B68" t="str">
        <f>HLOOKUP(TRUE,$L68:$Q$281,ROW($Q$281)-ROW($L68)+1,FALSE)</f>
        <v>MIRIMAGE_MASKLYOT</v>
      </c>
      <c r="C68" s="4">
        <f>VLOOKUP(A68,SIAF!$B$3:$R$279,15,FALSE)</f>
        <v>-414.21129237503641</v>
      </c>
      <c r="D68" s="4">
        <f>VLOOKUP(A68,SIAF!$B$3:$R$279,16,FALSE)</f>
        <v>-331.32490134260865</v>
      </c>
      <c r="E68" s="4">
        <f t="shared" si="27"/>
        <v>57.964738703423187</v>
      </c>
      <c r="F68" s="4">
        <f t="shared" si="26"/>
        <v>47.770804975646143</v>
      </c>
      <c r="G68" s="4">
        <f t="shared" si="26"/>
        <v>69.175453929095028</v>
      </c>
      <c r="H68" s="4">
        <f t="shared" si="26"/>
        <v>92.296708758411384</v>
      </c>
      <c r="I68" s="4">
        <f t="shared" si="26"/>
        <v>25.898552331690571</v>
      </c>
      <c r="J68" s="4">
        <f t="shared" si="26"/>
        <v>90.374376852471784</v>
      </c>
      <c r="K68" s="4">
        <f t="shared" si="3"/>
        <v>25.898552331690571</v>
      </c>
      <c r="L68" s="4" t="b">
        <f t="shared" si="4"/>
        <v>0</v>
      </c>
      <c r="M68" s="4" t="b">
        <f t="shared" si="5"/>
        <v>0</v>
      </c>
      <c r="N68" s="4" t="b">
        <f t="shared" si="6"/>
        <v>0</v>
      </c>
      <c r="O68" s="4" t="b">
        <f t="shared" si="7"/>
        <v>0</v>
      </c>
      <c r="P68" s="4" t="b">
        <f t="shared" si="8"/>
        <v>1</v>
      </c>
      <c r="Q68" s="4" t="b">
        <f t="shared" si="9"/>
        <v>0</v>
      </c>
    </row>
    <row r="69" spans="1:17" x14ac:dyDescent="0.2">
      <c r="A69" t="str">
        <f>SIAF!B68</f>
        <v>MIRIM_FP5MIMF</v>
      </c>
      <c r="B69" t="str">
        <f>HLOOKUP(TRUE,$L69:$Q$281,ROW($Q$281)-ROW($L69)+1,FALSE)</f>
        <v>MIRIMAGE_ILLCNTR</v>
      </c>
      <c r="C69" s="4">
        <f>VLOOKUP(A69,SIAF!$B$3:$R$279,15,FALSE)</f>
        <v>-459.10496785610439</v>
      </c>
      <c r="D69" s="4">
        <f>VLOOKUP(A69,SIAF!$B$3:$R$279,16,FALSE)</f>
        <v>-346.12229586836406</v>
      </c>
      <c r="E69" s="4">
        <f t="shared" si="27"/>
        <v>28.53004674892092</v>
      </c>
      <c r="F69" s="4">
        <f t="shared" si="26"/>
        <v>74.537778831715841</v>
      </c>
      <c r="G69" s="4">
        <f t="shared" si="26"/>
        <v>84.634556959601781</v>
      </c>
      <c r="H69" s="4">
        <f t="shared" si="26"/>
        <v>99.940590416222136</v>
      </c>
      <c r="I69" s="4">
        <f t="shared" si="26"/>
        <v>70.532913311357987</v>
      </c>
      <c r="J69" s="4">
        <f t="shared" si="26"/>
        <v>52.095802855981148</v>
      </c>
      <c r="K69" s="4">
        <f t="shared" si="3"/>
        <v>28.53004674892092</v>
      </c>
      <c r="L69" s="4" t="b">
        <f t="shared" si="4"/>
        <v>1</v>
      </c>
      <c r="M69" s="4" t="b">
        <f t="shared" si="5"/>
        <v>0</v>
      </c>
      <c r="N69" s="4" t="b">
        <f t="shared" si="6"/>
        <v>0</v>
      </c>
      <c r="O69" s="4" t="b">
        <f t="shared" si="7"/>
        <v>0</v>
      </c>
      <c r="P69" s="4" t="b">
        <f t="shared" si="8"/>
        <v>0</v>
      </c>
      <c r="Q69" s="4" t="b">
        <f t="shared" si="9"/>
        <v>0</v>
      </c>
    </row>
    <row r="70" spans="1:17" x14ac:dyDescent="0.2">
      <c r="A70" t="str">
        <f>SIAF!B69</f>
        <v>MIRIM_SLIT</v>
      </c>
      <c r="B70" t="str">
        <f>HLOOKUP(TRUE,$L70:$Q$281,ROW($Q$281)-ROW($L70)+1,FALSE)</f>
        <v>MIRIMAGE_MASK1140</v>
      </c>
      <c r="C70" s="4">
        <f>VLOOKUP(A70,SIAF!$B$3:$R$279,15,FALSE)</f>
        <v>-414.33</v>
      </c>
      <c r="D70" s="4">
        <f>VLOOKUP(A70,SIAF!$B$3:$R$279,16,FALSE)</f>
        <v>-400.69</v>
      </c>
      <c r="E70" s="4">
        <f t="shared" si="27"/>
        <v>47.247231038756048</v>
      </c>
      <c r="F70" s="4">
        <f t="shared" si="27"/>
        <v>38.102632445996193</v>
      </c>
      <c r="G70" s="4">
        <f t="shared" si="27"/>
        <v>23.577949550234621</v>
      </c>
      <c r="H70" s="4">
        <f t="shared" si="27"/>
        <v>29.493408540424952</v>
      </c>
      <c r="I70" s="4">
        <f t="shared" si="27"/>
        <v>67.941576759005315</v>
      </c>
      <c r="J70" s="4">
        <f t="shared" si="27"/>
        <v>120.9172457985382</v>
      </c>
      <c r="K70" s="4">
        <f t="shared" si="3"/>
        <v>23.577949550234621</v>
      </c>
      <c r="L70" s="4" t="b">
        <f t="shared" si="4"/>
        <v>0</v>
      </c>
      <c r="M70" s="4" t="b">
        <f t="shared" si="5"/>
        <v>0</v>
      </c>
      <c r="N70" s="4" t="b">
        <f t="shared" si="6"/>
        <v>1</v>
      </c>
      <c r="O70" s="4" t="b">
        <f t="shared" si="7"/>
        <v>0</v>
      </c>
      <c r="P70" s="4" t="b">
        <f t="shared" si="8"/>
        <v>0</v>
      </c>
      <c r="Q70" s="4" t="b">
        <f t="shared" si="9"/>
        <v>0</v>
      </c>
    </row>
    <row r="71" spans="1:17" x14ac:dyDescent="0.2">
      <c r="A71" t="str">
        <f>SIAF!B70</f>
        <v>MIRIFU_CHANNEL1A</v>
      </c>
      <c r="B71" t="str">
        <f>HLOOKUP(TRUE,$L71:$Q$281,ROW($Q$281)-ROW($L71)+1,FALSE)</f>
        <v>MIRIFU_CNTR</v>
      </c>
      <c r="C71" s="4">
        <f>VLOOKUP(A71,SIAF!$B$3:$R$279,15,FALSE)</f>
        <v>-503.65447</v>
      </c>
      <c r="D71" s="4">
        <f>VLOOKUP(A71,SIAF!$B$3:$R$279,16,FALSE)</f>
        <v>-318.74245999999999</v>
      </c>
      <c r="E71" s="4">
        <f t="shared" si="27"/>
        <v>74.767508996058254</v>
      </c>
      <c r="F71" s="4">
        <f t="shared" si="26"/>
        <v>126.23852329184116</v>
      </c>
      <c r="G71" s="4">
        <f t="shared" si="26"/>
        <v>136.80301766317254</v>
      </c>
      <c r="H71" s="4">
        <f t="shared" si="26"/>
        <v>150.7055154415531</v>
      </c>
      <c r="I71" s="4">
        <f t="shared" si="26"/>
        <v>116.11057947975752</v>
      </c>
      <c r="J71" s="4">
        <f t="shared" si="26"/>
        <v>0.60839145638315795</v>
      </c>
      <c r="K71" s="4">
        <f t="shared" si="3"/>
        <v>0.60839145638315795</v>
      </c>
      <c r="L71" s="4" t="b">
        <f t="shared" si="4"/>
        <v>0</v>
      </c>
      <c r="M71" s="4" t="b">
        <f t="shared" si="5"/>
        <v>0</v>
      </c>
      <c r="N71" s="4" t="b">
        <f t="shared" si="6"/>
        <v>0</v>
      </c>
      <c r="O71" s="4" t="b">
        <f t="shared" si="7"/>
        <v>0</v>
      </c>
      <c r="P71" s="4" t="b">
        <f t="shared" si="8"/>
        <v>0</v>
      </c>
      <c r="Q71" s="4" t="b">
        <f t="shared" si="9"/>
        <v>1</v>
      </c>
    </row>
    <row r="72" spans="1:17" x14ac:dyDescent="0.2">
      <c r="A72" t="str">
        <f>SIAF!B71</f>
        <v>MIRIFU_1ASLICE01</v>
      </c>
      <c r="B72" t="str">
        <f>HLOOKUP(TRUE,$L72:$Q$281,ROW($Q$281)-ROW($L72)+1,FALSE)</f>
        <v>MIRIFU_CNTR</v>
      </c>
      <c r="C72" s="4">
        <f>VLOOKUP(A72,SIAF!$B$3:$R$279,15,FALSE)</f>
        <v>-503.40697</v>
      </c>
      <c r="D72" s="4">
        <f>VLOOKUP(A72,SIAF!$B$3:$R$279,16,FALSE)</f>
        <v>-316.98383999999999</v>
      </c>
      <c r="E72" s="4">
        <f t="shared" si="27"/>
        <v>75.914660768080296</v>
      </c>
      <c r="F72" s="4">
        <f t="shared" si="26"/>
        <v>126.76795397165183</v>
      </c>
      <c r="G72" s="4">
        <f t="shared" si="26"/>
        <v>137.60858939977416</v>
      </c>
      <c r="H72" s="4">
        <f t="shared" si="26"/>
        <v>151.72633282641928</v>
      </c>
      <c r="I72" s="4">
        <f t="shared" si="26"/>
        <v>116.1657338056681</v>
      </c>
      <c r="J72" s="4">
        <f t="shared" si="26"/>
        <v>2.3829026854238324</v>
      </c>
      <c r="K72" s="4">
        <f t="shared" ref="K72:K135" si="28">MIN(E72:J72)</f>
        <v>2.3829026854238324</v>
      </c>
      <c r="L72" s="4" t="b">
        <f t="shared" ref="L72:L135" si="29">E72=$K72</f>
        <v>0</v>
      </c>
      <c r="M72" s="4" t="b">
        <f t="shared" ref="M72:M135" si="30">F72=$K72</f>
        <v>0</v>
      </c>
      <c r="N72" s="4" t="b">
        <f t="shared" ref="N72:N135" si="31">G72=$K72</f>
        <v>0</v>
      </c>
      <c r="O72" s="4" t="b">
        <f t="shared" ref="O72:O135" si="32">H72=$K72</f>
        <v>0</v>
      </c>
      <c r="P72" s="4" t="b">
        <f t="shared" ref="P72:P135" si="33">I72=$K72</f>
        <v>0</v>
      </c>
      <c r="Q72" s="4" t="b">
        <f t="shared" ref="Q72:Q135" si="34">J72=$K72</f>
        <v>1</v>
      </c>
    </row>
    <row r="73" spans="1:17" x14ac:dyDescent="0.2">
      <c r="A73" t="str">
        <f>SIAF!B72</f>
        <v>MIRIFU_1ASLICE02</v>
      </c>
      <c r="B73" t="str">
        <f>HLOOKUP(TRUE,$L73:$Q$281,ROW($Q$281)-ROW($L73)+1,FALSE)</f>
        <v>MIRIFU_CNTR</v>
      </c>
      <c r="C73" s="4">
        <f>VLOOKUP(A73,SIAF!$B$3:$R$279,15,FALSE)</f>
        <v>-503.43171999999998</v>
      </c>
      <c r="D73" s="4">
        <f>VLOOKUP(A73,SIAF!$B$3:$R$279,16,FALSE)</f>
        <v>-317.15969999999999</v>
      </c>
      <c r="E73" s="4">
        <f t="shared" si="27"/>
        <v>75.798855897123005</v>
      </c>
      <c r="F73" s="4">
        <f t="shared" si="26"/>
        <v>126.71399123413433</v>
      </c>
      <c r="G73" s="4">
        <f t="shared" si="26"/>
        <v>137.5272137089766</v>
      </c>
      <c r="H73" s="4">
        <f t="shared" si="26"/>
        <v>151.62362566609596</v>
      </c>
      <c r="I73" s="4">
        <f t="shared" si="26"/>
        <v>116.15899805016883</v>
      </c>
      <c r="J73" s="4">
        <f t="shared" si="26"/>
        <v>2.205349260344065</v>
      </c>
      <c r="K73" s="4">
        <f t="shared" si="28"/>
        <v>2.205349260344065</v>
      </c>
      <c r="L73" s="4" t="b">
        <f t="shared" si="29"/>
        <v>0</v>
      </c>
      <c r="M73" s="4" t="b">
        <f t="shared" si="30"/>
        <v>0</v>
      </c>
      <c r="N73" s="4" t="b">
        <f t="shared" si="31"/>
        <v>0</v>
      </c>
      <c r="O73" s="4" t="b">
        <f t="shared" si="32"/>
        <v>0</v>
      </c>
      <c r="P73" s="4" t="b">
        <f t="shared" si="33"/>
        <v>0</v>
      </c>
      <c r="Q73" s="4" t="b">
        <f t="shared" si="34"/>
        <v>1</v>
      </c>
    </row>
    <row r="74" spans="1:17" x14ac:dyDescent="0.2">
      <c r="A74" t="str">
        <f>SIAF!B73</f>
        <v>MIRIFU_1ASLICE03</v>
      </c>
      <c r="B74" t="str">
        <f>HLOOKUP(TRUE,$L74:$Q$281,ROW($Q$281)-ROW($L74)+1,FALSE)</f>
        <v>MIRIFU_CNTR</v>
      </c>
      <c r="C74" s="4">
        <f>VLOOKUP(A74,SIAF!$B$3:$R$279,15,FALSE)</f>
        <v>-503.45647000000002</v>
      </c>
      <c r="D74" s="4">
        <f>VLOOKUP(A74,SIAF!$B$3:$R$279,16,FALSE)</f>
        <v>-317.33557000000002</v>
      </c>
      <c r="E74" s="4">
        <f t="shared" si="27"/>
        <v>75.683283061953958</v>
      </c>
      <c r="F74" s="4">
        <f t="shared" si="26"/>
        <v>126.66025019487159</v>
      </c>
      <c r="G74" s="4">
        <f t="shared" si="26"/>
        <v>137.44601354411233</v>
      </c>
      <c r="H74" s="4">
        <f t="shared" si="26"/>
        <v>151.52105018466457</v>
      </c>
      <c r="I74" s="4">
        <f t="shared" si="26"/>
        <v>116.15253169220993</v>
      </c>
      <c r="J74" s="4">
        <f t="shared" si="26"/>
        <v>2.0277929141063571</v>
      </c>
      <c r="K74" s="4">
        <f t="shared" si="28"/>
        <v>2.0277929141063571</v>
      </c>
      <c r="L74" s="4" t="b">
        <f t="shared" si="29"/>
        <v>0</v>
      </c>
      <c r="M74" s="4" t="b">
        <f t="shared" si="30"/>
        <v>0</v>
      </c>
      <c r="N74" s="4" t="b">
        <f t="shared" si="31"/>
        <v>0</v>
      </c>
      <c r="O74" s="4" t="b">
        <f t="shared" si="32"/>
        <v>0</v>
      </c>
      <c r="P74" s="4" t="b">
        <f t="shared" si="33"/>
        <v>0</v>
      </c>
      <c r="Q74" s="4" t="b">
        <f t="shared" si="34"/>
        <v>1</v>
      </c>
    </row>
    <row r="75" spans="1:17" x14ac:dyDescent="0.2">
      <c r="A75" t="str">
        <f>SIAF!B74</f>
        <v>MIRIFU_1ASLICE04</v>
      </c>
      <c r="B75" t="str">
        <f>HLOOKUP(TRUE,$L75:$Q$281,ROW($Q$281)-ROW($L75)+1,FALSE)</f>
        <v>MIRIFU_CNTR</v>
      </c>
      <c r="C75" s="4">
        <f>VLOOKUP(A75,SIAF!$B$3:$R$279,15,FALSE)</f>
        <v>-503.48122000000001</v>
      </c>
      <c r="D75" s="4">
        <f>VLOOKUP(A75,SIAF!$B$3:$R$279,16,FALSE)</f>
        <v>-317.51143000000002</v>
      </c>
      <c r="E75" s="4">
        <f t="shared" si="27"/>
        <v>75.567958365576843</v>
      </c>
      <c r="F75" s="4">
        <f t="shared" si="26"/>
        <v>126.60673979089148</v>
      </c>
      <c r="G75" s="4">
        <f t="shared" si="26"/>
        <v>137.36500076021107</v>
      </c>
      <c r="H75" s="4">
        <f t="shared" si="26"/>
        <v>151.41862037731119</v>
      </c>
      <c r="I75" s="4">
        <f t="shared" si="26"/>
        <v>116.14633828341393</v>
      </c>
      <c r="J75" s="4">
        <f t="shared" si="26"/>
        <v>1.8502553823729215</v>
      </c>
      <c r="K75" s="4">
        <f t="shared" si="28"/>
        <v>1.8502553823729215</v>
      </c>
      <c r="L75" s="4" t="b">
        <f t="shared" si="29"/>
        <v>0</v>
      </c>
      <c r="M75" s="4" t="b">
        <f t="shared" si="30"/>
        <v>0</v>
      </c>
      <c r="N75" s="4" t="b">
        <f t="shared" si="31"/>
        <v>0</v>
      </c>
      <c r="O75" s="4" t="b">
        <f t="shared" si="32"/>
        <v>0</v>
      </c>
      <c r="P75" s="4" t="b">
        <f t="shared" si="33"/>
        <v>0</v>
      </c>
      <c r="Q75" s="4" t="b">
        <f t="shared" si="34"/>
        <v>1</v>
      </c>
    </row>
    <row r="76" spans="1:17" x14ac:dyDescent="0.2">
      <c r="A76" t="str">
        <f>SIAF!B75</f>
        <v>MIRIFU_1ASLICE05</v>
      </c>
      <c r="B76" t="str">
        <f>HLOOKUP(TRUE,$L76:$Q$281,ROW($Q$281)-ROW($L76)+1,FALSE)</f>
        <v>MIRIFU_CNTR</v>
      </c>
      <c r="C76" s="4">
        <f>VLOOKUP(A76,SIAF!$B$3:$R$279,15,FALSE)</f>
        <v>-503.50596999999999</v>
      </c>
      <c r="D76" s="4">
        <f>VLOOKUP(A76,SIAF!$B$3:$R$279,16,FALSE)</f>
        <v>-317.68729000000002</v>
      </c>
      <c r="E76" s="4">
        <f t="shared" si="27"/>
        <v>75.452875403469321</v>
      </c>
      <c r="F76" s="4">
        <f t="shared" si="26"/>
        <v>126.55345597862485</v>
      </c>
      <c r="G76" s="4">
        <f t="shared" si="26"/>
        <v>137.28416990731844</v>
      </c>
      <c r="H76" s="4">
        <f t="shared" si="26"/>
        <v>151.31632966562836</v>
      </c>
      <c r="I76" s="4">
        <f t="shared" si="26"/>
        <v>116.14041610647352</v>
      </c>
      <c r="J76" s="4">
        <f t="shared" si="26"/>
        <v>1.6727296439353188</v>
      </c>
      <c r="K76" s="4">
        <f t="shared" si="28"/>
        <v>1.6727296439353188</v>
      </c>
      <c r="L76" s="4" t="b">
        <f t="shared" si="29"/>
        <v>0</v>
      </c>
      <c r="M76" s="4" t="b">
        <f t="shared" si="30"/>
        <v>0</v>
      </c>
      <c r="N76" s="4" t="b">
        <f t="shared" si="31"/>
        <v>0</v>
      </c>
      <c r="O76" s="4" t="b">
        <f t="shared" si="32"/>
        <v>0</v>
      </c>
      <c r="P76" s="4" t="b">
        <f t="shared" si="33"/>
        <v>0</v>
      </c>
      <c r="Q76" s="4" t="b">
        <f t="shared" si="34"/>
        <v>1</v>
      </c>
    </row>
    <row r="77" spans="1:17" x14ac:dyDescent="0.2">
      <c r="A77" t="str">
        <f>SIAF!B76</f>
        <v>MIRIFU_1ASLICE06</v>
      </c>
      <c r="B77" t="str">
        <f>HLOOKUP(TRUE,$L77:$Q$281,ROW($Q$281)-ROW($L77)+1,FALSE)</f>
        <v>MIRIFU_CNTR</v>
      </c>
      <c r="C77" s="4">
        <f>VLOOKUP(A77,SIAF!$B$3:$R$279,15,FALSE)</f>
        <v>-503.53071999999997</v>
      </c>
      <c r="D77" s="4">
        <f>VLOOKUP(A77,SIAF!$B$3:$R$279,16,FALSE)</f>
        <v>-317.86315000000002</v>
      </c>
      <c r="E77" s="4">
        <f t="shared" si="27"/>
        <v>75.338035283418264</v>
      </c>
      <c r="F77" s="4">
        <f t="shared" si="26"/>
        <v>126.50039904440291</v>
      </c>
      <c r="G77" s="4">
        <f t="shared" si="26"/>
        <v>137.20352130697799</v>
      </c>
      <c r="H77" s="4">
        <f t="shared" si="26"/>
        <v>151.21417833189508</v>
      </c>
      <c r="I77" s="4">
        <f t="shared" si="26"/>
        <v>116.13476520288232</v>
      </c>
      <c r="J77" s="4">
        <f t="shared" si="26"/>
        <v>1.4952198994127885</v>
      </c>
      <c r="K77" s="4">
        <f t="shared" si="28"/>
        <v>1.4952198994127885</v>
      </c>
      <c r="L77" s="4" t="b">
        <f t="shared" si="29"/>
        <v>0</v>
      </c>
      <c r="M77" s="4" t="b">
        <f t="shared" si="30"/>
        <v>0</v>
      </c>
      <c r="N77" s="4" t="b">
        <f t="shared" si="31"/>
        <v>0</v>
      </c>
      <c r="O77" s="4" t="b">
        <f t="shared" si="32"/>
        <v>0</v>
      </c>
      <c r="P77" s="4" t="b">
        <f t="shared" si="33"/>
        <v>0</v>
      </c>
      <c r="Q77" s="4" t="b">
        <f t="shared" si="34"/>
        <v>1</v>
      </c>
    </row>
    <row r="78" spans="1:17" x14ac:dyDescent="0.2">
      <c r="A78" t="str">
        <f>SIAF!B77</f>
        <v>MIRIFU_1ASLICE07</v>
      </c>
      <c r="B78" t="str">
        <f>HLOOKUP(TRUE,$L78:$Q$281,ROW($Q$281)-ROW($L78)+1,FALSE)</f>
        <v>MIRIFU_CNTR</v>
      </c>
      <c r="C78" s="4">
        <f>VLOOKUP(A78,SIAF!$B$3:$R$279,15,FALSE)</f>
        <v>-503.55547000000001</v>
      </c>
      <c r="D78" s="4">
        <f>VLOOKUP(A78,SIAF!$B$3:$R$279,16,FALSE)</f>
        <v>-318.03901000000002</v>
      </c>
      <c r="E78" s="4">
        <f t="shared" si="27"/>
        <v>75.22343911763069</v>
      </c>
      <c r="F78" s="4">
        <f t="shared" si="26"/>
        <v>126.44756927381728</v>
      </c>
      <c r="G78" s="4">
        <f t="shared" si="26"/>
        <v>137.12305528076399</v>
      </c>
      <c r="H78" s="4">
        <f t="shared" si="26"/>
        <v>151.11216665876847</v>
      </c>
      <c r="I78" s="4">
        <f t="shared" si="26"/>
        <v>116.12938561224118</v>
      </c>
      <c r="J78" s="4">
        <f t="shared" si="26"/>
        <v>1.3177326123686748</v>
      </c>
      <c r="K78" s="4">
        <f t="shared" si="28"/>
        <v>1.3177326123686748</v>
      </c>
      <c r="L78" s="4" t="b">
        <f t="shared" si="29"/>
        <v>0</v>
      </c>
      <c r="M78" s="4" t="b">
        <f t="shared" si="30"/>
        <v>0</v>
      </c>
      <c r="N78" s="4" t="b">
        <f t="shared" si="31"/>
        <v>0</v>
      </c>
      <c r="O78" s="4" t="b">
        <f t="shared" si="32"/>
        <v>0</v>
      </c>
      <c r="P78" s="4" t="b">
        <f t="shared" si="33"/>
        <v>0</v>
      </c>
      <c r="Q78" s="4" t="b">
        <f t="shared" si="34"/>
        <v>1</v>
      </c>
    </row>
    <row r="79" spans="1:17" x14ac:dyDescent="0.2">
      <c r="A79" t="str">
        <f>SIAF!B78</f>
        <v>MIRIFU_1ASLICE08</v>
      </c>
      <c r="B79" t="str">
        <f>HLOOKUP(TRUE,$L79:$Q$281,ROW($Q$281)-ROW($L79)+1,FALSE)</f>
        <v>MIRIFU_CNTR</v>
      </c>
      <c r="C79" s="4">
        <f>VLOOKUP(A79,SIAF!$B$3:$R$279,15,FALSE)</f>
        <v>-503.58022</v>
      </c>
      <c r="D79" s="4">
        <f>VLOOKUP(A79,SIAF!$B$3:$R$279,16,FALSE)</f>
        <v>-318.21487999999999</v>
      </c>
      <c r="E79" s="4">
        <f t="shared" si="27"/>
        <v>75.10908058637996</v>
      </c>
      <c r="F79" s="4">
        <f t="shared" si="26"/>
        <v>126.39496269363114</v>
      </c>
      <c r="G79" s="4">
        <f t="shared" si="26"/>
        <v>137.04276643540743</v>
      </c>
      <c r="H79" s="4">
        <f t="shared" si="26"/>
        <v>151.01028811098621</v>
      </c>
      <c r="I79" s="4">
        <f t="shared" si="26"/>
        <v>116.12427570190353</v>
      </c>
      <c r="J79" s="4">
        <f t="shared" si="26"/>
        <v>1.1402684352818153</v>
      </c>
      <c r="K79" s="4">
        <f t="shared" si="28"/>
        <v>1.1402684352818153</v>
      </c>
      <c r="L79" s="4" t="b">
        <f t="shared" si="29"/>
        <v>0</v>
      </c>
      <c r="M79" s="4" t="b">
        <f t="shared" si="30"/>
        <v>0</v>
      </c>
      <c r="N79" s="4" t="b">
        <f t="shared" si="31"/>
        <v>0</v>
      </c>
      <c r="O79" s="4" t="b">
        <f t="shared" si="32"/>
        <v>0</v>
      </c>
      <c r="P79" s="4" t="b">
        <f t="shared" si="33"/>
        <v>0</v>
      </c>
      <c r="Q79" s="4" t="b">
        <f t="shared" si="34"/>
        <v>1</v>
      </c>
    </row>
    <row r="80" spans="1:17" x14ac:dyDescent="0.2">
      <c r="A80" t="str">
        <f>SIAF!B79</f>
        <v>MIRIFU_1ASLICE09</v>
      </c>
      <c r="B80" t="str">
        <f>HLOOKUP(TRUE,$L80:$Q$281,ROW($Q$281)-ROW($L80)+1,FALSE)</f>
        <v>MIRIFU_CNTR</v>
      </c>
      <c r="C80" s="4">
        <f>VLOOKUP(A80,SIAF!$B$3:$R$279,15,FALSE)</f>
        <v>-503.60496999999998</v>
      </c>
      <c r="D80" s="4">
        <f>VLOOKUP(A80,SIAF!$B$3:$R$279,16,FALSE)</f>
        <v>-318.39073999999999</v>
      </c>
      <c r="E80" s="4">
        <f t="shared" si="27"/>
        <v>74.994975695543943</v>
      </c>
      <c r="F80" s="4">
        <f t="shared" si="26"/>
        <v>126.34258811625493</v>
      </c>
      <c r="G80" s="4">
        <f t="shared" si="26"/>
        <v>136.96266653176815</v>
      </c>
      <c r="H80" s="4">
        <f t="shared" si="26"/>
        <v>150.90855661560715</v>
      </c>
      <c r="I80" s="4">
        <f t="shared" si="26"/>
        <v>116.11943886346202</v>
      </c>
      <c r="J80" s="4">
        <f t="shared" si="26"/>
        <v>0.96286526586020316</v>
      </c>
      <c r="K80" s="4">
        <f t="shared" si="28"/>
        <v>0.96286526586020316</v>
      </c>
      <c r="L80" s="4" t="b">
        <f t="shared" si="29"/>
        <v>0</v>
      </c>
      <c r="M80" s="4" t="b">
        <f t="shared" si="30"/>
        <v>0</v>
      </c>
      <c r="N80" s="4" t="b">
        <f t="shared" si="31"/>
        <v>0</v>
      </c>
      <c r="O80" s="4" t="b">
        <f t="shared" si="32"/>
        <v>0</v>
      </c>
      <c r="P80" s="4" t="b">
        <f t="shared" si="33"/>
        <v>0</v>
      </c>
      <c r="Q80" s="4" t="b">
        <f t="shared" si="34"/>
        <v>1</v>
      </c>
    </row>
    <row r="81" spans="1:17" x14ac:dyDescent="0.2">
      <c r="A81" t="str">
        <f>SIAF!B80</f>
        <v>MIRIFU_1ASLICE10</v>
      </c>
      <c r="B81" t="str">
        <f>HLOOKUP(TRUE,$L81:$Q$281,ROW($Q$281)-ROW($L81)+1,FALSE)</f>
        <v>MIRIFU_CNTR</v>
      </c>
      <c r="C81" s="4">
        <f>VLOOKUP(A81,SIAF!$B$3:$R$279,15,FALSE)</f>
        <v>-503.62972000000002</v>
      </c>
      <c r="D81" s="4">
        <f>VLOOKUP(A81,SIAF!$B$3:$R$279,16,FALSE)</f>
        <v>-318.56659999999999</v>
      </c>
      <c r="E81" s="4">
        <f t="shared" si="27"/>
        <v>74.881118122149743</v>
      </c>
      <c r="F81" s="4">
        <f t="shared" si="26"/>
        <v>126.29044155480291</v>
      </c>
      <c r="G81" s="4">
        <f t="shared" si="26"/>
        <v>136.88275016713837</v>
      </c>
      <c r="H81" s="4">
        <f t="shared" si="26"/>
        <v>150.80696563107739</v>
      </c>
      <c r="I81" s="4">
        <f t="shared" si="26"/>
        <v>116.11487344540791</v>
      </c>
      <c r="J81" s="4">
        <f t="shared" si="26"/>
        <v>0.7855479234903624</v>
      </c>
      <c r="K81" s="4">
        <f t="shared" si="28"/>
        <v>0.7855479234903624</v>
      </c>
      <c r="L81" s="4" t="b">
        <f t="shared" si="29"/>
        <v>0</v>
      </c>
      <c r="M81" s="4" t="b">
        <f t="shared" si="30"/>
        <v>0</v>
      </c>
      <c r="N81" s="4" t="b">
        <f t="shared" si="31"/>
        <v>0</v>
      </c>
      <c r="O81" s="4" t="b">
        <f t="shared" si="32"/>
        <v>0</v>
      </c>
      <c r="P81" s="4" t="b">
        <f t="shared" si="33"/>
        <v>0</v>
      </c>
      <c r="Q81" s="4" t="b">
        <f t="shared" si="34"/>
        <v>1</v>
      </c>
    </row>
    <row r="82" spans="1:17" x14ac:dyDescent="0.2">
      <c r="A82" t="str">
        <f>SIAF!B81</f>
        <v>MIRIFU_1ASLICE11</v>
      </c>
      <c r="B82" t="str">
        <f>HLOOKUP(TRUE,$L82:$Q$281,ROW($Q$281)-ROW($L82)+1,FALSE)</f>
        <v>MIRIFU_CNTR</v>
      </c>
      <c r="C82" s="4">
        <f>VLOOKUP(A82,SIAF!$B$3:$R$279,15,FALSE)</f>
        <v>-503.65447</v>
      </c>
      <c r="D82" s="4">
        <f>VLOOKUP(A82,SIAF!$B$3:$R$279,16,FALSE)</f>
        <v>-318.74245999999999</v>
      </c>
      <c r="E82" s="4">
        <f t="shared" si="27"/>
        <v>74.767508996058254</v>
      </c>
      <c r="F82" s="4">
        <f t="shared" si="26"/>
        <v>126.23852329184116</v>
      </c>
      <c r="G82" s="4">
        <f t="shared" si="26"/>
        <v>136.80301766317254</v>
      </c>
      <c r="H82" s="4">
        <f t="shared" si="26"/>
        <v>150.7055154415531</v>
      </c>
      <c r="I82" s="4">
        <f t="shared" si="26"/>
        <v>116.11057947975752</v>
      </c>
      <c r="J82" s="4">
        <f t="shared" si="26"/>
        <v>0.60839145638315795</v>
      </c>
      <c r="K82" s="4">
        <f t="shared" si="28"/>
        <v>0.60839145638315795</v>
      </c>
      <c r="L82" s="4" t="b">
        <f t="shared" si="29"/>
        <v>0</v>
      </c>
      <c r="M82" s="4" t="b">
        <f t="shared" si="30"/>
        <v>0</v>
      </c>
      <c r="N82" s="4" t="b">
        <f t="shared" si="31"/>
        <v>0</v>
      </c>
      <c r="O82" s="4" t="b">
        <f t="shared" si="32"/>
        <v>0</v>
      </c>
      <c r="P82" s="4" t="b">
        <f t="shared" si="33"/>
        <v>0</v>
      </c>
      <c r="Q82" s="4" t="b">
        <f t="shared" si="34"/>
        <v>1</v>
      </c>
    </row>
    <row r="83" spans="1:17" x14ac:dyDescent="0.2">
      <c r="A83" t="str">
        <f>SIAF!B82</f>
        <v>MIRIFU_1ASLICE12</v>
      </c>
      <c r="B83" t="str">
        <f>HLOOKUP(TRUE,$L83:$Q$281,ROW($Q$281)-ROW($L83)+1,FALSE)</f>
        <v>MIRIFU_CNTR</v>
      </c>
      <c r="C83" s="4">
        <f>VLOOKUP(A83,SIAF!$B$3:$R$279,15,FALSE)</f>
        <v>-503.67921999999999</v>
      </c>
      <c r="D83" s="4">
        <f>VLOOKUP(A83,SIAF!$B$3:$R$279,16,FALSE)</f>
        <v>-318.91831999999999</v>
      </c>
      <c r="E83" s="4">
        <f t="shared" si="27"/>
        <v>74.654149451535247</v>
      </c>
      <c r="F83" s="4">
        <f t="shared" si="26"/>
        <v>126.18683360916287</v>
      </c>
      <c r="G83" s="4">
        <f t="shared" si="26"/>
        <v>136.72346934153472</v>
      </c>
      <c r="H83" s="4">
        <f t="shared" si="26"/>
        <v>150.60420633156181</v>
      </c>
      <c r="I83" s="4">
        <f t="shared" si="26"/>
        <v>116.10655699662821</v>
      </c>
      <c r="J83" s="4">
        <f t="shared" si="26"/>
        <v>0.4315940135127202</v>
      </c>
      <c r="K83" s="4">
        <f t="shared" si="28"/>
        <v>0.4315940135127202</v>
      </c>
      <c r="L83" s="4" t="b">
        <f t="shared" si="29"/>
        <v>0</v>
      </c>
      <c r="M83" s="4" t="b">
        <f t="shared" si="30"/>
        <v>0</v>
      </c>
      <c r="N83" s="4" t="b">
        <f t="shared" si="31"/>
        <v>0</v>
      </c>
      <c r="O83" s="4" t="b">
        <f t="shared" si="32"/>
        <v>0</v>
      </c>
      <c r="P83" s="4" t="b">
        <f t="shared" si="33"/>
        <v>0</v>
      </c>
      <c r="Q83" s="4" t="b">
        <f t="shared" si="34"/>
        <v>1</v>
      </c>
    </row>
    <row r="84" spans="1:17" x14ac:dyDescent="0.2">
      <c r="A84" t="str">
        <f>SIAF!B83</f>
        <v>MIRIFU_1ASLICE13</v>
      </c>
      <c r="B84" t="str">
        <f>HLOOKUP(TRUE,$L84:$Q$281,ROW($Q$281)-ROW($L84)+1,FALSE)</f>
        <v>MIRIFU_CNTR</v>
      </c>
      <c r="C84" s="4">
        <f>VLOOKUP(A84,SIAF!$B$3:$R$279,15,FALSE)</f>
        <v>-503.70397000000003</v>
      </c>
      <c r="D84" s="4">
        <f>VLOOKUP(A84,SIAF!$B$3:$R$279,16,FALSE)</f>
        <v>-319.09417999999999</v>
      </c>
      <c r="E84" s="4">
        <f t="shared" si="27"/>
        <v>74.541040627246915</v>
      </c>
      <c r="F84" s="4">
        <f t="shared" si="26"/>
        <v>126.13537278778148</v>
      </c>
      <c r="G84" s="4">
        <f t="shared" si="26"/>
        <v>136.64410552389401</v>
      </c>
      <c r="H84" s="4">
        <f t="shared" si="26"/>
        <v>150.50303858600097</v>
      </c>
      <c r="I84" s="4">
        <f t="shared" si="26"/>
        <v>116.10280602423734</v>
      </c>
      <c r="J84" s="4">
        <f t="shared" si="26"/>
        <v>0.25590081086234412</v>
      </c>
      <c r="K84" s="4">
        <f t="shared" si="28"/>
        <v>0.25590081086234412</v>
      </c>
      <c r="L84" s="4" t="b">
        <f t="shared" si="29"/>
        <v>0</v>
      </c>
      <c r="M84" s="4" t="b">
        <f t="shared" si="30"/>
        <v>0</v>
      </c>
      <c r="N84" s="4" t="b">
        <f t="shared" si="31"/>
        <v>0</v>
      </c>
      <c r="O84" s="4" t="b">
        <f t="shared" si="32"/>
        <v>0</v>
      </c>
      <c r="P84" s="4" t="b">
        <f t="shared" si="33"/>
        <v>0</v>
      </c>
      <c r="Q84" s="4" t="b">
        <f t="shared" si="34"/>
        <v>1</v>
      </c>
    </row>
    <row r="85" spans="1:17" x14ac:dyDescent="0.2">
      <c r="A85" t="str">
        <f>SIAF!B84</f>
        <v>MIRIFU_1ASLICE14</v>
      </c>
      <c r="B85" t="str">
        <f>HLOOKUP(TRUE,$L85:$Q$281,ROW($Q$281)-ROW($L85)+1,FALSE)</f>
        <v>MIRIFU_CNTR</v>
      </c>
      <c r="C85" s="4">
        <f>VLOOKUP(A85,SIAF!$B$3:$R$279,15,FALSE)</f>
        <v>-503.72872000000001</v>
      </c>
      <c r="D85" s="4">
        <f>VLOOKUP(A85,SIAF!$B$3:$R$279,16,FALSE)</f>
        <v>-319.27005000000003</v>
      </c>
      <c r="E85" s="4">
        <f t="shared" si="27"/>
        <v>74.428176303642545</v>
      </c>
      <c r="F85" s="4">
        <f t="shared" si="26"/>
        <v>126.08413692303242</v>
      </c>
      <c r="G85" s="4">
        <f t="shared" si="26"/>
        <v>136.56492087431917</v>
      </c>
      <c r="H85" s="4">
        <f t="shared" si="26"/>
        <v>150.40200571442099</v>
      </c>
      <c r="I85" s="4">
        <f t="shared" si="26"/>
        <v>116.09932500907391</v>
      </c>
      <c r="J85" s="4">
        <f t="shared" si="26"/>
        <v>8.8172204236929744E-2</v>
      </c>
      <c r="K85" s="4">
        <f t="shared" si="28"/>
        <v>8.8172204236929744E-2</v>
      </c>
      <c r="L85" s="4" t="b">
        <f t="shared" si="29"/>
        <v>0</v>
      </c>
      <c r="M85" s="4" t="b">
        <f t="shared" si="30"/>
        <v>0</v>
      </c>
      <c r="N85" s="4" t="b">
        <f t="shared" si="31"/>
        <v>0</v>
      </c>
      <c r="O85" s="4" t="b">
        <f t="shared" si="32"/>
        <v>0</v>
      </c>
      <c r="P85" s="4" t="b">
        <f t="shared" si="33"/>
        <v>0</v>
      </c>
      <c r="Q85" s="4" t="b">
        <f t="shared" si="34"/>
        <v>1</v>
      </c>
    </row>
    <row r="86" spans="1:17" x14ac:dyDescent="0.2">
      <c r="A86" t="str">
        <f>SIAF!B85</f>
        <v>MIRIFU_1ASLICE15</v>
      </c>
      <c r="B86" t="str">
        <f>HLOOKUP(TRUE,$L86:$Q$281,ROW($Q$281)-ROW($L86)+1,FALSE)</f>
        <v>MIRIFU_CNTR</v>
      </c>
      <c r="C86" s="4">
        <f>VLOOKUP(A86,SIAF!$B$3:$R$279,15,FALSE)</f>
        <v>-503.75346999999999</v>
      </c>
      <c r="D86" s="4">
        <f>VLOOKUP(A86,SIAF!$B$3:$R$279,16,FALSE)</f>
        <v>-319.44591000000003</v>
      </c>
      <c r="E86" s="4">
        <f t="shared" si="27"/>
        <v>74.315572365907315</v>
      </c>
      <c r="F86" s="4">
        <f t="shared" si="26"/>
        <v>126.03313467639224</v>
      </c>
      <c r="G86" s="4">
        <f t="shared" si="26"/>
        <v>136.48592703928907</v>
      </c>
      <c r="H86" s="4">
        <f t="shared" si="26"/>
        <v>150.30112156103817</v>
      </c>
      <c r="I86" s="4">
        <f t="shared" si="26"/>
        <v>116.09611715031026</v>
      </c>
      <c r="J86" s="4">
        <f t="shared" si="26"/>
        <v>0.1146599132216931</v>
      </c>
      <c r="K86" s="4">
        <f t="shared" si="28"/>
        <v>0.1146599132216931</v>
      </c>
      <c r="L86" s="4" t="b">
        <f t="shared" si="29"/>
        <v>0</v>
      </c>
      <c r="M86" s="4" t="b">
        <f t="shared" si="30"/>
        <v>0</v>
      </c>
      <c r="N86" s="4" t="b">
        <f t="shared" si="31"/>
        <v>0</v>
      </c>
      <c r="O86" s="4" t="b">
        <f t="shared" si="32"/>
        <v>0</v>
      </c>
      <c r="P86" s="4" t="b">
        <f t="shared" si="33"/>
        <v>0</v>
      </c>
      <c r="Q86" s="4" t="b">
        <f t="shared" si="34"/>
        <v>1</v>
      </c>
    </row>
    <row r="87" spans="1:17" x14ac:dyDescent="0.2">
      <c r="A87" t="str">
        <f>SIAF!B86</f>
        <v>MIRIFU_1ASLICE16</v>
      </c>
      <c r="B87" t="str">
        <f>HLOOKUP(TRUE,$L87:$Q$281,ROW($Q$281)-ROW($L87)+1,FALSE)</f>
        <v>MIRIFU_CNTR</v>
      </c>
      <c r="C87" s="4">
        <f>VLOOKUP(A87,SIAF!$B$3:$R$279,15,FALSE)</f>
        <v>-503.77821999999998</v>
      </c>
      <c r="D87" s="4">
        <f>VLOOKUP(A87,SIAF!$B$3:$R$279,16,FALSE)</f>
        <v>-319.62178</v>
      </c>
      <c r="E87" s="4">
        <f t="shared" si="27"/>
        <v>74.203215253288292</v>
      </c>
      <c r="F87" s="4">
        <f t="shared" si="26"/>
        <v>125.98235796900775</v>
      </c>
      <c r="G87" s="4">
        <f t="shared" si="26"/>
        <v>136.40711303490855</v>
      </c>
      <c r="H87" s="4">
        <f t="shared" si="26"/>
        <v>150.20037286760515</v>
      </c>
      <c r="I87" s="4">
        <f t="shared" si="26"/>
        <v>116.09317932591759</v>
      </c>
      <c r="J87" s="4">
        <f t="shared" si="26"/>
        <v>0.28566373325992495</v>
      </c>
      <c r="K87" s="4">
        <f t="shared" si="28"/>
        <v>0.28566373325992495</v>
      </c>
      <c r="L87" s="4" t="b">
        <f t="shared" si="29"/>
        <v>0</v>
      </c>
      <c r="M87" s="4" t="b">
        <f t="shared" si="30"/>
        <v>0</v>
      </c>
      <c r="N87" s="4" t="b">
        <f t="shared" si="31"/>
        <v>0</v>
      </c>
      <c r="O87" s="4" t="b">
        <f t="shared" si="32"/>
        <v>0</v>
      </c>
      <c r="P87" s="4" t="b">
        <f t="shared" si="33"/>
        <v>0</v>
      </c>
      <c r="Q87" s="4" t="b">
        <f t="shared" si="34"/>
        <v>1</v>
      </c>
    </row>
    <row r="88" spans="1:17" x14ac:dyDescent="0.2">
      <c r="A88" t="str">
        <f>SIAF!B87</f>
        <v>MIRIFU_1ASLICE17</v>
      </c>
      <c r="B88" t="str">
        <f>HLOOKUP(TRUE,$L88:$Q$281,ROW($Q$281)-ROW($L88)+1,FALSE)</f>
        <v>MIRIFU_CNTR</v>
      </c>
      <c r="C88" s="4">
        <f>VLOOKUP(A88,SIAF!$B$3:$R$279,15,FALSE)</f>
        <v>-503.80297000000002</v>
      </c>
      <c r="D88" s="4">
        <f>VLOOKUP(A88,SIAF!$B$3:$R$279,16,FALSE)</f>
        <v>-319.79764</v>
      </c>
      <c r="E88" s="4">
        <f t="shared" si="27"/>
        <v>74.09112080970128</v>
      </c>
      <c r="F88" s="4">
        <f t="shared" si="26"/>
        <v>125.93181541170784</v>
      </c>
      <c r="G88" s="4">
        <f t="shared" si="26"/>
        <v>136.32849046919361</v>
      </c>
      <c r="H88" s="4">
        <f t="shared" si="26"/>
        <v>150.09977345045684</v>
      </c>
      <c r="I88" s="4">
        <f t="shared" si="26"/>
        <v>116.09051467084321</v>
      </c>
      <c r="J88" s="4">
        <f t="shared" si="26"/>
        <v>0.46166768589537938</v>
      </c>
      <c r="K88" s="4">
        <f t="shared" si="28"/>
        <v>0.46166768589537938</v>
      </c>
      <c r="L88" s="4" t="b">
        <f t="shared" si="29"/>
        <v>0</v>
      </c>
      <c r="M88" s="4" t="b">
        <f t="shared" si="30"/>
        <v>0</v>
      </c>
      <c r="N88" s="4" t="b">
        <f t="shared" si="31"/>
        <v>0</v>
      </c>
      <c r="O88" s="4" t="b">
        <f t="shared" si="32"/>
        <v>0</v>
      </c>
      <c r="P88" s="4" t="b">
        <f t="shared" si="33"/>
        <v>0</v>
      </c>
      <c r="Q88" s="4" t="b">
        <f t="shared" si="34"/>
        <v>1</v>
      </c>
    </row>
    <row r="89" spans="1:17" x14ac:dyDescent="0.2">
      <c r="A89" t="str">
        <f>SIAF!B88</f>
        <v>MIRIFU_1ASLICE18</v>
      </c>
      <c r="B89" t="str">
        <f>HLOOKUP(TRUE,$L89:$Q$281,ROW($Q$281)-ROW($L89)+1,FALSE)</f>
        <v>MIRIFU_CNTR</v>
      </c>
      <c r="C89" s="4">
        <f>VLOOKUP(A89,SIAF!$B$3:$R$279,15,FALSE)</f>
        <v>-503.82772</v>
      </c>
      <c r="D89" s="4">
        <f>VLOOKUP(A89,SIAF!$B$3:$R$279,16,FALSE)</f>
        <v>-319.9735</v>
      </c>
      <c r="E89" s="4">
        <f t="shared" si="27"/>
        <v>73.979282845630905</v>
      </c>
      <c r="F89" s="4">
        <f t="shared" si="26"/>
        <v>125.88150310887573</v>
      </c>
      <c r="G89" s="4">
        <f t="shared" si="26"/>
        <v>136.25005401578343</v>
      </c>
      <c r="H89" s="4">
        <f t="shared" si="26"/>
        <v>149.99931682775593</v>
      </c>
      <c r="I89" s="4">
        <f t="shared" si="26"/>
        <v>116.08812163906802</v>
      </c>
      <c r="J89" s="4">
        <f t="shared" si="26"/>
        <v>0.63855222190514005</v>
      </c>
      <c r="K89" s="4">
        <f t="shared" si="28"/>
        <v>0.63855222190514005</v>
      </c>
      <c r="L89" s="4" t="b">
        <f t="shared" si="29"/>
        <v>0</v>
      </c>
      <c r="M89" s="4" t="b">
        <f t="shared" si="30"/>
        <v>0</v>
      </c>
      <c r="N89" s="4" t="b">
        <f t="shared" si="31"/>
        <v>0</v>
      </c>
      <c r="O89" s="4" t="b">
        <f t="shared" si="32"/>
        <v>0</v>
      </c>
      <c r="P89" s="4" t="b">
        <f t="shared" si="33"/>
        <v>0</v>
      </c>
      <c r="Q89" s="4" t="b">
        <f t="shared" si="34"/>
        <v>1</v>
      </c>
    </row>
    <row r="90" spans="1:17" x14ac:dyDescent="0.2">
      <c r="A90" t="str">
        <f>SIAF!B89</f>
        <v>MIRIFU_1ASLICE19</v>
      </c>
      <c r="B90" t="str">
        <f>HLOOKUP(TRUE,$L90:$Q$281,ROW($Q$281)-ROW($L90)+1,FALSE)</f>
        <v>MIRIFU_CNTR</v>
      </c>
      <c r="C90" s="4">
        <f>VLOOKUP(A90,SIAF!$B$3:$R$279,15,FALSE)</f>
        <v>-503.85246999999998</v>
      </c>
      <c r="D90" s="4">
        <f>VLOOKUP(A90,SIAF!$B$3:$R$279,16,FALSE)</f>
        <v>-320.14936</v>
      </c>
      <c r="E90" s="4">
        <f t="shared" si="27"/>
        <v>73.867702526030754</v>
      </c>
      <c r="F90" s="4">
        <f t="shared" si="26"/>
        <v>125.83142133670559</v>
      </c>
      <c r="G90" s="4">
        <f t="shared" si="26"/>
        <v>136.1718039962862</v>
      </c>
      <c r="H90" s="4">
        <f t="shared" si="26"/>
        <v>149.89900328658877</v>
      </c>
      <c r="I90" s="4">
        <f t="shared" si="26"/>
        <v>116.08600024739006</v>
      </c>
      <c r="J90" s="4">
        <f t="shared" si="26"/>
        <v>0.81574471018817296</v>
      </c>
      <c r="K90" s="4">
        <f t="shared" si="28"/>
        <v>0.81574471018817296</v>
      </c>
      <c r="L90" s="4" t="b">
        <f t="shared" si="29"/>
        <v>0</v>
      </c>
      <c r="M90" s="4" t="b">
        <f t="shared" si="30"/>
        <v>0</v>
      </c>
      <c r="N90" s="4" t="b">
        <f t="shared" si="31"/>
        <v>0</v>
      </c>
      <c r="O90" s="4" t="b">
        <f t="shared" si="32"/>
        <v>0</v>
      </c>
      <c r="P90" s="4" t="b">
        <f t="shared" si="33"/>
        <v>0</v>
      </c>
      <c r="Q90" s="4" t="b">
        <f t="shared" si="34"/>
        <v>1</v>
      </c>
    </row>
    <row r="91" spans="1:17" x14ac:dyDescent="0.2">
      <c r="A91" t="str">
        <f>SIAF!B90</f>
        <v>MIRIFU_1ASLICE20</v>
      </c>
      <c r="B91" t="str">
        <f>HLOOKUP(TRUE,$L91:$Q$281,ROW($Q$281)-ROW($L91)+1,FALSE)</f>
        <v>MIRIFU_CNTR</v>
      </c>
      <c r="C91" s="4">
        <f>VLOOKUP(A91,SIAF!$B$3:$R$279,15,FALSE)</f>
        <v>-503.87722000000002</v>
      </c>
      <c r="D91" s="4">
        <f>VLOOKUP(A91,SIAF!$B$3:$R$279,16,FALSE)</f>
        <v>-320.32522</v>
      </c>
      <c r="E91" s="4">
        <f t="shared" si="27"/>
        <v>73.756381020211975</v>
      </c>
      <c r="F91" s="4">
        <f t="shared" si="26"/>
        <v>125.78157037056491</v>
      </c>
      <c r="G91" s="4">
        <f t="shared" si="26"/>
        <v>136.09374073228452</v>
      </c>
      <c r="H91" s="4">
        <f t="shared" si="26"/>
        <v>149.79883311440116</v>
      </c>
      <c r="I91" s="4">
        <f t="shared" si="26"/>
        <v>116.0841505107017</v>
      </c>
      <c r="J91" s="4">
        <f t="shared" si="26"/>
        <v>0.99308032328708928</v>
      </c>
      <c r="K91" s="4">
        <f t="shared" si="28"/>
        <v>0.99308032328708928</v>
      </c>
      <c r="L91" s="4" t="b">
        <f t="shared" si="29"/>
        <v>0</v>
      </c>
      <c r="M91" s="4" t="b">
        <f t="shared" si="30"/>
        <v>0</v>
      </c>
      <c r="N91" s="4" t="b">
        <f t="shared" si="31"/>
        <v>0</v>
      </c>
      <c r="O91" s="4" t="b">
        <f t="shared" si="32"/>
        <v>0</v>
      </c>
      <c r="P91" s="4" t="b">
        <f t="shared" si="33"/>
        <v>0</v>
      </c>
      <c r="Q91" s="4" t="b">
        <f t="shared" si="34"/>
        <v>1</v>
      </c>
    </row>
    <row r="92" spans="1:17" x14ac:dyDescent="0.2">
      <c r="A92" t="str">
        <f>SIAF!B91</f>
        <v>MIRIFU_1ASLICE21</v>
      </c>
      <c r="B92" t="str">
        <f>HLOOKUP(TRUE,$L92:$Q$281,ROW($Q$281)-ROW($L92)+1,FALSE)</f>
        <v>MIRIFU_CNTR</v>
      </c>
      <c r="C92" s="4">
        <f>VLOOKUP(A92,SIAF!$B$3:$R$279,15,FALSE)</f>
        <v>-503.90197999999998</v>
      </c>
      <c r="D92" s="4">
        <f>VLOOKUP(A92,SIAF!$B$3:$R$279,16,FALSE)</f>
        <v>-320.50108999999998</v>
      </c>
      <c r="E92" s="4">
        <f t="shared" si="27"/>
        <v>73.645319090548739</v>
      </c>
      <c r="F92" s="4">
        <f t="shared" si="26"/>
        <v>125.73195550772181</v>
      </c>
      <c r="G92" s="4">
        <f t="shared" si="26"/>
        <v>136.01586724712098</v>
      </c>
      <c r="H92" s="4">
        <f t="shared" si="26"/>
        <v>149.69880727437737</v>
      </c>
      <c r="I92" s="4">
        <f t="shared" si="26"/>
        <v>116.08258085875144</v>
      </c>
      <c r="J92" s="4">
        <f t="shared" si="26"/>
        <v>1.1705049448848646</v>
      </c>
      <c r="K92" s="4">
        <f t="shared" si="28"/>
        <v>1.1705049448848646</v>
      </c>
      <c r="L92" s="4" t="b">
        <f t="shared" si="29"/>
        <v>0</v>
      </c>
      <c r="M92" s="4" t="b">
        <f t="shared" si="30"/>
        <v>0</v>
      </c>
      <c r="N92" s="4" t="b">
        <f t="shared" si="31"/>
        <v>0</v>
      </c>
      <c r="O92" s="4" t="b">
        <f t="shared" si="32"/>
        <v>0</v>
      </c>
      <c r="P92" s="4" t="b">
        <f t="shared" si="33"/>
        <v>0</v>
      </c>
      <c r="Q92" s="4" t="b">
        <f t="shared" si="34"/>
        <v>1</v>
      </c>
    </row>
    <row r="93" spans="1:17" x14ac:dyDescent="0.2">
      <c r="A93" t="str">
        <f>SIAF!B92</f>
        <v>MIRIFU_CHANNEL1B</v>
      </c>
      <c r="B93" t="str">
        <f>HLOOKUP(TRUE,$L93:$Q$281,ROW($Q$281)-ROW($L93)+1,FALSE)</f>
        <v>MIRIFU_CNTR</v>
      </c>
      <c r="C93" s="4">
        <f>VLOOKUP(A93,SIAF!$B$3:$R$279,15,FALSE)</f>
        <v>-503.65579000000002</v>
      </c>
      <c r="D93" s="4">
        <f>VLOOKUP(A93,SIAF!$B$3:$R$279,16,FALSE)</f>
        <v>-318.90478000000002</v>
      </c>
      <c r="E93" s="4">
        <f t="shared" si="27"/>
        <v>74.648365233002949</v>
      </c>
      <c r="F93" s="4">
        <f t="shared" si="26"/>
        <v>126.17128189662179</v>
      </c>
      <c r="G93" s="4">
        <f t="shared" si="26"/>
        <v>136.71186908165251</v>
      </c>
      <c r="H93" s="4">
        <f t="shared" si="26"/>
        <v>150.59620125422435</v>
      </c>
      <c r="I93" s="4">
        <f t="shared" si="26"/>
        <v>116.08561389761552</v>
      </c>
      <c r="J93" s="4">
        <f t="shared" si="26"/>
        <v>0.45096777024527029</v>
      </c>
      <c r="K93" s="4">
        <f t="shared" si="28"/>
        <v>0.45096777024527029</v>
      </c>
      <c r="L93" s="4" t="b">
        <f t="shared" si="29"/>
        <v>0</v>
      </c>
      <c r="M93" s="4" t="b">
        <f t="shared" si="30"/>
        <v>0</v>
      </c>
      <c r="N93" s="4" t="b">
        <f t="shared" si="31"/>
        <v>0</v>
      </c>
      <c r="O93" s="4" t="b">
        <f t="shared" si="32"/>
        <v>0</v>
      </c>
      <c r="P93" s="4" t="b">
        <f t="shared" si="33"/>
        <v>0</v>
      </c>
      <c r="Q93" s="4" t="b">
        <f t="shared" si="34"/>
        <v>1</v>
      </c>
    </row>
    <row r="94" spans="1:17" x14ac:dyDescent="0.2">
      <c r="A94" t="str">
        <f>SIAF!B93</f>
        <v>MIRIFU_1BSLICE01</v>
      </c>
      <c r="B94" t="str">
        <f>HLOOKUP(TRUE,$L94:$Q$281,ROW($Q$281)-ROW($L94)+1,FALSE)</f>
        <v>MIRIFU_CNTR</v>
      </c>
      <c r="C94" s="4">
        <f>VLOOKUP(A94,SIAF!$B$3:$R$279,15,FALSE)</f>
        <v>-503.40037999999998</v>
      </c>
      <c r="D94" s="4">
        <f>VLOOKUP(A94,SIAF!$B$3:$R$279,16,FALSE)</f>
        <v>-317.15319</v>
      </c>
      <c r="E94" s="4">
        <f t="shared" si="27"/>
        <v>75.783047243781454</v>
      </c>
      <c r="F94" s="4">
        <f t="shared" si="26"/>
        <v>126.68856323670157</v>
      </c>
      <c r="G94" s="4">
        <f t="shared" si="26"/>
        <v>137.50537940303101</v>
      </c>
      <c r="H94" s="4">
        <f t="shared" si="26"/>
        <v>151.60529187182999</v>
      </c>
      <c r="I94" s="4">
        <f t="shared" si="26"/>
        <v>116.12929447391205</v>
      </c>
      <c r="J94" s="4">
        <f t="shared" si="26"/>
        <v>2.2170239195823034</v>
      </c>
      <c r="K94" s="4">
        <f t="shared" si="28"/>
        <v>2.2170239195823034</v>
      </c>
      <c r="L94" s="4" t="b">
        <f t="shared" si="29"/>
        <v>0</v>
      </c>
      <c r="M94" s="4" t="b">
        <f t="shared" si="30"/>
        <v>0</v>
      </c>
      <c r="N94" s="4" t="b">
        <f t="shared" si="31"/>
        <v>0</v>
      </c>
      <c r="O94" s="4" t="b">
        <f t="shared" si="32"/>
        <v>0</v>
      </c>
      <c r="P94" s="4" t="b">
        <f t="shared" si="33"/>
        <v>0</v>
      </c>
      <c r="Q94" s="4" t="b">
        <f t="shared" si="34"/>
        <v>1</v>
      </c>
    </row>
    <row r="95" spans="1:17" x14ac:dyDescent="0.2">
      <c r="A95" t="str">
        <f>SIAF!B94</f>
        <v>MIRIFU_1BSLICE02</v>
      </c>
      <c r="B95" t="str">
        <f>HLOOKUP(TRUE,$L95:$Q$281,ROW($Q$281)-ROW($L95)+1,FALSE)</f>
        <v>MIRIFU_CNTR</v>
      </c>
      <c r="C95" s="4">
        <f>VLOOKUP(A95,SIAF!$B$3:$R$279,15,FALSE)</f>
        <v>-503.42592000000002</v>
      </c>
      <c r="D95" s="4">
        <f>VLOOKUP(A95,SIAF!$B$3:$R$279,16,FALSE)</f>
        <v>-317.32835</v>
      </c>
      <c r="E95" s="4">
        <f t="shared" si="27"/>
        <v>75.668479943940611</v>
      </c>
      <c r="F95" s="4">
        <f t="shared" si="26"/>
        <v>126.63581543951767</v>
      </c>
      <c r="G95" s="4">
        <f t="shared" si="26"/>
        <v>137.4252071597281</v>
      </c>
      <c r="H95" s="4">
        <f t="shared" si="26"/>
        <v>151.50375318428485</v>
      </c>
      <c r="I95" s="4">
        <f t="shared" si="26"/>
        <v>116.12371179264321</v>
      </c>
      <c r="J95" s="4">
        <f t="shared" si="26"/>
        <v>2.0401010493600622</v>
      </c>
      <c r="K95" s="4">
        <f t="shared" si="28"/>
        <v>2.0401010493600622</v>
      </c>
      <c r="L95" s="4" t="b">
        <f t="shared" si="29"/>
        <v>0</v>
      </c>
      <c r="M95" s="4" t="b">
        <f t="shared" si="30"/>
        <v>0</v>
      </c>
      <c r="N95" s="4" t="b">
        <f t="shared" si="31"/>
        <v>0</v>
      </c>
      <c r="O95" s="4" t="b">
        <f t="shared" si="32"/>
        <v>0</v>
      </c>
      <c r="P95" s="4" t="b">
        <f t="shared" si="33"/>
        <v>0</v>
      </c>
      <c r="Q95" s="4" t="b">
        <f t="shared" si="34"/>
        <v>1</v>
      </c>
    </row>
    <row r="96" spans="1:17" x14ac:dyDescent="0.2">
      <c r="A96" t="str">
        <f>SIAF!B95</f>
        <v>MIRIFU_1BSLICE03</v>
      </c>
      <c r="B96" t="str">
        <f>HLOOKUP(TRUE,$L96:$Q$281,ROW($Q$281)-ROW($L96)+1,FALSE)</f>
        <v>MIRIFU_CNTR</v>
      </c>
      <c r="C96" s="4">
        <f>VLOOKUP(A96,SIAF!$B$3:$R$279,15,FALSE)</f>
        <v>-503.45146</v>
      </c>
      <c r="D96" s="4">
        <f>VLOOKUP(A96,SIAF!$B$3:$R$279,16,FALSE)</f>
        <v>-317.50351000000001</v>
      </c>
      <c r="E96" s="4">
        <f t="shared" si="27"/>
        <v>75.554153632571825</v>
      </c>
      <c r="F96" s="4">
        <f t="shared" si="26"/>
        <v>126.58329319352464</v>
      </c>
      <c r="G96" s="4">
        <f t="shared" si="26"/>
        <v>137.34521625324723</v>
      </c>
      <c r="H96" s="4">
        <f t="shared" si="26"/>
        <v>151.40235335337766</v>
      </c>
      <c r="I96" s="4">
        <f t="shared" si="26"/>
        <v>116.11839868267015</v>
      </c>
      <c r="J96" s="4">
        <f t="shared" si="26"/>
        <v>1.8631951474818789</v>
      </c>
      <c r="K96" s="4">
        <f t="shared" si="28"/>
        <v>1.8631951474818789</v>
      </c>
      <c r="L96" s="4" t="b">
        <f t="shared" si="29"/>
        <v>0</v>
      </c>
      <c r="M96" s="4" t="b">
        <f t="shared" si="30"/>
        <v>0</v>
      </c>
      <c r="N96" s="4" t="b">
        <f t="shared" si="31"/>
        <v>0</v>
      </c>
      <c r="O96" s="4" t="b">
        <f t="shared" si="32"/>
        <v>0</v>
      </c>
      <c r="P96" s="4" t="b">
        <f t="shared" si="33"/>
        <v>0</v>
      </c>
      <c r="Q96" s="4" t="b">
        <f t="shared" si="34"/>
        <v>1</v>
      </c>
    </row>
    <row r="97" spans="1:17" x14ac:dyDescent="0.2">
      <c r="A97" t="str">
        <f>SIAF!B96</f>
        <v>MIRIFU_1BSLICE04</v>
      </c>
      <c r="B97" t="str">
        <f>HLOOKUP(TRUE,$L97:$Q$281,ROW($Q$281)-ROW($L97)+1,FALSE)</f>
        <v>MIRIFU_CNTR</v>
      </c>
      <c r="C97" s="4">
        <f>VLOOKUP(A97,SIAF!$B$3:$R$279,15,FALSE)</f>
        <v>-503.47699999999998</v>
      </c>
      <c r="D97" s="4">
        <f>VLOOKUP(A97,SIAF!$B$3:$R$279,16,FALSE)</f>
        <v>-317.67865999999998</v>
      </c>
      <c r="E97" s="4">
        <f t="shared" si="27"/>
        <v>75.440076880101856</v>
      </c>
      <c r="F97" s="4">
        <f t="shared" si="26"/>
        <v>126.53100107547917</v>
      </c>
      <c r="G97" s="4">
        <f t="shared" si="26"/>
        <v>137.26541274527253</v>
      </c>
      <c r="H97" s="4">
        <f t="shared" si="26"/>
        <v>151.30109949891892</v>
      </c>
      <c r="I97" s="4">
        <f t="shared" si="26"/>
        <v>116.11335689768813</v>
      </c>
      <c r="J97" s="4">
        <f t="shared" si="26"/>
        <v>1.6863213838708562</v>
      </c>
      <c r="K97" s="4">
        <f t="shared" si="28"/>
        <v>1.6863213838708562</v>
      </c>
      <c r="L97" s="4" t="b">
        <f t="shared" si="29"/>
        <v>0</v>
      </c>
      <c r="M97" s="4" t="b">
        <f t="shared" si="30"/>
        <v>0</v>
      </c>
      <c r="N97" s="4" t="b">
        <f t="shared" si="31"/>
        <v>0</v>
      </c>
      <c r="O97" s="4" t="b">
        <f t="shared" si="32"/>
        <v>0</v>
      </c>
      <c r="P97" s="4" t="b">
        <f t="shared" si="33"/>
        <v>0</v>
      </c>
      <c r="Q97" s="4" t="b">
        <f t="shared" si="34"/>
        <v>1</v>
      </c>
    </row>
    <row r="98" spans="1:17" x14ac:dyDescent="0.2">
      <c r="A98" t="str">
        <f>SIAF!B97</f>
        <v>MIRIFU_1BSLICE05</v>
      </c>
      <c r="B98" t="str">
        <f>HLOOKUP(TRUE,$L98:$Q$281,ROW($Q$281)-ROW($L98)+1,FALSE)</f>
        <v>MIRIFU_CNTR</v>
      </c>
      <c r="C98" s="4">
        <f>VLOOKUP(A98,SIAF!$B$3:$R$279,15,FALSE)</f>
        <v>-503.50254000000001</v>
      </c>
      <c r="D98" s="4">
        <f>VLOOKUP(A98,SIAF!$B$3:$R$279,16,FALSE)</f>
        <v>-317.85381999999998</v>
      </c>
      <c r="E98" s="4">
        <f t="shared" si="27"/>
        <v>75.326235824903719</v>
      </c>
      <c r="F98" s="4">
        <f t="shared" si="26"/>
        <v>126.47893076166781</v>
      </c>
      <c r="G98" s="4">
        <f t="shared" si="26"/>
        <v>137.18578545407939</v>
      </c>
      <c r="H98" s="4">
        <f t="shared" si="26"/>
        <v>151.19997821217999</v>
      </c>
      <c r="I98" s="4">
        <f t="shared" si="26"/>
        <v>116.10858302443529</v>
      </c>
      <c r="J98" s="4">
        <f t="shared" si="26"/>
        <v>1.5094679331804541</v>
      </c>
      <c r="K98" s="4">
        <f t="shared" si="28"/>
        <v>1.5094679331804541</v>
      </c>
      <c r="L98" s="4" t="b">
        <f t="shared" si="29"/>
        <v>0</v>
      </c>
      <c r="M98" s="4" t="b">
        <f t="shared" si="30"/>
        <v>0</v>
      </c>
      <c r="N98" s="4" t="b">
        <f t="shared" si="31"/>
        <v>0</v>
      </c>
      <c r="O98" s="4" t="b">
        <f t="shared" si="32"/>
        <v>0</v>
      </c>
      <c r="P98" s="4" t="b">
        <f t="shared" si="33"/>
        <v>0</v>
      </c>
      <c r="Q98" s="4" t="b">
        <f t="shared" si="34"/>
        <v>1</v>
      </c>
    </row>
    <row r="99" spans="1:17" x14ac:dyDescent="0.2">
      <c r="A99" t="str">
        <f>SIAF!B98</f>
        <v>MIRIFU_1BSLICE06</v>
      </c>
      <c r="B99" t="str">
        <f>HLOOKUP(TRUE,$L99:$Q$281,ROW($Q$281)-ROW($L99)+1,FALSE)</f>
        <v>MIRIFU_CNTR</v>
      </c>
      <c r="C99" s="4">
        <f>VLOOKUP(A99,SIAF!$B$3:$R$279,15,FALSE)</f>
        <v>-503.52807999999999</v>
      </c>
      <c r="D99" s="4">
        <f>VLOOKUP(A99,SIAF!$B$3:$R$279,16,FALSE)</f>
        <v>-318.02899000000002</v>
      </c>
      <c r="E99" s="4">
        <f t="shared" si="27"/>
        <v>75.212631607090074</v>
      </c>
      <c r="F99" s="4">
        <f t="shared" si="26"/>
        <v>126.42708256771152</v>
      </c>
      <c r="G99" s="4">
        <f t="shared" si="26"/>
        <v>137.10633472501863</v>
      </c>
      <c r="H99" s="4">
        <f t="shared" si="26"/>
        <v>151.09898979409635</v>
      </c>
      <c r="I99" s="4">
        <f t="shared" si="26"/>
        <v>116.10407714121823</v>
      </c>
      <c r="J99" s="4">
        <f t="shared" si="26"/>
        <v>1.3326468256818753</v>
      </c>
      <c r="K99" s="4">
        <f t="shared" si="28"/>
        <v>1.3326468256818753</v>
      </c>
      <c r="L99" s="4" t="b">
        <f t="shared" si="29"/>
        <v>0</v>
      </c>
      <c r="M99" s="4" t="b">
        <f t="shared" si="30"/>
        <v>0</v>
      </c>
      <c r="N99" s="4" t="b">
        <f t="shared" si="31"/>
        <v>0</v>
      </c>
      <c r="O99" s="4" t="b">
        <f t="shared" si="32"/>
        <v>0</v>
      </c>
      <c r="P99" s="4" t="b">
        <f t="shared" si="33"/>
        <v>0</v>
      </c>
      <c r="Q99" s="4" t="b">
        <f t="shared" si="34"/>
        <v>1</v>
      </c>
    </row>
    <row r="100" spans="1:17" x14ac:dyDescent="0.2">
      <c r="A100" t="str">
        <f>SIAF!B99</f>
        <v>MIRIFU_1BSLICE07</v>
      </c>
      <c r="B100" t="str">
        <f>HLOOKUP(TRUE,$L100:$Q$281,ROW($Q$281)-ROW($L100)+1,FALSE)</f>
        <v>MIRIFU_CNTR</v>
      </c>
      <c r="C100" s="4">
        <f>VLOOKUP(A100,SIAF!$B$3:$R$279,15,FALSE)</f>
        <v>-503.55362000000002</v>
      </c>
      <c r="D100" s="4">
        <f>VLOOKUP(A100,SIAF!$B$3:$R$279,16,FALSE)</f>
        <v>-318.20414</v>
      </c>
      <c r="E100" s="4">
        <f t="shared" si="27"/>
        <v>75.099287687692907</v>
      </c>
      <c r="F100" s="4">
        <f t="shared" si="26"/>
        <v>126.37546958734376</v>
      </c>
      <c r="G100" s="4">
        <f t="shared" si="26"/>
        <v>137.02707805248289</v>
      </c>
      <c r="H100" s="4">
        <f t="shared" si="26"/>
        <v>150.9981550047244</v>
      </c>
      <c r="I100" s="4">
        <f t="shared" si="26"/>
        <v>116.09984433938718</v>
      </c>
      <c r="J100" s="4">
        <f t="shared" si="26"/>
        <v>1.1559068334861704</v>
      </c>
      <c r="K100" s="4">
        <f t="shared" si="28"/>
        <v>1.1559068334861704</v>
      </c>
      <c r="L100" s="4" t="b">
        <f t="shared" si="29"/>
        <v>0</v>
      </c>
      <c r="M100" s="4" t="b">
        <f t="shared" si="30"/>
        <v>0</v>
      </c>
      <c r="N100" s="4" t="b">
        <f t="shared" si="31"/>
        <v>0</v>
      </c>
      <c r="O100" s="4" t="b">
        <f t="shared" si="32"/>
        <v>0</v>
      </c>
      <c r="P100" s="4" t="b">
        <f t="shared" si="33"/>
        <v>0</v>
      </c>
      <c r="Q100" s="4" t="b">
        <f t="shared" si="34"/>
        <v>1</v>
      </c>
    </row>
    <row r="101" spans="1:17" x14ac:dyDescent="0.2">
      <c r="A101" t="str">
        <f>SIAF!B100</f>
        <v>MIRIFU_1BSLICE08</v>
      </c>
      <c r="B101" t="str">
        <f>HLOOKUP(TRUE,$L101:$Q$281,ROW($Q$281)-ROW($L101)+1,FALSE)</f>
        <v>MIRIFU_CNTR</v>
      </c>
      <c r="C101" s="4">
        <f>VLOOKUP(A101,SIAF!$B$3:$R$279,15,FALSE)</f>
        <v>-503.57916</v>
      </c>
      <c r="D101" s="4">
        <f>VLOOKUP(A101,SIAF!$B$3:$R$279,16,FALSE)</f>
        <v>-318.3793</v>
      </c>
      <c r="E101" s="4">
        <f t="shared" si="27"/>
        <v>74.986182827074131</v>
      </c>
      <c r="F101" s="4">
        <f t="shared" si="26"/>
        <v>126.32407928331276</v>
      </c>
      <c r="G101" s="4">
        <f t="shared" si="26"/>
        <v>136.9479985762008</v>
      </c>
      <c r="H101" s="4">
        <f t="shared" si="26"/>
        <v>150.89745364490386</v>
      </c>
      <c r="I101" s="4">
        <f t="shared" si="26"/>
        <v>116.09587958849102</v>
      </c>
      <c r="J101" s="4">
        <f t="shared" si="26"/>
        <v>0.97925182792784227</v>
      </c>
      <c r="K101" s="4">
        <f t="shared" si="28"/>
        <v>0.97925182792784227</v>
      </c>
      <c r="L101" s="4" t="b">
        <f t="shared" si="29"/>
        <v>0</v>
      </c>
      <c r="M101" s="4" t="b">
        <f t="shared" si="30"/>
        <v>0</v>
      </c>
      <c r="N101" s="4" t="b">
        <f t="shared" si="31"/>
        <v>0</v>
      </c>
      <c r="O101" s="4" t="b">
        <f t="shared" si="32"/>
        <v>0</v>
      </c>
      <c r="P101" s="4" t="b">
        <f t="shared" si="33"/>
        <v>0</v>
      </c>
      <c r="Q101" s="4" t="b">
        <f t="shared" si="34"/>
        <v>1</v>
      </c>
    </row>
    <row r="102" spans="1:17" x14ac:dyDescent="0.2">
      <c r="A102" t="str">
        <f>SIAF!B101</f>
        <v>MIRIFU_1BSLICE09</v>
      </c>
      <c r="B102" t="str">
        <f>HLOOKUP(TRUE,$L102:$Q$281,ROW($Q$281)-ROW($L102)+1,FALSE)</f>
        <v>MIRIFU_CNTR</v>
      </c>
      <c r="C102" s="4">
        <f>VLOOKUP(A102,SIAF!$B$3:$R$279,15,FALSE)</f>
        <v>-503.60469999999998</v>
      </c>
      <c r="D102" s="4">
        <f>VLOOKUP(A102,SIAF!$B$3:$R$279,16,FALSE)</f>
        <v>-318.55446000000001</v>
      </c>
      <c r="E102" s="4">
        <f t="shared" si="27"/>
        <v>74.873325593206502</v>
      </c>
      <c r="F102" s="4">
        <f t="shared" si="26"/>
        <v>126.27291620441069</v>
      </c>
      <c r="G102" s="4">
        <f t="shared" si="26"/>
        <v>136.86910233901355</v>
      </c>
      <c r="H102" s="4">
        <f t="shared" si="26"/>
        <v>150.79689282221779</v>
      </c>
      <c r="I102" s="4">
        <f t="shared" si="26"/>
        <v>116.09218460282015</v>
      </c>
      <c r="J102" s="4">
        <f t="shared" si="26"/>
        <v>0.80275420378844276</v>
      </c>
      <c r="K102" s="4">
        <f t="shared" si="28"/>
        <v>0.80275420378844276</v>
      </c>
      <c r="L102" s="4" t="b">
        <f t="shared" si="29"/>
        <v>0</v>
      </c>
      <c r="M102" s="4" t="b">
        <f t="shared" si="30"/>
        <v>0</v>
      </c>
      <c r="N102" s="4" t="b">
        <f t="shared" si="31"/>
        <v>0</v>
      </c>
      <c r="O102" s="4" t="b">
        <f t="shared" si="32"/>
        <v>0</v>
      </c>
      <c r="P102" s="4" t="b">
        <f t="shared" si="33"/>
        <v>0</v>
      </c>
      <c r="Q102" s="4" t="b">
        <f t="shared" si="34"/>
        <v>1</v>
      </c>
    </row>
    <row r="103" spans="1:17" x14ac:dyDescent="0.2">
      <c r="A103" t="str">
        <f>SIAF!B102</f>
        <v>MIRIFU_1BSLICE10</v>
      </c>
      <c r="B103" t="str">
        <f>HLOOKUP(TRUE,$L103:$Q$281,ROW($Q$281)-ROW($L103)+1,FALSE)</f>
        <v>MIRIFU_CNTR</v>
      </c>
      <c r="C103" s="4">
        <f>VLOOKUP(A103,SIAF!$B$3:$R$279,15,FALSE)</f>
        <v>-503.63024000000001</v>
      </c>
      <c r="D103" s="4">
        <f>VLOOKUP(A103,SIAF!$B$3:$R$279,16,FALSE)</f>
        <v>-318.72962000000001</v>
      </c>
      <c r="E103" s="4">
        <f t="shared" si="27"/>
        <v>74.760717107526759</v>
      </c>
      <c r="F103" s="4">
        <f t="shared" si="26"/>
        <v>126.22198062694935</v>
      </c>
      <c r="G103" s="4">
        <f t="shared" si="26"/>
        <v>136.79038965798014</v>
      </c>
      <c r="H103" s="4">
        <f t="shared" si="26"/>
        <v>150.69647281801048</v>
      </c>
      <c r="I103" s="4">
        <f t="shared" si="26"/>
        <v>116.08875940813373</v>
      </c>
      <c r="J103" s="4">
        <f t="shared" si="26"/>
        <v>0.62654697772792489</v>
      </c>
      <c r="K103" s="4">
        <f t="shared" si="28"/>
        <v>0.62654697772792489</v>
      </c>
      <c r="L103" s="4" t="b">
        <f t="shared" si="29"/>
        <v>0</v>
      </c>
      <c r="M103" s="4" t="b">
        <f t="shared" si="30"/>
        <v>0</v>
      </c>
      <c r="N103" s="4" t="b">
        <f t="shared" si="31"/>
        <v>0</v>
      </c>
      <c r="O103" s="4" t="b">
        <f t="shared" si="32"/>
        <v>0</v>
      </c>
      <c r="P103" s="4" t="b">
        <f t="shared" si="33"/>
        <v>0</v>
      </c>
      <c r="Q103" s="4" t="b">
        <f t="shared" si="34"/>
        <v>1</v>
      </c>
    </row>
    <row r="104" spans="1:17" x14ac:dyDescent="0.2">
      <c r="A104" t="str">
        <f>SIAF!B103</f>
        <v>MIRIFU_1BSLICE11</v>
      </c>
      <c r="B104" t="str">
        <f>HLOOKUP(TRUE,$L104:$Q$281,ROW($Q$281)-ROW($L104)+1,FALSE)</f>
        <v>MIRIFU_CNTR</v>
      </c>
      <c r="C104" s="4">
        <f>VLOOKUP(A104,SIAF!$B$3:$R$279,15,FALSE)</f>
        <v>-503.65579000000002</v>
      </c>
      <c r="D104" s="4">
        <f>VLOOKUP(A104,SIAF!$B$3:$R$279,16,FALSE)</f>
        <v>-318.90478000000002</v>
      </c>
      <c r="E104" s="4">
        <f t="shared" si="27"/>
        <v>74.648365233002949</v>
      </c>
      <c r="F104" s="4">
        <f t="shared" si="26"/>
        <v>126.17128189662179</v>
      </c>
      <c r="G104" s="4">
        <f t="shared" si="26"/>
        <v>136.71186908165251</v>
      </c>
      <c r="H104" s="4">
        <f t="shared" si="26"/>
        <v>150.59620125422435</v>
      </c>
      <c r="I104" s="4">
        <f t="shared" si="26"/>
        <v>116.08561389761552</v>
      </c>
      <c r="J104" s="4">
        <f t="shared" si="26"/>
        <v>0.45096777024527029</v>
      </c>
      <c r="K104" s="4">
        <f t="shared" si="28"/>
        <v>0.45096777024527029</v>
      </c>
      <c r="L104" s="4" t="b">
        <f t="shared" si="29"/>
        <v>0</v>
      </c>
      <c r="M104" s="4" t="b">
        <f t="shared" si="30"/>
        <v>0</v>
      </c>
      <c r="N104" s="4" t="b">
        <f t="shared" si="31"/>
        <v>0</v>
      </c>
      <c r="O104" s="4" t="b">
        <f t="shared" si="32"/>
        <v>0</v>
      </c>
      <c r="P104" s="4" t="b">
        <f t="shared" si="33"/>
        <v>0</v>
      </c>
      <c r="Q104" s="4" t="b">
        <f t="shared" si="34"/>
        <v>1</v>
      </c>
    </row>
    <row r="105" spans="1:17" x14ac:dyDescent="0.2">
      <c r="A105" t="str">
        <f>SIAF!B104</f>
        <v>MIRIFU_1BSLICE12</v>
      </c>
      <c r="B105" t="str">
        <f>HLOOKUP(TRUE,$L105:$Q$281,ROW($Q$281)-ROW($L105)+1,FALSE)</f>
        <v>MIRIFU_CNTR</v>
      </c>
      <c r="C105" s="4">
        <f>VLOOKUP(A105,SIAF!$B$3:$R$279,15,FALSE)</f>
        <v>-503.68133</v>
      </c>
      <c r="D105" s="4">
        <f>VLOOKUP(A105,SIAF!$B$3:$R$279,16,FALSE)</f>
        <v>-319.07992999999999</v>
      </c>
      <c r="E105" s="4">
        <f t="shared" si="27"/>
        <v>74.536265016155824</v>
      </c>
      <c r="F105" s="4">
        <f t="shared" si="26"/>
        <v>126.12080635224027</v>
      </c>
      <c r="G105" s="4">
        <f t="shared" si="26"/>
        <v>136.63353013932954</v>
      </c>
      <c r="H105" s="4">
        <f t="shared" si="26"/>
        <v>150.49607052312356</v>
      </c>
      <c r="I105" s="4">
        <f t="shared" si="26"/>
        <v>116.08272995353802</v>
      </c>
      <c r="J105" s="4">
        <f t="shared" si="26"/>
        <v>0.27723210366047535</v>
      </c>
      <c r="K105" s="4">
        <f t="shared" si="28"/>
        <v>0.27723210366047535</v>
      </c>
      <c r="L105" s="4" t="b">
        <f t="shared" si="29"/>
        <v>0</v>
      </c>
      <c r="M105" s="4" t="b">
        <f t="shared" si="30"/>
        <v>0</v>
      </c>
      <c r="N105" s="4" t="b">
        <f t="shared" si="31"/>
        <v>0</v>
      </c>
      <c r="O105" s="4" t="b">
        <f t="shared" si="32"/>
        <v>0</v>
      </c>
      <c r="P105" s="4" t="b">
        <f t="shared" si="33"/>
        <v>0</v>
      </c>
      <c r="Q105" s="4" t="b">
        <f t="shared" si="34"/>
        <v>1</v>
      </c>
    </row>
    <row r="106" spans="1:17" x14ac:dyDescent="0.2">
      <c r="A106" t="str">
        <f>SIAF!B105</f>
        <v>MIRIFU_1BSLICE13</v>
      </c>
      <c r="B106" t="str">
        <f>HLOOKUP(TRUE,$L106:$Q$281,ROW($Q$281)-ROW($L106)+1,FALSE)</f>
        <v>MIRIFU_CNTR</v>
      </c>
      <c r="C106" s="4">
        <f>VLOOKUP(A106,SIAF!$B$3:$R$279,15,FALSE)</f>
        <v>-503.70686000000001</v>
      </c>
      <c r="D106" s="4">
        <f>VLOOKUP(A106,SIAF!$B$3:$R$279,16,FALSE)</f>
        <v>-319.25510000000003</v>
      </c>
      <c r="E106" s="4">
        <f t="shared" si="27"/>
        <v>74.424395418263373</v>
      </c>
      <c r="F106" s="4">
        <f t="shared" si="26"/>
        <v>126.07054165453523</v>
      </c>
      <c r="G106" s="4">
        <f t="shared" si="26"/>
        <v>136.55535612224239</v>
      </c>
      <c r="H106" s="4">
        <f t="shared" si="26"/>
        <v>150.39606053503388</v>
      </c>
      <c r="I106" s="4">
        <f t="shared" si="26"/>
        <v>116.08010279939788</v>
      </c>
      <c r="J106" s="4">
        <f t="shared" si="26"/>
        <v>0.11402338575923462</v>
      </c>
      <c r="K106" s="4">
        <f t="shared" si="28"/>
        <v>0.11402338575923462</v>
      </c>
      <c r="L106" s="4" t="b">
        <f t="shared" si="29"/>
        <v>0</v>
      </c>
      <c r="M106" s="4" t="b">
        <f t="shared" si="30"/>
        <v>0</v>
      </c>
      <c r="N106" s="4" t="b">
        <f t="shared" si="31"/>
        <v>0</v>
      </c>
      <c r="O106" s="4" t="b">
        <f t="shared" si="32"/>
        <v>0</v>
      </c>
      <c r="P106" s="4" t="b">
        <f t="shared" si="33"/>
        <v>0</v>
      </c>
      <c r="Q106" s="4" t="b">
        <f t="shared" si="34"/>
        <v>1</v>
      </c>
    </row>
    <row r="107" spans="1:17" x14ac:dyDescent="0.2">
      <c r="A107" t="str">
        <f>SIAF!B106</f>
        <v>MIRIFU_1BSLICE14</v>
      </c>
      <c r="B107" t="str">
        <f>HLOOKUP(TRUE,$L107:$Q$281,ROW($Q$281)-ROW($L107)+1,FALSE)</f>
        <v>MIRIFU_CNTR</v>
      </c>
      <c r="C107" s="4">
        <f>VLOOKUP(A107,SIAF!$B$3:$R$279,15,FALSE)</f>
        <v>-503.73241000000002</v>
      </c>
      <c r="D107" s="4">
        <f>VLOOKUP(A107,SIAF!$B$3:$R$279,16,FALSE)</f>
        <v>-319.43025999999998</v>
      </c>
      <c r="E107" s="4">
        <f t="shared" si="27"/>
        <v>74.312800003349281</v>
      </c>
      <c r="F107" s="4">
        <f t="shared" si="26"/>
        <v>126.02052791728153</v>
      </c>
      <c r="G107" s="4">
        <f t="shared" si="26"/>
        <v>136.47738908744154</v>
      </c>
      <c r="H107" s="4">
        <f t="shared" si="26"/>
        <v>150.29621398527195</v>
      </c>
      <c r="I107" s="4">
        <f t="shared" si="26"/>
        <v>116.07776686524033</v>
      </c>
      <c r="J107" s="4">
        <f t="shared" si="26"/>
        <v>0.10869030591545321</v>
      </c>
      <c r="K107" s="4">
        <f t="shared" si="28"/>
        <v>0.10869030591545321</v>
      </c>
      <c r="L107" s="4" t="b">
        <f t="shared" si="29"/>
        <v>0</v>
      </c>
      <c r="M107" s="4" t="b">
        <f t="shared" si="30"/>
        <v>0</v>
      </c>
      <c r="N107" s="4" t="b">
        <f t="shared" si="31"/>
        <v>0</v>
      </c>
      <c r="O107" s="4" t="b">
        <f t="shared" si="32"/>
        <v>0</v>
      </c>
      <c r="P107" s="4" t="b">
        <f t="shared" si="33"/>
        <v>0</v>
      </c>
      <c r="Q107" s="4" t="b">
        <f t="shared" si="34"/>
        <v>1</v>
      </c>
    </row>
    <row r="108" spans="1:17" x14ac:dyDescent="0.2">
      <c r="A108" t="str">
        <f>SIAF!B107</f>
        <v>MIRIFU_1BSLICE15</v>
      </c>
      <c r="B108" t="str">
        <f>HLOOKUP(TRUE,$L108:$Q$281,ROW($Q$281)-ROW($L108)+1,FALSE)</f>
        <v>MIRIFU_CNTR</v>
      </c>
      <c r="C108" s="4">
        <f>VLOOKUP(A108,SIAF!$B$3:$R$279,15,FALSE)</f>
        <v>-503.75794999999999</v>
      </c>
      <c r="D108" s="4">
        <f>VLOOKUP(A108,SIAF!$B$3:$R$279,16,FALSE)</f>
        <v>-319.60541000000001</v>
      </c>
      <c r="E108" s="4">
        <f t="shared" si="27"/>
        <v>74.201459583556669</v>
      </c>
      <c r="F108" s="4">
        <f t="shared" si="26"/>
        <v>125.97073813170428</v>
      </c>
      <c r="G108" s="4">
        <f t="shared" si="26"/>
        <v>136.39960458907009</v>
      </c>
      <c r="H108" s="4">
        <f t="shared" si="26"/>
        <v>150.19650907527239</v>
      </c>
      <c r="I108" s="4">
        <f t="shared" si="26"/>
        <v>116.07569249974111</v>
      </c>
      <c r="J108" s="4">
        <f t="shared" si="26"/>
        <v>0.27071883144694847</v>
      </c>
      <c r="K108" s="4">
        <f t="shared" si="28"/>
        <v>0.27071883144694847</v>
      </c>
      <c r="L108" s="4" t="b">
        <f t="shared" si="29"/>
        <v>0</v>
      </c>
      <c r="M108" s="4" t="b">
        <f t="shared" si="30"/>
        <v>0</v>
      </c>
      <c r="N108" s="4" t="b">
        <f t="shared" si="31"/>
        <v>0</v>
      </c>
      <c r="O108" s="4" t="b">
        <f t="shared" si="32"/>
        <v>0</v>
      </c>
      <c r="P108" s="4" t="b">
        <f t="shared" si="33"/>
        <v>0</v>
      </c>
      <c r="Q108" s="4" t="b">
        <f t="shared" si="34"/>
        <v>1</v>
      </c>
    </row>
    <row r="109" spans="1:17" x14ac:dyDescent="0.2">
      <c r="A109" t="str">
        <f>SIAF!B108</f>
        <v>MIRIFU_1BSLICE16</v>
      </c>
      <c r="B109" t="str">
        <f>HLOOKUP(TRUE,$L109:$Q$281,ROW($Q$281)-ROW($L109)+1,FALSE)</f>
        <v>MIRIFU_CNTR</v>
      </c>
      <c r="C109" s="4">
        <f>VLOOKUP(A109,SIAF!$B$3:$R$279,15,FALSE)</f>
        <v>-503.78348999999997</v>
      </c>
      <c r="D109" s="4">
        <f>VLOOKUP(A109,SIAF!$B$3:$R$279,16,FALSE)</f>
        <v>-319.78057000000001</v>
      </c>
      <c r="E109" s="4">
        <f t="shared" si="27"/>
        <v>74.090367377881975</v>
      </c>
      <c r="F109" s="4">
        <f t="shared" si="26"/>
        <v>125.92117331443609</v>
      </c>
      <c r="G109" s="4">
        <f t="shared" si="26"/>
        <v>136.32199989936817</v>
      </c>
      <c r="H109" s="4">
        <f t="shared" si="26"/>
        <v>150.09693990940093</v>
      </c>
      <c r="I109" s="4">
        <f t="shared" si="26"/>
        <v>116.07388647397278</v>
      </c>
      <c r="J109" s="4">
        <f t="shared" si="26"/>
        <v>0.44433354959985244</v>
      </c>
      <c r="K109" s="4">
        <f t="shared" si="28"/>
        <v>0.44433354959985244</v>
      </c>
      <c r="L109" s="4" t="b">
        <f t="shared" si="29"/>
        <v>0</v>
      </c>
      <c r="M109" s="4" t="b">
        <f t="shared" si="30"/>
        <v>0</v>
      </c>
      <c r="N109" s="4" t="b">
        <f t="shared" si="31"/>
        <v>0</v>
      </c>
      <c r="O109" s="4" t="b">
        <f t="shared" si="32"/>
        <v>0</v>
      </c>
      <c r="P109" s="4" t="b">
        <f t="shared" si="33"/>
        <v>0</v>
      </c>
      <c r="Q109" s="4" t="b">
        <f t="shared" si="34"/>
        <v>1</v>
      </c>
    </row>
    <row r="110" spans="1:17" x14ac:dyDescent="0.2">
      <c r="A110" t="str">
        <f>SIAF!B109</f>
        <v>MIRIFU_1BSLICE17</v>
      </c>
      <c r="B110" t="str">
        <f>HLOOKUP(TRUE,$L110:$Q$281,ROW($Q$281)-ROW($L110)+1,FALSE)</f>
        <v>MIRIFU_CNTR</v>
      </c>
      <c r="C110" s="4">
        <f>VLOOKUP(A110,SIAF!$B$3:$R$279,15,FALSE)</f>
        <v>-503.80903000000001</v>
      </c>
      <c r="D110" s="4">
        <f>VLOOKUP(A110,SIAF!$B$3:$R$279,16,FALSE)</f>
        <v>-319.95573000000002</v>
      </c>
      <c r="E110" s="4">
        <f t="shared" si="27"/>
        <v>73.979531890133302</v>
      </c>
      <c r="F110" s="4">
        <f t="shared" si="26"/>
        <v>125.87183791045757</v>
      </c>
      <c r="G110" s="4">
        <f t="shared" si="26"/>
        <v>136.24458098473644</v>
      </c>
      <c r="H110" s="4">
        <f t="shared" si="26"/>
        <v>149.99751354128725</v>
      </c>
      <c r="I110" s="4">
        <f t="shared" si="26"/>
        <v>116.07235036685269</v>
      </c>
      <c r="J110" s="4">
        <f t="shared" si="26"/>
        <v>0.61987301546366069</v>
      </c>
      <c r="K110" s="4">
        <f t="shared" si="28"/>
        <v>0.61987301546366069</v>
      </c>
      <c r="L110" s="4" t="b">
        <f t="shared" si="29"/>
        <v>0</v>
      </c>
      <c r="M110" s="4" t="b">
        <f t="shared" si="30"/>
        <v>0</v>
      </c>
      <c r="N110" s="4" t="b">
        <f t="shared" si="31"/>
        <v>0</v>
      </c>
      <c r="O110" s="4" t="b">
        <f t="shared" si="32"/>
        <v>0</v>
      </c>
      <c r="P110" s="4" t="b">
        <f t="shared" si="33"/>
        <v>0</v>
      </c>
      <c r="Q110" s="4" t="b">
        <f t="shared" si="34"/>
        <v>1</v>
      </c>
    </row>
    <row r="111" spans="1:17" x14ac:dyDescent="0.2">
      <c r="A111" t="str">
        <f>SIAF!B110</f>
        <v>MIRIFU_1BSLICE18</v>
      </c>
      <c r="B111" t="str">
        <f>HLOOKUP(TRUE,$L111:$Q$281,ROW($Q$281)-ROW($L111)+1,FALSE)</f>
        <v>MIRIFU_CNTR</v>
      </c>
      <c r="C111" s="4">
        <f>VLOOKUP(A111,SIAF!$B$3:$R$279,15,FALSE)</f>
        <v>-503.83456999999999</v>
      </c>
      <c r="D111" s="4">
        <f>VLOOKUP(A111,SIAF!$B$3:$R$279,16,FALSE)</f>
        <v>-320.13089000000002</v>
      </c>
      <c r="E111" s="4">
        <f t="shared" si="27"/>
        <v>73.868954275875424</v>
      </c>
      <c r="F111" s="4">
        <f t="shared" si="26"/>
        <v>125.82273218962916</v>
      </c>
      <c r="G111" s="4">
        <f t="shared" si="26"/>
        <v>136.16734816204607</v>
      </c>
      <c r="H111" s="4">
        <f t="shared" si="26"/>
        <v>149.89823025508133</v>
      </c>
      <c r="I111" s="4">
        <f t="shared" si="26"/>
        <v>116.07108418909715</v>
      </c>
      <c r="J111" s="4">
        <f t="shared" si="26"/>
        <v>0.79606497329051029</v>
      </c>
      <c r="K111" s="4">
        <f t="shared" si="28"/>
        <v>0.79606497329051029</v>
      </c>
      <c r="L111" s="4" t="b">
        <f t="shared" si="29"/>
        <v>0</v>
      </c>
      <c r="M111" s="4" t="b">
        <f t="shared" si="30"/>
        <v>0</v>
      </c>
      <c r="N111" s="4" t="b">
        <f t="shared" si="31"/>
        <v>0</v>
      </c>
      <c r="O111" s="4" t="b">
        <f t="shared" si="32"/>
        <v>0</v>
      </c>
      <c r="P111" s="4" t="b">
        <f t="shared" si="33"/>
        <v>0</v>
      </c>
      <c r="Q111" s="4" t="b">
        <f t="shared" si="34"/>
        <v>1</v>
      </c>
    </row>
    <row r="112" spans="1:17" x14ac:dyDescent="0.2">
      <c r="A112" t="str">
        <f>SIAF!B111</f>
        <v>MIRIFU_1BSLICE19</v>
      </c>
      <c r="B112" t="str">
        <f>HLOOKUP(TRUE,$L112:$Q$281,ROW($Q$281)-ROW($L112)+1,FALSE)</f>
        <v>MIRIFU_CNTR</v>
      </c>
      <c r="C112" s="4">
        <f>VLOOKUP(A112,SIAF!$B$3:$R$279,15,FALSE)</f>
        <v>-503.86011000000002</v>
      </c>
      <c r="D112" s="4">
        <f>VLOOKUP(A112,SIAF!$B$3:$R$279,16,FALSE)</f>
        <v>-320.30605000000003</v>
      </c>
      <c r="E112" s="4">
        <f t="shared" si="27"/>
        <v>73.758635694906289</v>
      </c>
      <c r="F112" s="4">
        <f t="shared" si="26"/>
        <v>125.77385642097563</v>
      </c>
      <c r="G112" s="4">
        <f t="shared" si="26"/>
        <v>136.09030174812511</v>
      </c>
      <c r="H112" s="4">
        <f t="shared" si="26"/>
        <v>149.79909033527716</v>
      </c>
      <c r="I112" s="4">
        <f t="shared" si="26"/>
        <v>116.07008794954004</v>
      </c>
      <c r="J112" s="4">
        <f t="shared" si="26"/>
        <v>0.97255486349102171</v>
      </c>
      <c r="K112" s="4">
        <f t="shared" si="28"/>
        <v>0.97255486349102171</v>
      </c>
      <c r="L112" s="4" t="b">
        <f t="shared" si="29"/>
        <v>0</v>
      </c>
      <c r="M112" s="4" t="b">
        <f t="shared" si="30"/>
        <v>0</v>
      </c>
      <c r="N112" s="4" t="b">
        <f t="shared" si="31"/>
        <v>0</v>
      </c>
      <c r="O112" s="4" t="b">
        <f t="shared" si="32"/>
        <v>0</v>
      </c>
      <c r="P112" s="4" t="b">
        <f t="shared" si="33"/>
        <v>0</v>
      </c>
      <c r="Q112" s="4" t="b">
        <f t="shared" si="34"/>
        <v>1</v>
      </c>
    </row>
    <row r="113" spans="1:17" x14ac:dyDescent="0.2">
      <c r="A113" t="str">
        <f>SIAF!B112</f>
        <v>MIRIFU_1BSLICE20</v>
      </c>
      <c r="B113" t="str">
        <f>HLOOKUP(TRUE,$L113:$Q$281,ROW($Q$281)-ROW($L113)+1,FALSE)</f>
        <v>MIRIFU_CNTR</v>
      </c>
      <c r="C113" s="4">
        <f>VLOOKUP(A113,SIAF!$B$3:$R$279,15,FALSE)</f>
        <v>-503.88565</v>
      </c>
      <c r="D113" s="4">
        <f>VLOOKUP(A113,SIAF!$B$3:$R$279,16,FALSE)</f>
        <v>-320.48120999999998</v>
      </c>
      <c r="E113" s="4">
        <f t="shared" si="27"/>
        <v>73.648577311247735</v>
      </c>
      <c r="F113" s="4">
        <f t="shared" si="26"/>
        <v>125.72521087267914</v>
      </c>
      <c r="G113" s="4">
        <f t="shared" si="26"/>
        <v>136.01344205975386</v>
      </c>
      <c r="H113" s="4">
        <f t="shared" si="26"/>
        <v>149.70009406671082</v>
      </c>
      <c r="I113" s="4">
        <f t="shared" si="26"/>
        <v>116.06936165513201</v>
      </c>
      <c r="J113" s="4">
        <f t="shared" si="26"/>
        <v>1.1492054288507014</v>
      </c>
      <c r="K113" s="4">
        <f t="shared" si="28"/>
        <v>1.1492054288507014</v>
      </c>
      <c r="L113" s="4" t="b">
        <f t="shared" si="29"/>
        <v>0</v>
      </c>
      <c r="M113" s="4" t="b">
        <f t="shared" si="30"/>
        <v>0</v>
      </c>
      <c r="N113" s="4" t="b">
        <f t="shared" si="31"/>
        <v>0</v>
      </c>
      <c r="O113" s="4" t="b">
        <f t="shared" si="32"/>
        <v>0</v>
      </c>
      <c r="P113" s="4" t="b">
        <f t="shared" si="33"/>
        <v>0</v>
      </c>
      <c r="Q113" s="4" t="b">
        <f t="shared" si="34"/>
        <v>1</v>
      </c>
    </row>
    <row r="114" spans="1:17" x14ac:dyDescent="0.2">
      <c r="A114" t="str">
        <f>SIAF!B113</f>
        <v>MIRIFU_1BSLICE21</v>
      </c>
      <c r="B114" t="str">
        <f>HLOOKUP(TRUE,$L114:$Q$281,ROW($Q$281)-ROW($L114)+1,FALSE)</f>
        <v>MIRIFU_CNTR</v>
      </c>
      <c r="C114" s="4">
        <f>VLOOKUP(A114,SIAF!$B$3:$R$279,15,FALSE)</f>
        <v>-503.91118999999998</v>
      </c>
      <c r="D114" s="4">
        <f>VLOOKUP(A114,SIAF!$B$3:$R$279,16,FALSE)</f>
        <v>-320.65636999999998</v>
      </c>
      <c r="E114" s="4">
        <f t="shared" si="27"/>
        <v>73.538780293136213</v>
      </c>
      <c r="F114" s="4">
        <f t="shared" si="26"/>
        <v>125.67679581207294</v>
      </c>
      <c r="G114" s="4">
        <f t="shared" si="26"/>
        <v>135.93676941366041</v>
      </c>
      <c r="H114" s="4">
        <f t="shared" si="26"/>
        <v>149.60124173455912</v>
      </c>
      <c r="I114" s="4">
        <f t="shared" si="26"/>
        <v>116.06890531094062</v>
      </c>
      <c r="J114" s="4">
        <f t="shared" si="26"/>
        <v>1.3259524528805402</v>
      </c>
      <c r="K114" s="4">
        <f t="shared" si="28"/>
        <v>1.3259524528805402</v>
      </c>
      <c r="L114" s="4" t="b">
        <f t="shared" si="29"/>
        <v>0</v>
      </c>
      <c r="M114" s="4" t="b">
        <f t="shared" si="30"/>
        <v>0</v>
      </c>
      <c r="N114" s="4" t="b">
        <f t="shared" si="31"/>
        <v>0</v>
      </c>
      <c r="O114" s="4" t="b">
        <f t="shared" si="32"/>
        <v>0</v>
      </c>
      <c r="P114" s="4" t="b">
        <f t="shared" si="33"/>
        <v>0</v>
      </c>
      <c r="Q114" s="4" t="b">
        <f t="shared" si="34"/>
        <v>1</v>
      </c>
    </row>
    <row r="115" spans="1:17" x14ac:dyDescent="0.2">
      <c r="A115" t="str">
        <f>SIAF!B114</f>
        <v>MIRIFU_CHANNEL1C</v>
      </c>
      <c r="B115" t="str">
        <f>HLOOKUP(TRUE,$L115:$Q$281,ROW($Q$281)-ROW($L115)+1,FALSE)</f>
        <v>MIRIFU_CNTR</v>
      </c>
      <c r="C115" s="4">
        <f>VLOOKUP(A115,SIAF!$B$3:$R$279,15,FALSE)</f>
        <v>-503.61441000000002</v>
      </c>
      <c r="D115" s="4">
        <f>VLOOKUP(A115,SIAF!$B$3:$R$279,16,FALSE)</f>
        <v>-318.60782999999998</v>
      </c>
      <c r="E115" s="4">
        <f t="shared" si="27"/>
        <v>74.840282818589358</v>
      </c>
      <c r="F115" s="4">
        <f t="shared" si="26"/>
        <v>126.25911939433863</v>
      </c>
      <c r="G115" s="4">
        <f t="shared" si="26"/>
        <v>136.84668469088251</v>
      </c>
      <c r="H115" s="4">
        <f t="shared" si="26"/>
        <v>150.7676937952557</v>
      </c>
      <c r="I115" s="4">
        <f t="shared" si="26"/>
        <v>116.0930145262726</v>
      </c>
      <c r="J115" s="4">
        <f t="shared" si="26"/>
        <v>0.74857811810127173</v>
      </c>
      <c r="K115" s="4">
        <f t="shared" si="28"/>
        <v>0.74857811810127173</v>
      </c>
      <c r="L115" s="4" t="b">
        <f t="shared" si="29"/>
        <v>0</v>
      </c>
      <c r="M115" s="4" t="b">
        <f t="shared" si="30"/>
        <v>0</v>
      </c>
      <c r="N115" s="4" t="b">
        <f t="shared" si="31"/>
        <v>0</v>
      </c>
      <c r="O115" s="4" t="b">
        <f t="shared" si="32"/>
        <v>0</v>
      </c>
      <c r="P115" s="4" t="b">
        <f t="shared" si="33"/>
        <v>0</v>
      </c>
      <c r="Q115" s="4" t="b">
        <f t="shared" si="34"/>
        <v>1</v>
      </c>
    </row>
    <row r="116" spans="1:17" x14ac:dyDescent="0.2">
      <c r="A116" t="str">
        <f>SIAF!B115</f>
        <v>MIRIFU_1CSLICE01</v>
      </c>
      <c r="B116" t="str">
        <f>HLOOKUP(TRUE,$L116:$Q$281,ROW($Q$281)-ROW($L116)+1,FALSE)</f>
        <v>MIRIFU_CNTR</v>
      </c>
      <c r="C116" s="4">
        <f>VLOOKUP(A116,SIAF!$B$3:$R$279,15,FALSE)</f>
        <v>-503.35343</v>
      </c>
      <c r="D116" s="4">
        <f>VLOOKUP(A116,SIAF!$B$3:$R$279,16,FALSE)</f>
        <v>-316.85647</v>
      </c>
      <c r="E116" s="4">
        <f t="shared" si="27"/>
        <v>75.975245435465553</v>
      </c>
      <c r="F116" s="4">
        <f t="shared" si="26"/>
        <v>126.77511355409838</v>
      </c>
      <c r="G116" s="4">
        <f t="shared" si="26"/>
        <v>137.63859846618016</v>
      </c>
      <c r="H116" s="4">
        <f t="shared" si="26"/>
        <v>151.77493702943627</v>
      </c>
      <c r="I116" s="4">
        <f t="shared" si="26"/>
        <v>116.13574044021203</v>
      </c>
      <c r="J116" s="4">
        <f t="shared" si="26"/>
        <v>2.5173909329502329</v>
      </c>
      <c r="K116" s="4">
        <f t="shared" si="28"/>
        <v>2.5173909329502329</v>
      </c>
      <c r="L116" s="4" t="b">
        <f t="shared" si="29"/>
        <v>0</v>
      </c>
      <c r="M116" s="4" t="b">
        <f t="shared" si="30"/>
        <v>0</v>
      </c>
      <c r="N116" s="4" t="b">
        <f t="shared" si="31"/>
        <v>0</v>
      </c>
      <c r="O116" s="4" t="b">
        <f t="shared" si="32"/>
        <v>0</v>
      </c>
      <c r="P116" s="4" t="b">
        <f t="shared" si="33"/>
        <v>0</v>
      </c>
      <c r="Q116" s="4" t="b">
        <f t="shared" si="34"/>
        <v>1</v>
      </c>
    </row>
    <row r="117" spans="1:17" x14ac:dyDescent="0.2">
      <c r="A117" t="str">
        <f>SIAF!B116</f>
        <v>MIRIFU_1CSLICE02</v>
      </c>
      <c r="B117" t="str">
        <f>HLOOKUP(TRUE,$L117:$Q$281,ROW($Q$281)-ROW($L117)+1,FALSE)</f>
        <v>MIRIFU_CNTR</v>
      </c>
      <c r="C117" s="4">
        <f>VLOOKUP(A117,SIAF!$B$3:$R$279,15,FALSE)</f>
        <v>-503.37952999999999</v>
      </c>
      <c r="D117" s="4">
        <f>VLOOKUP(A117,SIAF!$B$3:$R$279,16,FALSE)</f>
        <v>-317.03161</v>
      </c>
      <c r="E117" s="4">
        <f t="shared" si="27"/>
        <v>75.860651727819629</v>
      </c>
      <c r="F117" s="4">
        <f t="shared" si="26"/>
        <v>126.72249536338063</v>
      </c>
      <c r="G117" s="4">
        <f t="shared" si="26"/>
        <v>137.55858588090297</v>
      </c>
      <c r="H117" s="4">
        <f t="shared" ref="F117:J168" si="35">SQRT(($C117-H$2)^2+($D117-H$3)^2)</f>
        <v>151.67358218511575</v>
      </c>
      <c r="I117" s="4">
        <f t="shared" si="35"/>
        <v>116.13025487799081</v>
      </c>
      <c r="J117" s="4">
        <f t="shared" si="35"/>
        <v>2.3403770496439362</v>
      </c>
      <c r="K117" s="4">
        <f t="shared" si="28"/>
        <v>2.3403770496439362</v>
      </c>
      <c r="L117" s="4" t="b">
        <f t="shared" si="29"/>
        <v>0</v>
      </c>
      <c r="M117" s="4" t="b">
        <f t="shared" si="30"/>
        <v>0</v>
      </c>
      <c r="N117" s="4" t="b">
        <f t="shared" si="31"/>
        <v>0</v>
      </c>
      <c r="O117" s="4" t="b">
        <f t="shared" si="32"/>
        <v>0</v>
      </c>
      <c r="P117" s="4" t="b">
        <f t="shared" si="33"/>
        <v>0</v>
      </c>
      <c r="Q117" s="4" t="b">
        <f t="shared" si="34"/>
        <v>1</v>
      </c>
    </row>
    <row r="118" spans="1:17" x14ac:dyDescent="0.2">
      <c r="A118" t="str">
        <f>SIAF!B117</f>
        <v>MIRIFU_1CSLICE03</v>
      </c>
      <c r="B118" t="str">
        <f>HLOOKUP(TRUE,$L118:$Q$281,ROW($Q$281)-ROW($L118)+1,FALSE)</f>
        <v>MIRIFU_CNTR</v>
      </c>
      <c r="C118" s="4">
        <f>VLOOKUP(A118,SIAF!$B$3:$R$279,15,FALSE)</f>
        <v>-503.40562999999997</v>
      </c>
      <c r="D118" s="4">
        <f>VLOOKUP(A118,SIAF!$B$3:$R$279,16,FALSE)</f>
        <v>-317.20675</v>
      </c>
      <c r="E118" s="4">
        <f t="shared" si="27"/>
        <v>75.74629860672438</v>
      </c>
      <c r="F118" s="4">
        <f t="shared" si="35"/>
        <v>126.67010285007551</v>
      </c>
      <c r="G118" s="4">
        <f t="shared" si="35"/>
        <v>137.47875480172328</v>
      </c>
      <c r="H118" s="4">
        <f t="shared" si="35"/>
        <v>151.57236643234137</v>
      </c>
      <c r="I118" s="4">
        <f t="shared" si="35"/>
        <v>116.12503906960426</v>
      </c>
      <c r="J118" s="4">
        <f t="shared" si="35"/>
        <v>2.1633730188989757</v>
      </c>
      <c r="K118" s="4">
        <f t="shared" si="28"/>
        <v>2.1633730188989757</v>
      </c>
      <c r="L118" s="4" t="b">
        <f t="shared" si="29"/>
        <v>0</v>
      </c>
      <c r="M118" s="4" t="b">
        <f t="shared" si="30"/>
        <v>0</v>
      </c>
      <c r="N118" s="4" t="b">
        <f t="shared" si="31"/>
        <v>0</v>
      </c>
      <c r="O118" s="4" t="b">
        <f t="shared" si="32"/>
        <v>0</v>
      </c>
      <c r="P118" s="4" t="b">
        <f t="shared" si="33"/>
        <v>0</v>
      </c>
      <c r="Q118" s="4" t="b">
        <f t="shared" si="34"/>
        <v>1</v>
      </c>
    </row>
    <row r="119" spans="1:17" x14ac:dyDescent="0.2">
      <c r="A119" t="str">
        <f>SIAF!B118</f>
        <v>MIRIFU_1CSLICE04</v>
      </c>
      <c r="B119" t="str">
        <f>HLOOKUP(TRUE,$L119:$Q$281,ROW($Q$281)-ROW($L119)+1,FALSE)</f>
        <v>MIRIFU_CNTR</v>
      </c>
      <c r="C119" s="4">
        <f>VLOOKUP(A119,SIAF!$B$3:$R$279,15,FALSE)</f>
        <v>-503.43173000000002</v>
      </c>
      <c r="D119" s="4">
        <f>VLOOKUP(A119,SIAF!$B$3:$R$279,16,FALSE)</f>
        <v>-317.38188000000002</v>
      </c>
      <c r="E119" s="4">
        <f t="shared" si="27"/>
        <v>75.632194658509377</v>
      </c>
      <c r="F119" s="4">
        <f t="shared" si="35"/>
        <v>126.61794061069961</v>
      </c>
      <c r="G119" s="4">
        <f t="shared" si="35"/>
        <v>137.39911130568882</v>
      </c>
      <c r="H119" s="4">
        <f t="shared" si="35"/>
        <v>151.47129690248144</v>
      </c>
      <c r="I119" s="4">
        <f t="shared" si="35"/>
        <v>116.12009479355083</v>
      </c>
      <c r="J119" s="4">
        <f t="shared" si="35"/>
        <v>1.9863913133619815</v>
      </c>
      <c r="K119" s="4">
        <f t="shared" si="28"/>
        <v>1.9863913133619815</v>
      </c>
      <c r="L119" s="4" t="b">
        <f t="shared" si="29"/>
        <v>0</v>
      </c>
      <c r="M119" s="4" t="b">
        <f t="shared" si="30"/>
        <v>0</v>
      </c>
      <c r="N119" s="4" t="b">
        <f t="shared" si="31"/>
        <v>0</v>
      </c>
      <c r="O119" s="4" t="b">
        <f t="shared" si="32"/>
        <v>0</v>
      </c>
      <c r="P119" s="4" t="b">
        <f t="shared" si="33"/>
        <v>0</v>
      </c>
      <c r="Q119" s="4" t="b">
        <f t="shared" si="34"/>
        <v>1</v>
      </c>
    </row>
    <row r="120" spans="1:17" x14ac:dyDescent="0.2">
      <c r="A120" t="str">
        <f>SIAF!B119</f>
        <v>MIRIFU_1CSLICE05</v>
      </c>
      <c r="B120" t="str">
        <f>HLOOKUP(TRUE,$L120:$Q$281,ROW($Q$281)-ROW($L120)+1,FALSE)</f>
        <v>MIRIFU_CNTR</v>
      </c>
      <c r="C120" s="4">
        <f>VLOOKUP(A120,SIAF!$B$3:$R$279,15,FALSE)</f>
        <v>-503.45783</v>
      </c>
      <c r="D120" s="4">
        <f>VLOOKUP(A120,SIAF!$B$3:$R$279,16,FALSE)</f>
        <v>-317.55700999999999</v>
      </c>
      <c r="E120" s="4">
        <f t="shared" si="27"/>
        <v>75.518333459896027</v>
      </c>
      <c r="F120" s="4">
        <f t="shared" si="35"/>
        <v>126.56600458414727</v>
      </c>
      <c r="G120" s="4">
        <f t="shared" si="35"/>
        <v>137.31964992967167</v>
      </c>
      <c r="H120" s="4">
        <f t="shared" si="35"/>
        <v>151.37036700818689</v>
      </c>
      <c r="I120" s="4">
        <f t="shared" si="35"/>
        <v>116.11542031213226</v>
      </c>
      <c r="J120" s="4">
        <f t="shared" si="35"/>
        <v>1.8094257471640192</v>
      </c>
      <c r="K120" s="4">
        <f t="shared" si="28"/>
        <v>1.8094257471640192</v>
      </c>
      <c r="L120" s="4" t="b">
        <f t="shared" si="29"/>
        <v>0</v>
      </c>
      <c r="M120" s="4" t="b">
        <f t="shared" si="30"/>
        <v>0</v>
      </c>
      <c r="N120" s="4" t="b">
        <f t="shared" si="31"/>
        <v>0</v>
      </c>
      <c r="O120" s="4" t="b">
        <f t="shared" si="32"/>
        <v>0</v>
      </c>
      <c r="P120" s="4" t="b">
        <f t="shared" si="33"/>
        <v>0</v>
      </c>
      <c r="Q120" s="4" t="b">
        <f t="shared" si="34"/>
        <v>1</v>
      </c>
    </row>
    <row r="121" spans="1:17" x14ac:dyDescent="0.2">
      <c r="A121" t="str">
        <f>SIAF!B120</f>
        <v>MIRIFU_1CSLICE06</v>
      </c>
      <c r="B121" t="str">
        <f>HLOOKUP(TRUE,$L121:$Q$281,ROW($Q$281)-ROW($L121)+1,FALSE)</f>
        <v>MIRIFU_CNTR</v>
      </c>
      <c r="C121" s="4">
        <f>VLOOKUP(A121,SIAF!$B$3:$R$279,15,FALSE)</f>
        <v>-503.48392000000001</v>
      </c>
      <c r="D121" s="4">
        <f>VLOOKUP(A121,SIAF!$B$3:$R$279,16,FALSE)</f>
        <v>-317.73214999999999</v>
      </c>
      <c r="E121" s="4">
        <f t="shared" si="27"/>
        <v>75.404701992450953</v>
      </c>
      <c r="F121" s="4">
        <f t="shared" si="35"/>
        <v>126.51428172479855</v>
      </c>
      <c r="G121" s="4">
        <f t="shared" si="35"/>
        <v>137.24035706091556</v>
      </c>
      <c r="H121" s="4">
        <f t="shared" si="35"/>
        <v>151.26956289423251</v>
      </c>
      <c r="I121" s="4">
        <f t="shared" si="35"/>
        <v>116.1110040934722</v>
      </c>
      <c r="J121" s="4">
        <f t="shared" si="35"/>
        <v>1.63247359905147</v>
      </c>
      <c r="K121" s="4">
        <f t="shared" si="28"/>
        <v>1.63247359905147</v>
      </c>
      <c r="L121" s="4" t="b">
        <f t="shared" si="29"/>
        <v>0</v>
      </c>
      <c r="M121" s="4" t="b">
        <f t="shared" si="30"/>
        <v>0</v>
      </c>
      <c r="N121" s="4" t="b">
        <f t="shared" si="31"/>
        <v>0</v>
      </c>
      <c r="O121" s="4" t="b">
        <f t="shared" si="32"/>
        <v>0</v>
      </c>
      <c r="P121" s="4" t="b">
        <f t="shared" si="33"/>
        <v>0</v>
      </c>
      <c r="Q121" s="4" t="b">
        <f t="shared" si="34"/>
        <v>1</v>
      </c>
    </row>
    <row r="122" spans="1:17" x14ac:dyDescent="0.2">
      <c r="A122" t="str">
        <f>SIAF!B121</f>
        <v>MIRIFU_1CSLICE07</v>
      </c>
      <c r="B122" t="str">
        <f>HLOOKUP(TRUE,$L122:$Q$281,ROW($Q$281)-ROW($L122)+1,FALSE)</f>
        <v>MIRIFU_CNTR</v>
      </c>
      <c r="C122" s="4">
        <f>VLOOKUP(A122,SIAF!$B$3:$R$279,15,FALSE)</f>
        <v>-503.51002</v>
      </c>
      <c r="D122" s="4">
        <f>VLOOKUP(A122,SIAF!$B$3:$R$279,16,FALSE)</f>
        <v>-317.90728999999999</v>
      </c>
      <c r="E122" s="4">
        <f t="shared" si="27"/>
        <v>75.291322135615658</v>
      </c>
      <c r="F122" s="4">
        <f t="shared" si="35"/>
        <v>126.46279468514676</v>
      </c>
      <c r="G122" s="4">
        <f t="shared" si="35"/>
        <v>137.16125514442987</v>
      </c>
      <c r="H122" s="4">
        <f t="shared" si="35"/>
        <v>151.16890627889146</v>
      </c>
      <c r="I122" s="4">
        <f t="shared" si="35"/>
        <v>116.10686761252983</v>
      </c>
      <c r="J122" s="4">
        <f t="shared" si="35"/>
        <v>1.4555488467241711</v>
      </c>
      <c r="K122" s="4">
        <f t="shared" si="28"/>
        <v>1.4555488467241711</v>
      </c>
      <c r="L122" s="4" t="b">
        <f t="shared" si="29"/>
        <v>0</v>
      </c>
      <c r="M122" s="4" t="b">
        <f t="shared" si="30"/>
        <v>0</v>
      </c>
      <c r="N122" s="4" t="b">
        <f t="shared" si="31"/>
        <v>0</v>
      </c>
      <c r="O122" s="4" t="b">
        <f t="shared" si="32"/>
        <v>0</v>
      </c>
      <c r="P122" s="4" t="b">
        <f t="shared" si="33"/>
        <v>0</v>
      </c>
      <c r="Q122" s="4" t="b">
        <f t="shared" si="34"/>
        <v>1</v>
      </c>
    </row>
    <row r="123" spans="1:17" x14ac:dyDescent="0.2">
      <c r="A123" t="str">
        <f>SIAF!B122</f>
        <v>MIRIFU_1CSLICE08</v>
      </c>
      <c r="B123" t="str">
        <f>HLOOKUP(TRUE,$L123:$Q$281,ROW($Q$281)-ROW($L123)+1,FALSE)</f>
        <v>MIRIFU_CNTR</v>
      </c>
      <c r="C123" s="4">
        <f>VLOOKUP(A123,SIAF!$B$3:$R$279,15,FALSE)</f>
        <v>-503.53611999999998</v>
      </c>
      <c r="D123" s="4">
        <f>VLOOKUP(A123,SIAF!$B$3:$R$279,16,FALSE)</f>
        <v>-318.08242000000001</v>
      </c>
      <c r="E123" s="4">
        <f t="shared" si="27"/>
        <v>75.178195811492046</v>
      </c>
      <c r="F123" s="4">
        <f t="shared" si="35"/>
        <v>126.41153898407342</v>
      </c>
      <c r="G123" s="4">
        <f t="shared" si="35"/>
        <v>137.08234203884351</v>
      </c>
      <c r="H123" s="4">
        <f t="shared" si="35"/>
        <v>151.06839697724462</v>
      </c>
      <c r="I123" s="4">
        <f t="shared" si="35"/>
        <v>116.10300273049802</v>
      </c>
      <c r="J123" s="4">
        <f t="shared" si="35"/>
        <v>1.2786752419985317</v>
      </c>
      <c r="K123" s="4">
        <f t="shared" si="28"/>
        <v>1.2786752419985317</v>
      </c>
      <c r="L123" s="4" t="b">
        <f t="shared" si="29"/>
        <v>0</v>
      </c>
      <c r="M123" s="4" t="b">
        <f t="shared" si="30"/>
        <v>0</v>
      </c>
      <c r="N123" s="4" t="b">
        <f t="shared" si="31"/>
        <v>0</v>
      </c>
      <c r="O123" s="4" t="b">
        <f t="shared" si="32"/>
        <v>0</v>
      </c>
      <c r="P123" s="4" t="b">
        <f t="shared" si="33"/>
        <v>0</v>
      </c>
      <c r="Q123" s="4" t="b">
        <f t="shared" si="34"/>
        <v>1</v>
      </c>
    </row>
    <row r="124" spans="1:17" x14ac:dyDescent="0.2">
      <c r="A124" t="str">
        <f>SIAF!B123</f>
        <v>MIRIFU_1CSLICE09</v>
      </c>
      <c r="B124" t="str">
        <f>HLOOKUP(TRUE,$L124:$Q$281,ROW($Q$281)-ROW($L124)+1,FALSE)</f>
        <v>MIRIFU_CNTR</v>
      </c>
      <c r="C124" s="4">
        <f>VLOOKUP(A124,SIAF!$B$3:$R$279,15,FALSE)</f>
        <v>-503.56222000000002</v>
      </c>
      <c r="D124" s="4">
        <f>VLOOKUP(A124,SIAF!$B$3:$R$279,16,FALSE)</f>
        <v>-318.25756000000001</v>
      </c>
      <c r="E124" s="4">
        <f t="shared" si="27"/>
        <v>75.06530922633543</v>
      </c>
      <c r="F124" s="4">
        <f t="shared" si="35"/>
        <v>126.36050634978245</v>
      </c>
      <c r="G124" s="4">
        <f t="shared" si="35"/>
        <v>137.00360660529304</v>
      </c>
      <c r="H124" s="4">
        <f t="shared" si="35"/>
        <v>150.96802161396332</v>
      </c>
      <c r="I124" s="4">
        <f t="shared" si="35"/>
        <v>116.09940609517713</v>
      </c>
      <c r="J124" s="4">
        <f t="shared" si="35"/>
        <v>1.101853068108442</v>
      </c>
      <c r="K124" s="4">
        <f t="shared" si="28"/>
        <v>1.101853068108442</v>
      </c>
      <c r="L124" s="4" t="b">
        <f t="shared" si="29"/>
        <v>0</v>
      </c>
      <c r="M124" s="4" t="b">
        <f t="shared" si="30"/>
        <v>0</v>
      </c>
      <c r="N124" s="4" t="b">
        <f t="shared" si="31"/>
        <v>0</v>
      </c>
      <c r="O124" s="4" t="b">
        <f t="shared" si="32"/>
        <v>0</v>
      </c>
      <c r="P124" s="4" t="b">
        <f t="shared" si="33"/>
        <v>0</v>
      </c>
      <c r="Q124" s="4" t="b">
        <f t="shared" si="34"/>
        <v>1</v>
      </c>
    </row>
    <row r="125" spans="1:17" x14ac:dyDescent="0.2">
      <c r="A125" t="str">
        <f>SIAF!B124</f>
        <v>MIRIFU_1CSLICE10</v>
      </c>
      <c r="B125" t="str">
        <f>HLOOKUP(TRUE,$L125:$Q$281,ROW($Q$281)-ROW($L125)+1,FALSE)</f>
        <v>MIRIFU_CNTR</v>
      </c>
      <c r="C125" s="4">
        <f>VLOOKUP(A125,SIAF!$B$3:$R$279,15,FALSE)</f>
        <v>-503.58830999999998</v>
      </c>
      <c r="D125" s="4">
        <f>VLOOKUP(A125,SIAF!$B$3:$R$279,16,FALSE)</f>
        <v>-318.43270000000001</v>
      </c>
      <c r="E125" s="4">
        <f t="shared" si="27"/>
        <v>74.952664255380782</v>
      </c>
      <c r="F125" s="4">
        <f t="shared" si="35"/>
        <v>126.30969228307426</v>
      </c>
      <c r="G125" s="4">
        <f t="shared" si="35"/>
        <v>136.92504667876545</v>
      </c>
      <c r="H125" s="4">
        <f t="shared" si="35"/>
        <v>150.86777997895129</v>
      </c>
      <c r="I125" s="4">
        <f t="shared" si="35"/>
        <v>116.09606956614948</v>
      </c>
      <c r="J125" s="4">
        <f t="shared" si="35"/>
        <v>0.92512940986653824</v>
      </c>
      <c r="K125" s="4">
        <f t="shared" si="28"/>
        <v>0.92512940986653824</v>
      </c>
      <c r="L125" s="4" t="b">
        <f t="shared" si="29"/>
        <v>0</v>
      </c>
      <c r="M125" s="4" t="b">
        <f t="shared" si="30"/>
        <v>0</v>
      </c>
      <c r="N125" s="4" t="b">
        <f t="shared" si="31"/>
        <v>0</v>
      </c>
      <c r="O125" s="4" t="b">
        <f t="shared" si="32"/>
        <v>0</v>
      </c>
      <c r="P125" s="4" t="b">
        <f t="shared" si="33"/>
        <v>0</v>
      </c>
      <c r="Q125" s="4" t="b">
        <f t="shared" si="34"/>
        <v>1</v>
      </c>
    </row>
    <row r="126" spans="1:17" x14ac:dyDescent="0.2">
      <c r="A126" t="str">
        <f>SIAF!B125</f>
        <v>MIRIFU_1CSLICE11</v>
      </c>
      <c r="B126" t="str">
        <f>HLOOKUP(TRUE,$L126:$Q$281,ROW($Q$281)-ROW($L126)+1,FALSE)</f>
        <v>MIRIFU_CNTR</v>
      </c>
      <c r="C126" s="4">
        <f>VLOOKUP(A126,SIAF!$B$3:$R$279,15,FALSE)</f>
        <v>-503.61441000000002</v>
      </c>
      <c r="D126" s="4">
        <f>VLOOKUP(A126,SIAF!$B$3:$R$279,16,FALSE)</f>
        <v>-318.60782999999998</v>
      </c>
      <c r="E126" s="4">
        <f t="shared" si="27"/>
        <v>74.840282818589358</v>
      </c>
      <c r="F126" s="4">
        <f t="shared" si="35"/>
        <v>126.25911939433863</v>
      </c>
      <c r="G126" s="4">
        <f t="shared" si="35"/>
        <v>136.84668469088251</v>
      </c>
      <c r="H126" s="4">
        <f t="shared" si="35"/>
        <v>150.7676937952557</v>
      </c>
      <c r="I126" s="4">
        <f t="shared" si="35"/>
        <v>116.0930145262726</v>
      </c>
      <c r="J126" s="4">
        <f t="shared" si="35"/>
        <v>0.74857811810127173</v>
      </c>
      <c r="K126" s="4">
        <f t="shared" si="28"/>
        <v>0.74857811810127173</v>
      </c>
      <c r="L126" s="4" t="b">
        <f t="shared" si="29"/>
        <v>0</v>
      </c>
      <c r="M126" s="4" t="b">
        <f t="shared" si="30"/>
        <v>0</v>
      </c>
      <c r="N126" s="4" t="b">
        <f t="shared" si="31"/>
        <v>0</v>
      </c>
      <c r="O126" s="4" t="b">
        <f t="shared" si="32"/>
        <v>0</v>
      </c>
      <c r="P126" s="4" t="b">
        <f t="shared" si="33"/>
        <v>0</v>
      </c>
      <c r="Q126" s="4" t="b">
        <f t="shared" si="34"/>
        <v>1</v>
      </c>
    </row>
    <row r="127" spans="1:17" x14ac:dyDescent="0.2">
      <c r="A127" t="str">
        <f>SIAF!B126</f>
        <v>MIRIFU_1CSLICE12</v>
      </c>
      <c r="B127" t="str">
        <f>HLOOKUP(TRUE,$L127:$Q$281,ROW($Q$281)-ROW($L127)+1,FALSE)</f>
        <v>MIRIFU_CNTR</v>
      </c>
      <c r="C127" s="4">
        <f>VLOOKUP(A127,SIAF!$B$3:$R$279,15,FALSE)</f>
        <v>-503.64049999999997</v>
      </c>
      <c r="D127" s="4">
        <f>VLOOKUP(A127,SIAF!$B$3:$R$279,16,FALSE)</f>
        <v>-318.78296999999998</v>
      </c>
      <c r="E127" s="4">
        <f t="shared" si="27"/>
        <v>74.728137792606063</v>
      </c>
      <c r="F127" s="4">
        <f t="shared" si="35"/>
        <v>126.20876136685263</v>
      </c>
      <c r="G127" s="4">
        <f t="shared" si="35"/>
        <v>136.76849312564579</v>
      </c>
      <c r="H127" s="4">
        <f t="shared" si="35"/>
        <v>150.66773507932263</v>
      </c>
      <c r="I127" s="4">
        <f t="shared" si="35"/>
        <v>116.09021798025235</v>
      </c>
      <c r="J127" s="4">
        <f t="shared" si="35"/>
        <v>0.57233669286535027</v>
      </c>
      <c r="K127" s="4">
        <f t="shared" si="28"/>
        <v>0.57233669286535027</v>
      </c>
      <c r="L127" s="4" t="b">
        <f t="shared" si="29"/>
        <v>0</v>
      </c>
      <c r="M127" s="4" t="b">
        <f t="shared" si="30"/>
        <v>0</v>
      </c>
      <c r="N127" s="4" t="b">
        <f t="shared" si="31"/>
        <v>0</v>
      </c>
      <c r="O127" s="4" t="b">
        <f t="shared" si="32"/>
        <v>0</v>
      </c>
      <c r="P127" s="4" t="b">
        <f t="shared" si="33"/>
        <v>0</v>
      </c>
      <c r="Q127" s="4" t="b">
        <f t="shared" si="34"/>
        <v>1</v>
      </c>
    </row>
    <row r="128" spans="1:17" x14ac:dyDescent="0.2">
      <c r="A128" t="str">
        <f>SIAF!B127</f>
        <v>MIRIFU_1CSLICE13</v>
      </c>
      <c r="B128" t="str">
        <f>HLOOKUP(TRUE,$L128:$Q$281,ROW($Q$281)-ROW($L128)+1,FALSE)</f>
        <v>MIRIFU_CNTR</v>
      </c>
      <c r="C128" s="4">
        <f>VLOOKUP(A128,SIAF!$B$3:$R$279,15,FALSE)</f>
        <v>-503.66660000000002</v>
      </c>
      <c r="D128" s="4">
        <f>VLOOKUP(A128,SIAF!$B$3:$R$279,16,FALSE)</f>
        <v>-318.9581</v>
      </c>
      <c r="E128" s="4">
        <f t="shared" si="27"/>
        <v>74.616258558209125</v>
      </c>
      <c r="F128" s="4">
        <f t="shared" si="35"/>
        <v>126.15864505150763</v>
      </c>
      <c r="G128" s="4">
        <f t="shared" si="35"/>
        <v>136.69050012583804</v>
      </c>
      <c r="H128" s="4">
        <f t="shared" si="35"/>
        <v>150.56793237732882</v>
      </c>
      <c r="I128" s="4">
        <f t="shared" si="35"/>
        <v>116.08770293911334</v>
      </c>
      <c r="J128" s="4">
        <f t="shared" si="35"/>
        <v>0.39684247769109232</v>
      </c>
      <c r="K128" s="4">
        <f t="shared" si="28"/>
        <v>0.39684247769109232</v>
      </c>
      <c r="L128" s="4" t="b">
        <f t="shared" si="29"/>
        <v>0</v>
      </c>
      <c r="M128" s="4" t="b">
        <f t="shared" si="30"/>
        <v>0</v>
      </c>
      <c r="N128" s="4" t="b">
        <f t="shared" si="31"/>
        <v>0</v>
      </c>
      <c r="O128" s="4" t="b">
        <f t="shared" si="32"/>
        <v>0</v>
      </c>
      <c r="P128" s="4" t="b">
        <f t="shared" si="33"/>
        <v>0</v>
      </c>
      <c r="Q128" s="4" t="b">
        <f t="shared" si="34"/>
        <v>1</v>
      </c>
    </row>
    <row r="129" spans="1:17" x14ac:dyDescent="0.2">
      <c r="A129" t="str">
        <f>SIAF!B128</f>
        <v>MIRIFU_1CSLICE14</v>
      </c>
      <c r="B129" t="str">
        <f>HLOOKUP(TRUE,$L129:$Q$281,ROW($Q$281)-ROW($L129)+1,FALSE)</f>
        <v>MIRIFU_CNTR</v>
      </c>
      <c r="C129" s="4">
        <f>VLOOKUP(A129,SIAF!$B$3:$R$279,15,FALSE)</f>
        <v>-503.6927</v>
      </c>
      <c r="D129" s="4">
        <f>VLOOKUP(A129,SIAF!$B$3:$R$279,16,FALSE)</f>
        <v>-319.13324</v>
      </c>
      <c r="E129" s="4">
        <f t="shared" si="27"/>
        <v>74.504624750724233</v>
      </c>
      <c r="F129" s="4">
        <f t="shared" si="35"/>
        <v>126.10875323358874</v>
      </c>
      <c r="G129" s="4">
        <f t="shared" si="35"/>
        <v>136.61268642736488</v>
      </c>
      <c r="H129" s="4">
        <f t="shared" si="35"/>
        <v>150.4682650574199</v>
      </c>
      <c r="I129" s="4">
        <f t="shared" si="35"/>
        <v>116.08545632654003</v>
      </c>
      <c r="J129" s="4">
        <f t="shared" si="35"/>
        <v>0.22382584234177746</v>
      </c>
      <c r="K129" s="4">
        <f t="shared" si="28"/>
        <v>0.22382584234177746</v>
      </c>
      <c r="L129" s="4" t="b">
        <f t="shared" si="29"/>
        <v>0</v>
      </c>
      <c r="M129" s="4" t="b">
        <f t="shared" si="30"/>
        <v>0</v>
      </c>
      <c r="N129" s="4" t="b">
        <f t="shared" si="31"/>
        <v>0</v>
      </c>
      <c r="O129" s="4" t="b">
        <f t="shared" si="32"/>
        <v>0</v>
      </c>
      <c r="P129" s="4" t="b">
        <f t="shared" si="33"/>
        <v>0</v>
      </c>
      <c r="Q129" s="4" t="b">
        <f t="shared" si="34"/>
        <v>1</v>
      </c>
    </row>
    <row r="130" spans="1:17" x14ac:dyDescent="0.2">
      <c r="A130" t="str">
        <f>SIAF!B129</f>
        <v>MIRIFU_1CSLICE15</v>
      </c>
      <c r="B130" t="str">
        <f>HLOOKUP(TRUE,$L130:$Q$281,ROW($Q$281)-ROW($L130)+1,FALSE)</f>
        <v>MIRIFU_CNTR</v>
      </c>
      <c r="C130" s="4">
        <f>VLOOKUP(A130,SIAF!$B$3:$R$279,15,FALSE)</f>
        <v>-503.71879999999999</v>
      </c>
      <c r="D130" s="4">
        <f>VLOOKUP(A130,SIAF!$B$3:$R$279,16,FALSE)</f>
        <v>-319.30838</v>
      </c>
      <c r="E130" s="4">
        <f t="shared" si="27"/>
        <v>74.393244906551445</v>
      </c>
      <c r="F130" s="4">
        <f t="shared" si="35"/>
        <v>126.05909040401356</v>
      </c>
      <c r="G130" s="4">
        <f t="shared" si="35"/>
        <v>136.53505803130022</v>
      </c>
      <c r="H130" s="4">
        <f t="shared" si="35"/>
        <v>150.36874019840451</v>
      </c>
      <c r="I130" s="4">
        <f t="shared" si="35"/>
        <v>116.0834797801196</v>
      </c>
      <c r="J130" s="4">
        <f t="shared" si="35"/>
        <v>7.3637779026835756E-2</v>
      </c>
      <c r="K130" s="4">
        <f t="shared" si="28"/>
        <v>7.3637779026835756E-2</v>
      </c>
      <c r="L130" s="4" t="b">
        <f t="shared" si="29"/>
        <v>0</v>
      </c>
      <c r="M130" s="4" t="b">
        <f t="shared" si="30"/>
        <v>0</v>
      </c>
      <c r="N130" s="4" t="b">
        <f t="shared" si="31"/>
        <v>0</v>
      </c>
      <c r="O130" s="4" t="b">
        <f t="shared" si="32"/>
        <v>0</v>
      </c>
      <c r="P130" s="4" t="b">
        <f t="shared" si="33"/>
        <v>0</v>
      </c>
      <c r="Q130" s="4" t="b">
        <f t="shared" si="34"/>
        <v>1</v>
      </c>
    </row>
    <row r="131" spans="1:17" x14ac:dyDescent="0.2">
      <c r="A131" t="str">
        <f>SIAF!B130</f>
        <v>MIRIFU_1CSLICE16</v>
      </c>
      <c r="B131" t="str">
        <f>HLOOKUP(TRUE,$L131:$Q$281,ROW($Q$281)-ROW($L131)+1,FALSE)</f>
        <v>MIRIFU_CNTR</v>
      </c>
      <c r="C131" s="4">
        <f>VLOOKUP(A131,SIAF!$B$3:$R$279,15,FALSE)</f>
        <v>-503.74489</v>
      </c>
      <c r="D131" s="4">
        <f>VLOOKUP(A131,SIAF!$B$3:$R$279,16,FALSE)</f>
        <v>-319.48351000000002</v>
      </c>
      <c r="E131" s="4">
        <f t="shared" ref="E131:E194" si="36">SQRT(($C131-E$2)^2+($D131-E$3)^2)</f>
        <v>74.282120733975447</v>
      </c>
      <c r="F131" s="4">
        <f t="shared" si="35"/>
        <v>126.00965191508236</v>
      </c>
      <c r="G131" s="4">
        <f t="shared" si="35"/>
        <v>136.457612646928</v>
      </c>
      <c r="H131" s="4">
        <f t="shared" si="35"/>
        <v>150.26935748869576</v>
      </c>
      <c r="I131" s="4">
        <f t="shared" si="35"/>
        <v>116.08176499801817</v>
      </c>
      <c r="J131" s="4">
        <f t="shared" si="35"/>
        <v>0.15315153443569224</v>
      </c>
      <c r="K131" s="4">
        <f t="shared" si="28"/>
        <v>0.15315153443569224</v>
      </c>
      <c r="L131" s="4" t="b">
        <f t="shared" si="29"/>
        <v>0</v>
      </c>
      <c r="M131" s="4" t="b">
        <f t="shared" si="30"/>
        <v>0</v>
      </c>
      <c r="N131" s="4" t="b">
        <f t="shared" si="31"/>
        <v>0</v>
      </c>
      <c r="O131" s="4" t="b">
        <f t="shared" si="32"/>
        <v>0</v>
      </c>
      <c r="P131" s="4" t="b">
        <f t="shared" si="33"/>
        <v>0</v>
      </c>
      <c r="Q131" s="4" t="b">
        <f t="shared" si="34"/>
        <v>1</v>
      </c>
    </row>
    <row r="132" spans="1:17" x14ac:dyDescent="0.2">
      <c r="A132" t="str">
        <f>SIAF!B131</f>
        <v>MIRIFU_1CSLICE17</v>
      </c>
      <c r="B132" t="str">
        <f>HLOOKUP(TRUE,$L132:$Q$281,ROW($Q$281)-ROW($L132)+1,FALSE)</f>
        <v>MIRIFU_CNTR</v>
      </c>
      <c r="C132" s="4">
        <f>VLOOKUP(A132,SIAF!$B$3:$R$279,15,FALSE)</f>
        <v>-503.77098999999998</v>
      </c>
      <c r="D132" s="4">
        <f>VLOOKUP(A132,SIAF!$B$3:$R$279,16,FALSE)</f>
        <v>-319.65865000000002</v>
      </c>
      <c r="E132" s="4">
        <f t="shared" si="36"/>
        <v>74.171252221534033</v>
      </c>
      <c r="F132" s="4">
        <f t="shared" si="35"/>
        <v>125.96044785570946</v>
      </c>
      <c r="G132" s="4">
        <f t="shared" si="35"/>
        <v>136.38035578814728</v>
      </c>
      <c r="H132" s="4">
        <f t="shared" si="35"/>
        <v>150.17011838719563</v>
      </c>
      <c r="I132" s="4">
        <f t="shared" si="35"/>
        <v>116.08032860596633</v>
      </c>
      <c r="J132" s="4">
        <f t="shared" si="35"/>
        <v>0.32279529256172795</v>
      </c>
      <c r="K132" s="4">
        <f t="shared" si="28"/>
        <v>0.32279529256172795</v>
      </c>
      <c r="L132" s="4" t="b">
        <f t="shared" si="29"/>
        <v>0</v>
      </c>
      <c r="M132" s="4" t="b">
        <f t="shared" si="30"/>
        <v>0</v>
      </c>
      <c r="N132" s="4" t="b">
        <f t="shared" si="31"/>
        <v>0</v>
      </c>
      <c r="O132" s="4" t="b">
        <f t="shared" si="32"/>
        <v>0</v>
      </c>
      <c r="P132" s="4" t="b">
        <f t="shared" si="33"/>
        <v>0</v>
      </c>
      <c r="Q132" s="4" t="b">
        <f t="shared" si="34"/>
        <v>1</v>
      </c>
    </row>
    <row r="133" spans="1:17" x14ac:dyDescent="0.2">
      <c r="A133" t="str">
        <f>SIAF!B132</f>
        <v>MIRIFU_1CSLICE18</v>
      </c>
      <c r="B133" t="str">
        <f>HLOOKUP(TRUE,$L133:$Q$281,ROW($Q$281)-ROW($L133)+1,FALSE)</f>
        <v>MIRIFU_CNTR</v>
      </c>
      <c r="C133" s="4">
        <f>VLOOKUP(A133,SIAF!$B$3:$R$279,15,FALSE)</f>
        <v>-503.79709000000003</v>
      </c>
      <c r="D133" s="4">
        <f>VLOOKUP(A133,SIAF!$B$3:$R$279,16,FALSE)</f>
        <v>-319.83379000000002</v>
      </c>
      <c r="E133" s="4">
        <f t="shared" si="36"/>
        <v>74.060641112153064</v>
      </c>
      <c r="F133" s="4">
        <f t="shared" si="35"/>
        <v>125.91147359442984</v>
      </c>
      <c r="G133" s="4">
        <f t="shared" si="35"/>
        <v>136.30328518037797</v>
      </c>
      <c r="H133" s="4">
        <f t="shared" si="35"/>
        <v>150.07102259677737</v>
      </c>
      <c r="I133" s="4">
        <f t="shared" si="35"/>
        <v>116.07916231581939</v>
      </c>
      <c r="J133" s="4">
        <f t="shared" si="35"/>
        <v>0.49764311358644858</v>
      </c>
      <c r="K133" s="4">
        <f t="shared" si="28"/>
        <v>0.49764311358644858</v>
      </c>
      <c r="L133" s="4" t="b">
        <f t="shared" si="29"/>
        <v>0</v>
      </c>
      <c r="M133" s="4" t="b">
        <f t="shared" si="30"/>
        <v>0</v>
      </c>
      <c r="N133" s="4" t="b">
        <f t="shared" si="31"/>
        <v>0</v>
      </c>
      <c r="O133" s="4" t="b">
        <f t="shared" si="32"/>
        <v>0</v>
      </c>
      <c r="P133" s="4" t="b">
        <f t="shared" si="33"/>
        <v>0</v>
      </c>
      <c r="Q133" s="4" t="b">
        <f t="shared" si="34"/>
        <v>1</v>
      </c>
    </row>
    <row r="134" spans="1:17" x14ac:dyDescent="0.2">
      <c r="A134" t="str">
        <f>SIAF!B133</f>
        <v>MIRIFU_1CSLICE19</v>
      </c>
      <c r="B134" t="str">
        <f>HLOOKUP(TRUE,$L134:$Q$281,ROW($Q$281)-ROW($L134)+1,FALSE)</f>
        <v>MIRIFU_CNTR</v>
      </c>
      <c r="C134" s="4">
        <f>VLOOKUP(A134,SIAF!$B$3:$R$279,15,FALSE)</f>
        <v>-503.82319000000001</v>
      </c>
      <c r="D134" s="4">
        <f>VLOOKUP(A134,SIAF!$B$3:$R$279,16,FALSE)</f>
        <v>-320.00891999999999</v>
      </c>
      <c r="E134" s="4">
        <f t="shared" si="36"/>
        <v>73.950295871139929</v>
      </c>
      <c r="F134" s="4">
        <f t="shared" si="35"/>
        <v>125.86273353304041</v>
      </c>
      <c r="G134" s="4">
        <f t="shared" si="35"/>
        <v>136.2264067571576</v>
      </c>
      <c r="H134" s="4">
        <f t="shared" si="35"/>
        <v>149.97207714739628</v>
      </c>
      <c r="I134" s="4">
        <f t="shared" si="35"/>
        <v>116.07826765217877</v>
      </c>
      <c r="J134" s="4">
        <f t="shared" si="35"/>
        <v>0.67364496717482825</v>
      </c>
      <c r="K134" s="4">
        <f t="shared" si="28"/>
        <v>0.67364496717482825</v>
      </c>
      <c r="L134" s="4" t="b">
        <f t="shared" si="29"/>
        <v>0</v>
      </c>
      <c r="M134" s="4" t="b">
        <f t="shared" si="30"/>
        <v>0</v>
      </c>
      <c r="N134" s="4" t="b">
        <f t="shared" si="31"/>
        <v>0</v>
      </c>
      <c r="O134" s="4" t="b">
        <f t="shared" si="32"/>
        <v>0</v>
      </c>
      <c r="P134" s="4" t="b">
        <f t="shared" si="33"/>
        <v>0</v>
      </c>
      <c r="Q134" s="4" t="b">
        <f t="shared" si="34"/>
        <v>1</v>
      </c>
    </row>
    <row r="135" spans="1:17" x14ac:dyDescent="0.2">
      <c r="A135" t="str">
        <f>SIAF!B134</f>
        <v>MIRIFU_1CSLICE20</v>
      </c>
      <c r="B135" t="str">
        <f>HLOOKUP(TRUE,$L135:$Q$281,ROW($Q$281)-ROW($L135)+1,FALSE)</f>
        <v>MIRIFU_CNTR</v>
      </c>
      <c r="C135" s="4">
        <f>VLOOKUP(A135,SIAF!$B$3:$R$279,15,FALSE)</f>
        <v>-503.84929</v>
      </c>
      <c r="D135" s="4">
        <f>VLOOKUP(A135,SIAF!$B$3:$R$279,16,FALSE)</f>
        <v>-320.18405000000001</v>
      </c>
      <c r="E135" s="4">
        <f t="shared" si="36"/>
        <v>73.840210321808598</v>
      </c>
      <c r="F135" s="4">
        <f t="shared" si="35"/>
        <v>125.81422378074454</v>
      </c>
      <c r="G135" s="4">
        <f t="shared" si="35"/>
        <v>136.14971519773169</v>
      </c>
      <c r="H135" s="4">
        <f t="shared" si="35"/>
        <v>149.87327556312528</v>
      </c>
      <c r="I135" s="4">
        <f t="shared" si="35"/>
        <v>116.07764307468149</v>
      </c>
      <c r="J135" s="4">
        <f t="shared" si="35"/>
        <v>0.85008815360526457</v>
      </c>
      <c r="K135" s="4">
        <f t="shared" si="28"/>
        <v>0.85008815360526457</v>
      </c>
      <c r="L135" s="4" t="b">
        <f t="shared" si="29"/>
        <v>0</v>
      </c>
      <c r="M135" s="4" t="b">
        <f t="shared" si="30"/>
        <v>0</v>
      </c>
      <c r="N135" s="4" t="b">
        <f t="shared" si="31"/>
        <v>0</v>
      </c>
      <c r="O135" s="4" t="b">
        <f t="shared" si="32"/>
        <v>0</v>
      </c>
      <c r="P135" s="4" t="b">
        <f t="shared" si="33"/>
        <v>0</v>
      </c>
      <c r="Q135" s="4" t="b">
        <f t="shared" si="34"/>
        <v>1</v>
      </c>
    </row>
    <row r="136" spans="1:17" x14ac:dyDescent="0.2">
      <c r="A136" t="str">
        <f>SIAF!B135</f>
        <v>MIRIFU_1CSLICE21</v>
      </c>
      <c r="B136" t="str">
        <f>HLOOKUP(TRUE,$L136:$Q$281,ROW($Q$281)-ROW($L136)+1,FALSE)</f>
        <v>MIRIFU_CNTR</v>
      </c>
      <c r="C136" s="4">
        <f>VLOOKUP(A136,SIAF!$B$3:$R$279,15,FALSE)</f>
        <v>-503.87538000000001</v>
      </c>
      <c r="D136" s="4">
        <f>VLOOKUP(A136,SIAF!$B$3:$R$279,16,FALSE)</f>
        <v>-320.35919000000001</v>
      </c>
      <c r="E136" s="4">
        <f t="shared" si="36"/>
        <v>73.7303714918975</v>
      </c>
      <c r="F136" s="4">
        <f t="shared" si="35"/>
        <v>125.76593137830521</v>
      </c>
      <c r="G136" s="4">
        <f t="shared" si="35"/>
        <v>136.07319693377337</v>
      </c>
      <c r="H136" s="4">
        <f t="shared" si="35"/>
        <v>149.77460400212533</v>
      </c>
      <c r="I136" s="4">
        <f t="shared" si="35"/>
        <v>116.07727721246022</v>
      </c>
      <c r="J136" s="4">
        <f t="shared" si="35"/>
        <v>1.0267542744006517</v>
      </c>
      <c r="K136" s="4">
        <f t="shared" ref="K136:K199" si="37">MIN(E136:J136)</f>
        <v>1.0267542744006517</v>
      </c>
      <c r="L136" s="4" t="b">
        <f t="shared" ref="L136:L199" si="38">E136=$K136</f>
        <v>0</v>
      </c>
      <c r="M136" s="4" t="b">
        <f t="shared" ref="M136:M199" si="39">F136=$K136</f>
        <v>0</v>
      </c>
      <c r="N136" s="4" t="b">
        <f t="shared" ref="N136:N199" si="40">G136=$K136</f>
        <v>0</v>
      </c>
      <c r="O136" s="4" t="b">
        <f t="shared" ref="O136:O199" si="41">H136=$K136</f>
        <v>0</v>
      </c>
      <c r="P136" s="4" t="b">
        <f t="shared" ref="P136:P199" si="42">I136=$K136</f>
        <v>0</v>
      </c>
      <c r="Q136" s="4" t="b">
        <f t="shared" ref="Q136:Q199" si="43">J136=$K136</f>
        <v>1</v>
      </c>
    </row>
    <row r="137" spans="1:17" x14ac:dyDescent="0.2">
      <c r="A137" t="str">
        <f>SIAF!B136</f>
        <v>MIRIFU_CHANNEL2A</v>
      </c>
      <c r="B137" t="str">
        <f>HLOOKUP(TRUE,$L137:$Q$281,ROW($Q$281)-ROW($L137)+1,FALSE)</f>
        <v>MIRIFU_CNTR</v>
      </c>
      <c r="C137" s="4">
        <f>VLOOKUP(A137,SIAF!$B$3:$R$279,15,FALSE)</f>
        <v>-503.63609000000002</v>
      </c>
      <c r="D137" s="4">
        <f>VLOOKUP(A137,SIAF!$B$3:$R$279,16,FALSE)</f>
        <v>-319.09145000000001</v>
      </c>
      <c r="E137" s="4">
        <f t="shared" si="36"/>
        <v>74.497229966471721</v>
      </c>
      <c r="F137" s="4">
        <f t="shared" si="35"/>
        <v>126.07491067312625</v>
      </c>
      <c r="G137" s="4">
        <f t="shared" si="35"/>
        <v>136.58973166172365</v>
      </c>
      <c r="H137" s="4">
        <f t="shared" si="35"/>
        <v>150.45501983885754</v>
      </c>
      <c r="I137" s="4">
        <f t="shared" si="35"/>
        <v>116.03623115165668</v>
      </c>
      <c r="J137" s="4">
        <f t="shared" si="35"/>
        <v>0.28755659773338232</v>
      </c>
      <c r="K137" s="4">
        <f t="shared" si="37"/>
        <v>0.28755659773338232</v>
      </c>
      <c r="L137" s="4" t="b">
        <f t="shared" si="38"/>
        <v>0</v>
      </c>
      <c r="M137" s="4" t="b">
        <f t="shared" si="39"/>
        <v>0</v>
      </c>
      <c r="N137" s="4" t="b">
        <f t="shared" si="40"/>
        <v>0</v>
      </c>
      <c r="O137" s="4" t="b">
        <f t="shared" si="41"/>
        <v>0</v>
      </c>
      <c r="P137" s="4" t="b">
        <f t="shared" si="42"/>
        <v>0</v>
      </c>
      <c r="Q137" s="4" t="b">
        <f t="shared" si="43"/>
        <v>1</v>
      </c>
    </row>
    <row r="138" spans="1:17" x14ac:dyDescent="0.2">
      <c r="A138" t="str">
        <f>SIAF!B137</f>
        <v>MIRIFU_2ASLICE01</v>
      </c>
      <c r="B138" t="str">
        <f>HLOOKUP(TRUE,$L138:$Q$281,ROW($Q$281)-ROW($L138)+1,FALSE)</f>
        <v>MIRIFU_CNTR</v>
      </c>
      <c r="C138" s="4">
        <f>VLOOKUP(A138,SIAF!$B$3:$R$279,15,FALSE)</f>
        <v>-503.28143</v>
      </c>
      <c r="D138" s="4">
        <f>VLOOKUP(A138,SIAF!$B$3:$R$279,16,FALSE)</f>
        <v>-316.88072</v>
      </c>
      <c r="E138" s="4">
        <f t="shared" si="36"/>
        <v>75.909619494025051</v>
      </c>
      <c r="F138" s="4">
        <f t="shared" si="35"/>
        <v>126.69973676693488</v>
      </c>
      <c r="G138" s="4">
        <f t="shared" si="35"/>
        <v>137.56585271675965</v>
      </c>
      <c r="H138" s="4">
        <f t="shared" si="35"/>
        <v>151.70597640927119</v>
      </c>
      <c r="I138" s="4">
        <f t="shared" si="35"/>
        <v>116.06056625250055</v>
      </c>
      <c r="J138" s="4">
        <f t="shared" si="35"/>
        <v>2.5070277544933703</v>
      </c>
      <c r="K138" s="4">
        <f t="shared" si="37"/>
        <v>2.5070277544933703</v>
      </c>
      <c r="L138" s="4" t="b">
        <f t="shared" si="38"/>
        <v>0</v>
      </c>
      <c r="M138" s="4" t="b">
        <f t="shared" si="39"/>
        <v>0</v>
      </c>
      <c r="N138" s="4" t="b">
        <f t="shared" si="40"/>
        <v>0</v>
      </c>
      <c r="O138" s="4" t="b">
        <f t="shared" si="41"/>
        <v>0</v>
      </c>
      <c r="P138" s="4" t="b">
        <f t="shared" si="42"/>
        <v>0</v>
      </c>
      <c r="Q138" s="4" t="b">
        <f t="shared" si="43"/>
        <v>1</v>
      </c>
    </row>
    <row r="139" spans="1:17" x14ac:dyDescent="0.2">
      <c r="A139" t="str">
        <f>SIAF!B138</f>
        <v>MIRIFU_2ASLICE02</v>
      </c>
      <c r="B139" t="str">
        <f>HLOOKUP(TRUE,$L139:$Q$281,ROW($Q$281)-ROW($L139)+1,FALSE)</f>
        <v>MIRIFU_CNTR</v>
      </c>
      <c r="C139" s="4">
        <f>VLOOKUP(A139,SIAF!$B$3:$R$279,15,FALSE)</f>
        <v>-503.32576</v>
      </c>
      <c r="D139" s="4">
        <f>VLOOKUP(A139,SIAF!$B$3:$R$279,16,FALSE)</f>
        <v>-317.15706999999998</v>
      </c>
      <c r="E139" s="4">
        <f t="shared" si="36"/>
        <v>75.730883030524453</v>
      </c>
      <c r="F139" s="4">
        <f t="shared" si="35"/>
        <v>126.61963091265075</v>
      </c>
      <c r="G139" s="4">
        <f t="shared" si="35"/>
        <v>137.44221492978605</v>
      </c>
      <c r="H139" s="4">
        <f t="shared" si="35"/>
        <v>151.54835470046672</v>
      </c>
      <c r="I139" s="4">
        <f t="shared" si="35"/>
        <v>116.05515838743321</v>
      </c>
      <c r="J139" s="4">
        <f t="shared" si="35"/>
        <v>2.2274494185952127</v>
      </c>
      <c r="K139" s="4">
        <f t="shared" si="37"/>
        <v>2.2274494185952127</v>
      </c>
      <c r="L139" s="4" t="b">
        <f t="shared" si="38"/>
        <v>0</v>
      </c>
      <c r="M139" s="4" t="b">
        <f t="shared" si="39"/>
        <v>0</v>
      </c>
      <c r="N139" s="4" t="b">
        <f t="shared" si="40"/>
        <v>0</v>
      </c>
      <c r="O139" s="4" t="b">
        <f t="shared" si="41"/>
        <v>0</v>
      </c>
      <c r="P139" s="4" t="b">
        <f t="shared" si="42"/>
        <v>0</v>
      </c>
      <c r="Q139" s="4" t="b">
        <f t="shared" si="43"/>
        <v>1</v>
      </c>
    </row>
    <row r="140" spans="1:17" x14ac:dyDescent="0.2">
      <c r="A140" t="str">
        <f>SIAF!B139</f>
        <v>MIRIFU_2ASLICE03</v>
      </c>
      <c r="B140" t="str">
        <f>HLOOKUP(TRUE,$L140:$Q$281,ROW($Q$281)-ROW($L140)+1,FALSE)</f>
        <v>MIRIFU_CNTR</v>
      </c>
      <c r="C140" s="4">
        <f>VLOOKUP(A140,SIAF!$B$3:$R$279,15,FALSE)</f>
        <v>-503.37009999999998</v>
      </c>
      <c r="D140" s="4">
        <f>VLOOKUP(A140,SIAF!$B$3:$R$279,16,FALSE)</f>
        <v>-317.43340999999998</v>
      </c>
      <c r="E140" s="4">
        <f t="shared" si="36"/>
        <v>75.552774662615775</v>
      </c>
      <c r="F140" s="4">
        <f t="shared" si="35"/>
        <v>126.54010673358954</v>
      </c>
      <c r="G140" s="4">
        <f t="shared" si="35"/>
        <v>137.3190502145674</v>
      </c>
      <c r="H140" s="4">
        <f t="shared" si="35"/>
        <v>151.39110045011142</v>
      </c>
      <c r="I140" s="4">
        <f t="shared" si="35"/>
        <v>116.05043686249812</v>
      </c>
      <c r="J140" s="4">
        <f t="shared" si="35"/>
        <v>1.9479662022735751</v>
      </c>
      <c r="K140" s="4">
        <f t="shared" si="37"/>
        <v>1.9479662022735751</v>
      </c>
      <c r="L140" s="4" t="b">
        <f t="shared" si="38"/>
        <v>0</v>
      </c>
      <c r="M140" s="4" t="b">
        <f t="shared" si="39"/>
        <v>0</v>
      </c>
      <c r="N140" s="4" t="b">
        <f t="shared" si="40"/>
        <v>0</v>
      </c>
      <c r="O140" s="4" t="b">
        <f t="shared" si="41"/>
        <v>0</v>
      </c>
      <c r="P140" s="4" t="b">
        <f t="shared" si="42"/>
        <v>0</v>
      </c>
      <c r="Q140" s="4" t="b">
        <f t="shared" si="43"/>
        <v>1</v>
      </c>
    </row>
    <row r="141" spans="1:17" x14ac:dyDescent="0.2">
      <c r="A141" t="str">
        <f>SIAF!B140</f>
        <v>MIRIFU_2ASLICE04</v>
      </c>
      <c r="B141" t="str">
        <f>HLOOKUP(TRUE,$L141:$Q$281,ROW($Q$281)-ROW($L141)+1,FALSE)</f>
        <v>MIRIFU_CNTR</v>
      </c>
      <c r="C141" s="4">
        <f>VLOOKUP(A141,SIAF!$B$3:$R$279,15,FALSE)</f>
        <v>-503.41442000000001</v>
      </c>
      <c r="D141" s="4">
        <f>VLOOKUP(A141,SIAF!$B$3:$R$279,16,FALSE)</f>
        <v>-317.70974999999999</v>
      </c>
      <c r="E141" s="4">
        <f t="shared" si="36"/>
        <v>75.375271352591213</v>
      </c>
      <c r="F141" s="4">
        <f t="shared" si="35"/>
        <v>126.46113388539585</v>
      </c>
      <c r="G141" s="4">
        <f t="shared" si="35"/>
        <v>137.19632949462351</v>
      </c>
      <c r="H141" s="4">
        <f t="shared" si="35"/>
        <v>151.2341860368856</v>
      </c>
      <c r="I141" s="4">
        <f t="shared" si="35"/>
        <v>116.04637043096898</v>
      </c>
      <c r="J141" s="4">
        <f t="shared" si="35"/>
        <v>1.6686186807057148</v>
      </c>
      <c r="K141" s="4">
        <f t="shared" si="37"/>
        <v>1.6686186807057148</v>
      </c>
      <c r="L141" s="4" t="b">
        <f t="shared" si="38"/>
        <v>0</v>
      </c>
      <c r="M141" s="4" t="b">
        <f t="shared" si="39"/>
        <v>0</v>
      </c>
      <c r="N141" s="4" t="b">
        <f t="shared" si="40"/>
        <v>0</v>
      </c>
      <c r="O141" s="4" t="b">
        <f t="shared" si="41"/>
        <v>0</v>
      </c>
      <c r="P141" s="4" t="b">
        <f t="shared" si="42"/>
        <v>0</v>
      </c>
      <c r="Q141" s="4" t="b">
        <f t="shared" si="43"/>
        <v>1</v>
      </c>
    </row>
    <row r="142" spans="1:17" x14ac:dyDescent="0.2">
      <c r="A142" t="str">
        <f>SIAF!B141</f>
        <v>MIRIFU_2ASLICE05</v>
      </c>
      <c r="B142" t="str">
        <f>HLOOKUP(TRUE,$L142:$Q$281,ROW($Q$281)-ROW($L142)+1,FALSE)</f>
        <v>MIRIFU_CNTR</v>
      </c>
      <c r="C142" s="4">
        <f>VLOOKUP(A142,SIAF!$B$3:$R$279,15,FALSE)</f>
        <v>-503.45875999999998</v>
      </c>
      <c r="D142" s="4">
        <f>VLOOKUP(A142,SIAF!$B$3:$R$279,16,FALSE)</f>
        <v>-317.98608999999999</v>
      </c>
      <c r="E142" s="4">
        <f t="shared" si="36"/>
        <v>75.198403996793559</v>
      </c>
      <c r="F142" s="4">
        <f t="shared" si="35"/>
        <v>126.38274953815313</v>
      </c>
      <c r="G142" s="4">
        <f t="shared" si="35"/>
        <v>137.07408672456614</v>
      </c>
      <c r="H142" s="4">
        <f t="shared" si="35"/>
        <v>151.07764171732288</v>
      </c>
      <c r="I142" s="4">
        <f t="shared" si="35"/>
        <v>116.04299856259028</v>
      </c>
      <c r="J142" s="4">
        <f t="shared" si="35"/>
        <v>1.3894773354035215</v>
      </c>
      <c r="K142" s="4">
        <f t="shared" si="37"/>
        <v>1.3894773354035215</v>
      </c>
      <c r="L142" s="4" t="b">
        <f t="shared" si="38"/>
        <v>0</v>
      </c>
      <c r="M142" s="4" t="b">
        <f t="shared" si="39"/>
        <v>0</v>
      </c>
      <c r="N142" s="4" t="b">
        <f t="shared" si="40"/>
        <v>0</v>
      </c>
      <c r="O142" s="4" t="b">
        <f t="shared" si="41"/>
        <v>0</v>
      </c>
      <c r="P142" s="4" t="b">
        <f t="shared" si="42"/>
        <v>0</v>
      </c>
      <c r="Q142" s="4" t="b">
        <f t="shared" si="43"/>
        <v>1</v>
      </c>
    </row>
    <row r="143" spans="1:17" x14ac:dyDescent="0.2">
      <c r="A143" t="str">
        <f>SIAF!B142</f>
        <v>MIRIFU_2ASLICE06</v>
      </c>
      <c r="B143" t="str">
        <f>HLOOKUP(TRUE,$L143:$Q$281,ROW($Q$281)-ROW($L143)+1,FALSE)</f>
        <v>MIRIFU_CNTR</v>
      </c>
      <c r="C143" s="4">
        <f>VLOOKUP(A143,SIAF!$B$3:$R$279,15,FALSE)</f>
        <v>-503.50308999999999</v>
      </c>
      <c r="D143" s="4">
        <f>VLOOKUP(A143,SIAF!$B$3:$R$279,16,FALSE)</f>
        <v>-318.26242999999999</v>
      </c>
      <c r="E143" s="4">
        <f t="shared" si="36"/>
        <v>75.02215707856557</v>
      </c>
      <c r="F143" s="4">
        <f t="shared" si="35"/>
        <v>126.30492766315456</v>
      </c>
      <c r="G143" s="4">
        <f t="shared" si="35"/>
        <v>136.95229858596343</v>
      </c>
      <c r="H143" s="4">
        <f t="shared" si="35"/>
        <v>150.92144671777865</v>
      </c>
      <c r="I143" s="4">
        <f t="shared" si="35"/>
        <v>116.04029176084126</v>
      </c>
      <c r="J143" s="4">
        <f t="shared" si="35"/>
        <v>1.1107076885031661</v>
      </c>
      <c r="K143" s="4">
        <f t="shared" si="37"/>
        <v>1.1107076885031661</v>
      </c>
      <c r="L143" s="4" t="b">
        <f t="shared" si="38"/>
        <v>0</v>
      </c>
      <c r="M143" s="4" t="b">
        <f t="shared" si="39"/>
        <v>0</v>
      </c>
      <c r="N143" s="4" t="b">
        <f t="shared" si="40"/>
        <v>0</v>
      </c>
      <c r="O143" s="4" t="b">
        <f t="shared" si="41"/>
        <v>0</v>
      </c>
      <c r="P143" s="4" t="b">
        <f t="shared" si="42"/>
        <v>0</v>
      </c>
      <c r="Q143" s="4" t="b">
        <f t="shared" si="43"/>
        <v>1</v>
      </c>
    </row>
    <row r="144" spans="1:17" x14ac:dyDescent="0.2">
      <c r="A144" t="str">
        <f>SIAF!B143</f>
        <v>MIRIFU_2ASLICE07</v>
      </c>
      <c r="B144" t="str">
        <f>HLOOKUP(TRUE,$L144:$Q$281,ROW($Q$281)-ROW($L144)+1,FALSE)</f>
        <v>MIRIFU_CNTR</v>
      </c>
      <c r="C144" s="4">
        <f>VLOOKUP(A144,SIAF!$B$3:$R$279,15,FALSE)</f>
        <v>-503.54743000000002</v>
      </c>
      <c r="D144" s="4">
        <f>VLOOKUP(A144,SIAF!$B$3:$R$279,16,FALSE)</f>
        <v>-318.53877999999997</v>
      </c>
      <c r="E144" s="4">
        <f t="shared" si="36"/>
        <v>74.846540953808358</v>
      </c>
      <c r="F144" s="4">
        <f t="shared" si="35"/>
        <v>126.22768316718012</v>
      </c>
      <c r="G144" s="4">
        <f t="shared" si="35"/>
        <v>136.83097701583645</v>
      </c>
      <c r="H144" s="4">
        <f t="shared" si="35"/>
        <v>150.76560995686637</v>
      </c>
      <c r="I144" s="4">
        <f t="shared" si="35"/>
        <v>116.03826814510693</v>
      </c>
      <c r="J144" s="4">
        <f t="shared" si="35"/>
        <v>0.83266621271674823</v>
      </c>
      <c r="K144" s="4">
        <f t="shared" si="37"/>
        <v>0.83266621271674823</v>
      </c>
      <c r="L144" s="4" t="b">
        <f t="shared" si="38"/>
        <v>0</v>
      </c>
      <c r="M144" s="4" t="b">
        <f t="shared" si="39"/>
        <v>0</v>
      </c>
      <c r="N144" s="4" t="b">
        <f t="shared" si="40"/>
        <v>0</v>
      </c>
      <c r="O144" s="4" t="b">
        <f t="shared" si="41"/>
        <v>0</v>
      </c>
      <c r="P144" s="4" t="b">
        <f t="shared" si="42"/>
        <v>0</v>
      </c>
      <c r="Q144" s="4" t="b">
        <f t="shared" si="43"/>
        <v>1</v>
      </c>
    </row>
    <row r="145" spans="1:17" x14ac:dyDescent="0.2">
      <c r="A145" t="str">
        <f>SIAF!B144</f>
        <v>MIRIFU_2ASLICE08</v>
      </c>
      <c r="B145" t="str">
        <f>HLOOKUP(TRUE,$L145:$Q$281,ROW($Q$281)-ROW($L145)+1,FALSE)</f>
        <v>MIRIFU_CNTR</v>
      </c>
      <c r="C145" s="4">
        <f>VLOOKUP(A145,SIAF!$B$3:$R$279,15,FALSE)</f>
        <v>-503.59176000000002</v>
      </c>
      <c r="D145" s="4">
        <f>VLOOKUP(A145,SIAF!$B$3:$R$279,16,FALSE)</f>
        <v>-318.81511999999998</v>
      </c>
      <c r="E145" s="4">
        <f t="shared" si="36"/>
        <v>74.671561547871107</v>
      </c>
      <c r="F145" s="4">
        <f t="shared" si="35"/>
        <v>126.15100749148444</v>
      </c>
      <c r="G145" s="4">
        <f t="shared" si="35"/>
        <v>136.71011824259668</v>
      </c>
      <c r="H145" s="4">
        <f t="shared" si="35"/>
        <v>150.61013153296457</v>
      </c>
      <c r="I145" s="4">
        <f t="shared" si="35"/>
        <v>116.03691133794869</v>
      </c>
      <c r="J145" s="4">
        <f t="shared" si="35"/>
        <v>0.55648855954101062</v>
      </c>
      <c r="K145" s="4">
        <f t="shared" si="37"/>
        <v>0.55648855954101062</v>
      </c>
      <c r="L145" s="4" t="b">
        <f t="shared" si="38"/>
        <v>0</v>
      </c>
      <c r="M145" s="4" t="b">
        <f t="shared" si="39"/>
        <v>0</v>
      </c>
      <c r="N145" s="4" t="b">
        <f t="shared" si="40"/>
        <v>0</v>
      </c>
      <c r="O145" s="4" t="b">
        <f t="shared" si="41"/>
        <v>0</v>
      </c>
      <c r="P145" s="4" t="b">
        <f t="shared" si="42"/>
        <v>0</v>
      </c>
      <c r="Q145" s="4" t="b">
        <f t="shared" si="43"/>
        <v>1</v>
      </c>
    </row>
    <row r="146" spans="1:17" x14ac:dyDescent="0.2">
      <c r="A146" t="str">
        <f>SIAF!B145</f>
        <v>MIRIFU_2ASLICE09</v>
      </c>
      <c r="B146" t="str">
        <f>HLOOKUP(TRUE,$L146:$Q$281,ROW($Q$281)-ROW($L146)+1,FALSE)</f>
        <v>MIRIFU_CNTR</v>
      </c>
      <c r="C146" s="4">
        <f>VLOOKUP(A146,SIAF!$B$3:$R$279,15,FALSE)</f>
        <v>-503.63609000000002</v>
      </c>
      <c r="D146" s="4">
        <f>VLOOKUP(A146,SIAF!$B$3:$R$279,16,FALSE)</f>
        <v>-319.09145000000001</v>
      </c>
      <c r="E146" s="4">
        <f t="shared" si="36"/>
        <v>74.497229966471721</v>
      </c>
      <c r="F146" s="4">
        <f t="shared" si="35"/>
        <v>126.07491067312625</v>
      </c>
      <c r="G146" s="4">
        <f t="shared" si="35"/>
        <v>136.58973166172365</v>
      </c>
      <c r="H146" s="4">
        <f t="shared" si="35"/>
        <v>150.45501983885754</v>
      </c>
      <c r="I146" s="4">
        <f t="shared" si="35"/>
        <v>116.03623115165668</v>
      </c>
      <c r="J146" s="4">
        <f t="shared" si="35"/>
        <v>0.28755659773338232</v>
      </c>
      <c r="K146" s="4">
        <f t="shared" si="37"/>
        <v>0.28755659773338232</v>
      </c>
      <c r="L146" s="4" t="b">
        <f t="shared" si="38"/>
        <v>0</v>
      </c>
      <c r="M146" s="4" t="b">
        <f t="shared" si="39"/>
        <v>0</v>
      </c>
      <c r="N146" s="4" t="b">
        <f t="shared" si="40"/>
        <v>0</v>
      </c>
      <c r="O146" s="4" t="b">
        <f t="shared" si="41"/>
        <v>0</v>
      </c>
      <c r="P146" s="4" t="b">
        <f t="shared" si="42"/>
        <v>0</v>
      </c>
      <c r="Q146" s="4" t="b">
        <f t="shared" si="43"/>
        <v>1</v>
      </c>
    </row>
    <row r="147" spans="1:17" x14ac:dyDescent="0.2">
      <c r="A147" t="str">
        <f>SIAF!B146</f>
        <v>MIRIFU_2ASLICE10</v>
      </c>
      <c r="B147" t="str">
        <f>HLOOKUP(TRUE,$L147:$Q$281,ROW($Q$281)-ROW($L147)+1,FALSE)</f>
        <v>MIRIFU_CNTR</v>
      </c>
      <c r="C147" s="4">
        <f>VLOOKUP(A147,SIAF!$B$3:$R$279,15,FALSE)</f>
        <v>-503.68043</v>
      </c>
      <c r="D147" s="4">
        <f>VLOOKUP(A147,SIAF!$B$3:$R$279,16,FALSE)</f>
        <v>-319.36779999999999</v>
      </c>
      <c r="E147" s="4">
        <f t="shared" si="36"/>
        <v>74.32353534715979</v>
      </c>
      <c r="F147" s="4">
        <f t="shared" si="35"/>
        <v>125.99939023975494</v>
      </c>
      <c r="G147" s="4">
        <f t="shared" si="35"/>
        <v>136.46980974686358</v>
      </c>
      <c r="H147" s="4">
        <f t="shared" si="35"/>
        <v>150.30026298973556</v>
      </c>
      <c r="I147" s="4">
        <f t="shared" si="35"/>
        <v>116.03623268552482</v>
      </c>
      <c r="J147" s="4">
        <f t="shared" si="35"/>
        <v>0.11110375061177385</v>
      </c>
      <c r="K147" s="4">
        <f t="shared" si="37"/>
        <v>0.11110375061177385</v>
      </c>
      <c r="L147" s="4" t="b">
        <f t="shared" si="38"/>
        <v>0</v>
      </c>
      <c r="M147" s="4" t="b">
        <f t="shared" si="39"/>
        <v>0</v>
      </c>
      <c r="N147" s="4" t="b">
        <f t="shared" si="40"/>
        <v>0</v>
      </c>
      <c r="O147" s="4" t="b">
        <f t="shared" si="41"/>
        <v>0</v>
      </c>
      <c r="P147" s="4" t="b">
        <f t="shared" si="42"/>
        <v>0</v>
      </c>
      <c r="Q147" s="4" t="b">
        <f t="shared" si="43"/>
        <v>1</v>
      </c>
    </row>
    <row r="148" spans="1:17" x14ac:dyDescent="0.2">
      <c r="A148" t="str">
        <f>SIAF!B147</f>
        <v>MIRIFU_2ASLICE11</v>
      </c>
      <c r="B148" t="str">
        <f>HLOOKUP(TRUE,$L148:$Q$281,ROW($Q$281)-ROW($L148)+1,FALSE)</f>
        <v>MIRIFU_CNTR</v>
      </c>
      <c r="C148" s="4">
        <f>VLOOKUP(A148,SIAF!$B$3:$R$279,15,FALSE)</f>
        <v>-503.72476</v>
      </c>
      <c r="D148" s="4">
        <f>VLOOKUP(A148,SIAF!$B$3:$R$279,16,FALSE)</f>
        <v>-319.64413999999999</v>
      </c>
      <c r="E148" s="4">
        <f t="shared" si="36"/>
        <v>74.150490843294506</v>
      </c>
      <c r="F148" s="4">
        <f t="shared" si="35"/>
        <v>125.92444166525499</v>
      </c>
      <c r="G148" s="4">
        <f t="shared" si="35"/>
        <v>136.35035425584761</v>
      </c>
      <c r="H148" s="4">
        <f t="shared" si="35"/>
        <v>150.14586775548702</v>
      </c>
      <c r="I148" s="4">
        <f t="shared" si="35"/>
        <v>116.03690098041267</v>
      </c>
      <c r="J148" s="4">
        <f t="shared" si="35"/>
        <v>0.31410999999999017</v>
      </c>
      <c r="K148" s="4">
        <f t="shared" si="37"/>
        <v>0.31410999999999017</v>
      </c>
      <c r="L148" s="4" t="b">
        <f t="shared" si="38"/>
        <v>0</v>
      </c>
      <c r="M148" s="4" t="b">
        <f t="shared" si="39"/>
        <v>0</v>
      </c>
      <c r="N148" s="4" t="b">
        <f t="shared" si="40"/>
        <v>0</v>
      </c>
      <c r="O148" s="4" t="b">
        <f t="shared" si="41"/>
        <v>0</v>
      </c>
      <c r="P148" s="4" t="b">
        <f t="shared" si="42"/>
        <v>0</v>
      </c>
      <c r="Q148" s="4" t="b">
        <f t="shared" si="43"/>
        <v>1</v>
      </c>
    </row>
    <row r="149" spans="1:17" x14ac:dyDescent="0.2">
      <c r="A149" t="str">
        <f>SIAF!B148</f>
        <v>MIRIFU_2ASLICE12</v>
      </c>
      <c r="B149" t="str">
        <f>HLOOKUP(TRUE,$L149:$Q$281,ROW($Q$281)-ROW($L149)+1,FALSE)</f>
        <v>MIRIFU_CNTR</v>
      </c>
      <c r="C149" s="4">
        <f>VLOOKUP(A149,SIAF!$B$3:$R$279,15,FALSE)</f>
        <v>-503.76909999999998</v>
      </c>
      <c r="D149" s="4">
        <f>VLOOKUP(A149,SIAF!$B$3:$R$279,16,FALSE)</f>
        <v>-319.92048</v>
      </c>
      <c r="E149" s="4">
        <f t="shared" si="36"/>
        <v>73.978107194670244</v>
      </c>
      <c r="F149" s="4">
        <f t="shared" si="35"/>
        <v>125.85007995852105</v>
      </c>
      <c r="G149" s="4">
        <f t="shared" si="35"/>
        <v>136.23137725901518</v>
      </c>
      <c r="H149" s="4">
        <f t="shared" si="35"/>
        <v>149.9918431925318</v>
      </c>
      <c r="I149" s="4">
        <f t="shared" si="35"/>
        <v>116.03825418348102</v>
      </c>
      <c r="J149" s="4">
        <f t="shared" si="35"/>
        <v>0.58450292770865642</v>
      </c>
      <c r="K149" s="4">
        <f t="shared" si="37"/>
        <v>0.58450292770865642</v>
      </c>
      <c r="L149" s="4" t="b">
        <f t="shared" si="38"/>
        <v>0</v>
      </c>
      <c r="M149" s="4" t="b">
        <f t="shared" si="39"/>
        <v>0</v>
      </c>
      <c r="N149" s="4" t="b">
        <f t="shared" si="40"/>
        <v>0</v>
      </c>
      <c r="O149" s="4" t="b">
        <f t="shared" si="41"/>
        <v>0</v>
      </c>
      <c r="P149" s="4" t="b">
        <f t="shared" si="42"/>
        <v>0</v>
      </c>
      <c r="Q149" s="4" t="b">
        <f t="shared" si="43"/>
        <v>1</v>
      </c>
    </row>
    <row r="150" spans="1:17" x14ac:dyDescent="0.2">
      <c r="A150" t="str">
        <f>SIAF!B149</f>
        <v>MIRIFU_2ASLICE13</v>
      </c>
      <c r="B150" t="str">
        <f>HLOOKUP(TRUE,$L150:$Q$281,ROW($Q$281)-ROW($L150)+1,FALSE)</f>
        <v>MIRIFU_CNTR</v>
      </c>
      <c r="C150" s="4">
        <f>VLOOKUP(A150,SIAF!$B$3:$R$279,15,FALSE)</f>
        <v>-503.81342000000001</v>
      </c>
      <c r="D150" s="4">
        <f>VLOOKUP(A150,SIAF!$B$3:$R$279,16,FALSE)</f>
        <v>-320.19682</v>
      </c>
      <c r="E150" s="4">
        <f t="shared" si="36"/>
        <v>73.806368543442659</v>
      </c>
      <c r="F150" s="4">
        <f t="shared" si="35"/>
        <v>125.77627883748798</v>
      </c>
      <c r="G150" s="4">
        <f t="shared" si="35"/>
        <v>136.11285518297726</v>
      </c>
      <c r="H150" s="4">
        <f t="shared" si="35"/>
        <v>149.83816828913868</v>
      </c>
      <c r="I150" s="4">
        <f t="shared" si="35"/>
        <v>116.04026262200011</v>
      </c>
      <c r="J150" s="4">
        <f t="shared" si="35"/>
        <v>0.86097668754734102</v>
      </c>
      <c r="K150" s="4">
        <f t="shared" si="37"/>
        <v>0.86097668754734102</v>
      </c>
      <c r="L150" s="4" t="b">
        <f t="shared" si="38"/>
        <v>0</v>
      </c>
      <c r="M150" s="4" t="b">
        <f t="shared" si="39"/>
        <v>0</v>
      </c>
      <c r="N150" s="4" t="b">
        <f t="shared" si="40"/>
        <v>0</v>
      </c>
      <c r="O150" s="4" t="b">
        <f t="shared" si="41"/>
        <v>0</v>
      </c>
      <c r="P150" s="4" t="b">
        <f t="shared" si="42"/>
        <v>0</v>
      </c>
      <c r="Q150" s="4" t="b">
        <f t="shared" si="43"/>
        <v>1</v>
      </c>
    </row>
    <row r="151" spans="1:17" x14ac:dyDescent="0.2">
      <c r="A151" t="str">
        <f>SIAF!B150</f>
        <v>MIRIFU_2ASLICE14</v>
      </c>
      <c r="B151" t="str">
        <f>HLOOKUP(TRUE,$L151:$Q$281,ROW($Q$281)-ROW($L151)+1,FALSE)</f>
        <v>MIRIFU_CNTR</v>
      </c>
      <c r="C151" s="4">
        <f>VLOOKUP(A151,SIAF!$B$3:$R$279,15,FALSE)</f>
        <v>-503.85775999999998</v>
      </c>
      <c r="D151" s="4">
        <f>VLOOKUP(A151,SIAF!$B$3:$R$279,16,FALSE)</f>
        <v>-320.47316000000001</v>
      </c>
      <c r="E151" s="4">
        <f t="shared" si="36"/>
        <v>73.635306795899893</v>
      </c>
      <c r="F151" s="4">
        <f t="shared" si="35"/>
        <v>125.70307574843447</v>
      </c>
      <c r="G151" s="4">
        <f t="shared" si="35"/>
        <v>135.99482235661148</v>
      </c>
      <c r="H151" s="4">
        <f t="shared" si="35"/>
        <v>149.68487369818064</v>
      </c>
      <c r="I151" s="4">
        <f t="shared" si="35"/>
        <v>116.04296580037075</v>
      </c>
      <c r="J151" s="4">
        <f t="shared" si="35"/>
        <v>1.1391123685133067</v>
      </c>
      <c r="K151" s="4">
        <f t="shared" si="37"/>
        <v>1.1391123685133067</v>
      </c>
      <c r="L151" s="4" t="b">
        <f t="shared" si="38"/>
        <v>0</v>
      </c>
      <c r="M151" s="4" t="b">
        <f t="shared" si="39"/>
        <v>0</v>
      </c>
      <c r="N151" s="4" t="b">
        <f t="shared" si="40"/>
        <v>0</v>
      </c>
      <c r="O151" s="4" t="b">
        <f t="shared" si="41"/>
        <v>0</v>
      </c>
      <c r="P151" s="4" t="b">
        <f t="shared" si="42"/>
        <v>0</v>
      </c>
      <c r="Q151" s="4" t="b">
        <f t="shared" si="43"/>
        <v>1</v>
      </c>
    </row>
    <row r="152" spans="1:17" x14ac:dyDescent="0.2">
      <c r="A152" t="str">
        <f>SIAF!B151</f>
        <v>MIRIFU_2ASLICE15</v>
      </c>
      <c r="B152" t="str">
        <f>HLOOKUP(TRUE,$L152:$Q$281,ROW($Q$281)-ROW($L152)+1,FALSE)</f>
        <v>MIRIFU_CNTR</v>
      </c>
      <c r="C152" s="4">
        <f>VLOOKUP(A152,SIAF!$B$3:$R$279,15,FALSE)</f>
        <v>-503.90208999999999</v>
      </c>
      <c r="D152" s="4">
        <f>VLOOKUP(A152,SIAF!$B$3:$R$279,16,FALSE)</f>
        <v>-320.74950999999999</v>
      </c>
      <c r="E152" s="4">
        <f t="shared" si="36"/>
        <v>73.464898821052017</v>
      </c>
      <c r="F152" s="4">
        <f t="shared" si="35"/>
        <v>125.6304402892379</v>
      </c>
      <c r="G152" s="4">
        <f t="shared" si="35"/>
        <v>135.87724959656938</v>
      </c>
      <c r="H152" s="4">
        <f t="shared" si="35"/>
        <v>149.5319316640236</v>
      </c>
      <c r="I152" s="4">
        <f t="shared" si="35"/>
        <v>116.04633255830599</v>
      </c>
      <c r="J152" s="4">
        <f t="shared" si="35"/>
        <v>1.4179417281750102</v>
      </c>
      <c r="K152" s="4">
        <f t="shared" si="37"/>
        <v>1.4179417281750102</v>
      </c>
      <c r="L152" s="4" t="b">
        <f t="shared" si="38"/>
        <v>0</v>
      </c>
      <c r="M152" s="4" t="b">
        <f t="shared" si="39"/>
        <v>0</v>
      </c>
      <c r="N152" s="4" t="b">
        <f t="shared" si="40"/>
        <v>0</v>
      </c>
      <c r="O152" s="4" t="b">
        <f t="shared" si="41"/>
        <v>0</v>
      </c>
      <c r="P152" s="4" t="b">
        <f t="shared" si="42"/>
        <v>0</v>
      </c>
      <c r="Q152" s="4" t="b">
        <f t="shared" si="43"/>
        <v>1</v>
      </c>
    </row>
    <row r="153" spans="1:17" x14ac:dyDescent="0.2">
      <c r="A153" t="str">
        <f>SIAF!B152</f>
        <v>MIRIFU_2ASLICE16</v>
      </c>
      <c r="B153" t="str">
        <f>HLOOKUP(TRUE,$L153:$Q$281,ROW($Q$281)-ROW($L153)+1,FALSE)</f>
        <v>MIRIFU_CNTR</v>
      </c>
      <c r="C153" s="4">
        <f>VLOOKUP(A153,SIAF!$B$3:$R$279,15,FALSE)</f>
        <v>-503.94643000000002</v>
      </c>
      <c r="D153" s="4">
        <f>VLOOKUP(A153,SIAF!$B$3:$R$279,16,FALSE)</f>
        <v>-321.02584999999999</v>
      </c>
      <c r="E153" s="4">
        <f t="shared" si="36"/>
        <v>73.295177550150157</v>
      </c>
      <c r="F153" s="4">
        <f t="shared" si="35"/>
        <v>125.5583999007781</v>
      </c>
      <c r="G153" s="4">
        <f t="shared" si="35"/>
        <v>135.76016589426149</v>
      </c>
      <c r="H153" s="4">
        <f t="shared" si="35"/>
        <v>149.37937156426617</v>
      </c>
      <c r="I153" s="4">
        <f t="shared" si="35"/>
        <v>116.05038555110889</v>
      </c>
      <c r="J153" s="4">
        <f t="shared" si="35"/>
        <v>1.6971089655351972</v>
      </c>
      <c r="K153" s="4">
        <f t="shared" si="37"/>
        <v>1.6971089655351972</v>
      </c>
      <c r="L153" s="4" t="b">
        <f t="shared" si="38"/>
        <v>0</v>
      </c>
      <c r="M153" s="4" t="b">
        <f t="shared" si="39"/>
        <v>0</v>
      </c>
      <c r="N153" s="4" t="b">
        <f t="shared" si="40"/>
        <v>0</v>
      </c>
      <c r="O153" s="4" t="b">
        <f t="shared" si="41"/>
        <v>0</v>
      </c>
      <c r="P153" s="4" t="b">
        <f t="shared" si="42"/>
        <v>0</v>
      </c>
      <c r="Q153" s="4" t="b">
        <f t="shared" si="43"/>
        <v>1</v>
      </c>
    </row>
    <row r="154" spans="1:17" x14ac:dyDescent="0.2">
      <c r="A154" t="str">
        <f>SIAF!B153</f>
        <v>MIRIFU_2ASLICE17</v>
      </c>
      <c r="B154" t="str">
        <f>HLOOKUP(TRUE,$L154:$Q$281,ROW($Q$281)-ROW($L154)+1,FALSE)</f>
        <v>MIRIFU_CNTR</v>
      </c>
      <c r="C154" s="4">
        <f>VLOOKUP(A154,SIAF!$B$3:$R$279,15,FALSE)</f>
        <v>-503.99076000000002</v>
      </c>
      <c r="D154" s="4">
        <f>VLOOKUP(A154,SIAF!$B$3:$R$279,16,FALSE)</f>
        <v>-321.30219</v>
      </c>
      <c r="E154" s="4">
        <f t="shared" si="36"/>
        <v>73.126126607000231</v>
      </c>
      <c r="F154" s="4">
        <f t="shared" si="35"/>
        <v>125.48693321694442</v>
      </c>
      <c r="G154" s="4">
        <f t="shared" si="35"/>
        <v>135.64355027652957</v>
      </c>
      <c r="H154" s="4">
        <f t="shared" si="35"/>
        <v>149.22717297072143</v>
      </c>
      <c r="I154" s="4">
        <f t="shared" si="35"/>
        <v>116.05510344006356</v>
      </c>
      <c r="J154" s="4">
        <f t="shared" si="35"/>
        <v>1.9764752777608825</v>
      </c>
      <c r="K154" s="4">
        <f t="shared" si="37"/>
        <v>1.9764752777608825</v>
      </c>
      <c r="L154" s="4" t="b">
        <f t="shared" si="38"/>
        <v>0</v>
      </c>
      <c r="M154" s="4" t="b">
        <f t="shared" si="39"/>
        <v>0</v>
      </c>
      <c r="N154" s="4" t="b">
        <f t="shared" si="40"/>
        <v>0</v>
      </c>
      <c r="O154" s="4" t="b">
        <f t="shared" si="41"/>
        <v>0</v>
      </c>
      <c r="P154" s="4" t="b">
        <f t="shared" si="42"/>
        <v>0</v>
      </c>
      <c r="Q154" s="4" t="b">
        <f t="shared" si="43"/>
        <v>1</v>
      </c>
    </row>
    <row r="155" spans="1:17" x14ac:dyDescent="0.2">
      <c r="A155" t="str">
        <f>SIAF!B154</f>
        <v>MIRIFU_CHANNEL2B</v>
      </c>
      <c r="B155" t="str">
        <f>HLOOKUP(TRUE,$L155:$Q$281,ROW($Q$281)-ROW($L155)+1,FALSE)</f>
        <v>MIRIFU_CNTR</v>
      </c>
      <c r="C155" s="4">
        <f>VLOOKUP(A155,SIAF!$B$3:$R$279,15,FALSE)</f>
        <v>-503.78696000000002</v>
      </c>
      <c r="D155" s="4">
        <f>VLOOKUP(A155,SIAF!$B$3:$R$279,16,FALSE)</f>
        <v>-319.33625000000001</v>
      </c>
      <c r="E155" s="4">
        <f t="shared" si="36"/>
        <v>74.4188983194461</v>
      </c>
      <c r="F155" s="4">
        <f t="shared" si="35"/>
        <v>126.10935609091416</v>
      </c>
      <c r="G155" s="4">
        <f t="shared" si="35"/>
        <v>136.57551856119048</v>
      </c>
      <c r="H155" s="4">
        <f t="shared" si="35"/>
        <v>150.40000932143707</v>
      </c>
      <c r="I155" s="4">
        <f t="shared" si="35"/>
        <v>116.14639911063364</v>
      </c>
      <c r="J155" s="4">
        <f t="shared" si="35"/>
        <v>0</v>
      </c>
      <c r="K155" s="4">
        <f t="shared" si="37"/>
        <v>0</v>
      </c>
      <c r="L155" s="4" t="b">
        <f t="shared" si="38"/>
        <v>0</v>
      </c>
      <c r="M155" s="4" t="b">
        <f t="shared" si="39"/>
        <v>0</v>
      </c>
      <c r="N155" s="4" t="b">
        <f t="shared" si="40"/>
        <v>0</v>
      </c>
      <c r="O155" s="4" t="b">
        <f t="shared" si="41"/>
        <v>0</v>
      </c>
      <c r="P155" s="4" t="b">
        <f t="shared" si="42"/>
        <v>0</v>
      </c>
      <c r="Q155" s="4" t="b">
        <f t="shared" si="43"/>
        <v>1</v>
      </c>
    </row>
    <row r="156" spans="1:17" x14ac:dyDescent="0.2">
      <c r="A156" t="str">
        <f>SIAF!B155</f>
        <v>MIRIFU_2BSLICE01</v>
      </c>
      <c r="B156" t="str">
        <f>HLOOKUP(TRUE,$L156:$Q$281,ROW($Q$281)-ROW($L156)+1,FALSE)</f>
        <v>MIRIFU_CNTR</v>
      </c>
      <c r="C156" s="4">
        <f>VLOOKUP(A156,SIAF!$B$3:$R$279,15,FALSE)</f>
        <v>-503.42863999999997</v>
      </c>
      <c r="D156" s="4">
        <f>VLOOKUP(A156,SIAF!$B$3:$R$279,16,FALSE)</f>
        <v>-317.12754000000001</v>
      </c>
      <c r="E156" s="4">
        <f t="shared" si="36"/>
        <v>75.820970452195979</v>
      </c>
      <c r="F156" s="4">
        <f t="shared" si="35"/>
        <v>126.72514597996636</v>
      </c>
      <c r="G156" s="4">
        <f t="shared" si="35"/>
        <v>137.54326234070572</v>
      </c>
      <c r="H156" s="4">
        <f t="shared" si="35"/>
        <v>151.64344963648171</v>
      </c>
      <c r="I156" s="4">
        <f t="shared" si="35"/>
        <v>116.16163301718642</v>
      </c>
      <c r="J156" s="4">
        <f t="shared" si="35"/>
        <v>2.2375864422408398</v>
      </c>
      <c r="K156" s="4">
        <f t="shared" si="37"/>
        <v>2.2375864422408398</v>
      </c>
      <c r="L156" s="4" t="b">
        <f t="shared" si="38"/>
        <v>0</v>
      </c>
      <c r="M156" s="4" t="b">
        <f t="shared" si="39"/>
        <v>0</v>
      </c>
      <c r="N156" s="4" t="b">
        <f t="shared" si="40"/>
        <v>0</v>
      </c>
      <c r="O156" s="4" t="b">
        <f t="shared" si="41"/>
        <v>0</v>
      </c>
      <c r="P156" s="4" t="b">
        <f t="shared" si="42"/>
        <v>0</v>
      </c>
      <c r="Q156" s="4" t="b">
        <f t="shared" si="43"/>
        <v>1</v>
      </c>
    </row>
    <row r="157" spans="1:17" x14ac:dyDescent="0.2">
      <c r="A157" t="str">
        <f>SIAF!B156</f>
        <v>MIRIFU_2BSLICE02</v>
      </c>
      <c r="B157" t="str">
        <f>HLOOKUP(TRUE,$L157:$Q$281,ROW($Q$281)-ROW($L157)+1,FALSE)</f>
        <v>MIRIFU_CNTR</v>
      </c>
      <c r="C157" s="4">
        <f>VLOOKUP(A157,SIAF!$B$3:$R$279,15,FALSE)</f>
        <v>-503.47343000000001</v>
      </c>
      <c r="D157" s="4">
        <f>VLOOKUP(A157,SIAF!$B$3:$R$279,16,FALSE)</f>
        <v>-317.40363000000002</v>
      </c>
      <c r="E157" s="4">
        <f t="shared" si="36"/>
        <v>75.643512008647193</v>
      </c>
      <c r="F157" s="4">
        <f t="shared" si="35"/>
        <v>126.64617346301647</v>
      </c>
      <c r="G157" s="4">
        <f t="shared" si="35"/>
        <v>137.42067386813966</v>
      </c>
      <c r="H157" s="4">
        <f t="shared" si="35"/>
        <v>151.48676943384041</v>
      </c>
      <c r="I157" s="4">
        <f t="shared" si="35"/>
        <v>116.15737147012582</v>
      </c>
      <c r="J157" s="4">
        <f t="shared" si="35"/>
        <v>1.9578869030921968</v>
      </c>
      <c r="K157" s="4">
        <f t="shared" si="37"/>
        <v>1.9578869030921968</v>
      </c>
      <c r="L157" s="4" t="b">
        <f t="shared" si="38"/>
        <v>0</v>
      </c>
      <c r="M157" s="4" t="b">
        <f t="shared" si="39"/>
        <v>0</v>
      </c>
      <c r="N157" s="4" t="b">
        <f t="shared" si="40"/>
        <v>0</v>
      </c>
      <c r="O157" s="4" t="b">
        <f t="shared" si="41"/>
        <v>0</v>
      </c>
      <c r="P157" s="4" t="b">
        <f t="shared" si="42"/>
        <v>0</v>
      </c>
      <c r="Q157" s="4" t="b">
        <f t="shared" si="43"/>
        <v>1</v>
      </c>
    </row>
    <row r="158" spans="1:17" x14ac:dyDescent="0.2">
      <c r="A158" t="str">
        <f>SIAF!B157</f>
        <v>MIRIFU_2BSLICE03</v>
      </c>
      <c r="B158" t="str">
        <f>HLOOKUP(TRUE,$L158:$Q$281,ROW($Q$281)-ROW($L158)+1,FALSE)</f>
        <v>MIRIFU_CNTR</v>
      </c>
      <c r="C158" s="4">
        <f>VLOOKUP(A158,SIAF!$B$3:$R$279,15,FALSE)</f>
        <v>-503.51821999999999</v>
      </c>
      <c r="D158" s="4">
        <f>VLOOKUP(A158,SIAF!$B$3:$R$279,16,FALSE)</f>
        <v>-317.67971999999997</v>
      </c>
      <c r="E158" s="4">
        <f t="shared" si="36"/>
        <v>75.466672918291081</v>
      </c>
      <c r="F158" s="4">
        <f t="shared" si="35"/>
        <v>126.56776977441582</v>
      </c>
      <c r="G158" s="4">
        <f t="shared" si="35"/>
        <v>137.29854573551535</v>
      </c>
      <c r="H158" s="4">
        <f t="shared" si="35"/>
        <v>151.33044397283476</v>
      </c>
      <c r="I158" s="4">
        <f t="shared" si="35"/>
        <v>116.15378328811549</v>
      </c>
      <c r="J158" s="4">
        <f t="shared" si="35"/>
        <v>1.6781873639436466</v>
      </c>
      <c r="K158" s="4">
        <f t="shared" si="37"/>
        <v>1.6781873639436466</v>
      </c>
      <c r="L158" s="4" t="b">
        <f t="shared" si="38"/>
        <v>0</v>
      </c>
      <c r="M158" s="4" t="b">
        <f t="shared" si="39"/>
        <v>0</v>
      </c>
      <c r="N158" s="4" t="b">
        <f t="shared" si="40"/>
        <v>0</v>
      </c>
      <c r="O158" s="4" t="b">
        <f t="shared" si="41"/>
        <v>0</v>
      </c>
      <c r="P158" s="4" t="b">
        <f t="shared" si="42"/>
        <v>0</v>
      </c>
      <c r="Q158" s="4" t="b">
        <f t="shared" si="43"/>
        <v>1</v>
      </c>
    </row>
    <row r="159" spans="1:17" x14ac:dyDescent="0.2">
      <c r="A159" t="str">
        <f>SIAF!B158</f>
        <v>MIRIFU_2BSLICE04</v>
      </c>
      <c r="B159" t="str">
        <f>HLOOKUP(TRUE,$L159:$Q$281,ROW($Q$281)-ROW($L159)+1,FALSE)</f>
        <v>MIRIFU_CNTR</v>
      </c>
      <c r="C159" s="4">
        <f>VLOOKUP(A159,SIAF!$B$3:$R$279,15,FALSE)</f>
        <v>-503.56301000000002</v>
      </c>
      <c r="D159" s="4">
        <f>VLOOKUP(A159,SIAF!$B$3:$R$279,16,FALSE)</f>
        <v>-317.95580999999999</v>
      </c>
      <c r="E159" s="4">
        <f t="shared" si="36"/>
        <v>75.290457545260708</v>
      </c>
      <c r="F159" s="4">
        <f t="shared" si="35"/>
        <v>126.48993597191438</v>
      </c>
      <c r="G159" s="4">
        <f t="shared" si="35"/>
        <v>137.17687917235031</v>
      </c>
      <c r="H159" s="4">
        <f t="shared" si="35"/>
        <v>151.17447435395113</v>
      </c>
      <c r="I159" s="4">
        <f t="shared" si="35"/>
        <v>116.15086853356114</v>
      </c>
      <c r="J159" s="4">
        <f t="shared" si="35"/>
        <v>1.3984878247950749</v>
      </c>
      <c r="K159" s="4">
        <f t="shared" si="37"/>
        <v>1.3984878247950749</v>
      </c>
      <c r="L159" s="4" t="b">
        <f t="shared" si="38"/>
        <v>0</v>
      </c>
      <c r="M159" s="4" t="b">
        <f t="shared" si="39"/>
        <v>0</v>
      </c>
      <c r="N159" s="4" t="b">
        <f t="shared" si="40"/>
        <v>0</v>
      </c>
      <c r="O159" s="4" t="b">
        <f t="shared" si="41"/>
        <v>0</v>
      </c>
      <c r="P159" s="4" t="b">
        <f t="shared" si="42"/>
        <v>0</v>
      </c>
      <c r="Q159" s="4" t="b">
        <f t="shared" si="43"/>
        <v>1</v>
      </c>
    </row>
    <row r="160" spans="1:17" x14ac:dyDescent="0.2">
      <c r="A160" t="str">
        <f>SIAF!B159</f>
        <v>MIRIFU_2BSLICE05</v>
      </c>
      <c r="B160" t="str">
        <f>HLOOKUP(TRUE,$L160:$Q$281,ROW($Q$281)-ROW($L160)+1,FALSE)</f>
        <v>MIRIFU_CNTR</v>
      </c>
      <c r="C160" s="4">
        <f>VLOOKUP(A160,SIAF!$B$3:$R$279,15,FALSE)</f>
        <v>-503.6078</v>
      </c>
      <c r="D160" s="4">
        <f>VLOOKUP(A160,SIAF!$B$3:$R$279,16,FALSE)</f>
        <v>-318.2319</v>
      </c>
      <c r="E160" s="4">
        <f t="shared" si="36"/>
        <v>75.114870279176245</v>
      </c>
      <c r="F160" s="4">
        <f t="shared" si="35"/>
        <v>126.41267310816927</v>
      </c>
      <c r="G160" s="4">
        <f t="shared" si="35"/>
        <v>137.0556754078728</v>
      </c>
      <c r="H160" s="4">
        <f t="shared" si="35"/>
        <v>151.01886167971196</v>
      </c>
      <c r="I160" s="4">
        <f t="shared" si="35"/>
        <v>116.14862725716175</v>
      </c>
      <c r="J160" s="4">
        <f t="shared" si="35"/>
        <v>1.1187882856465885</v>
      </c>
      <c r="K160" s="4">
        <f t="shared" si="37"/>
        <v>1.1187882856465885</v>
      </c>
      <c r="L160" s="4" t="b">
        <f t="shared" si="38"/>
        <v>0</v>
      </c>
      <c r="M160" s="4" t="b">
        <f t="shared" si="39"/>
        <v>0</v>
      </c>
      <c r="N160" s="4" t="b">
        <f t="shared" si="40"/>
        <v>0</v>
      </c>
      <c r="O160" s="4" t="b">
        <f t="shared" si="41"/>
        <v>0</v>
      </c>
      <c r="P160" s="4" t="b">
        <f t="shared" si="42"/>
        <v>0</v>
      </c>
      <c r="Q160" s="4" t="b">
        <f t="shared" si="43"/>
        <v>1</v>
      </c>
    </row>
    <row r="161" spans="1:17" x14ac:dyDescent="0.2">
      <c r="A161" t="str">
        <f>SIAF!B160</f>
        <v>MIRIFU_2BSLICE06</v>
      </c>
      <c r="B161" t="str">
        <f>HLOOKUP(TRUE,$L161:$Q$281,ROW($Q$281)-ROW($L161)+1,FALSE)</f>
        <v>MIRIFU_CNTR</v>
      </c>
      <c r="C161" s="4">
        <f>VLOOKUP(A161,SIAF!$B$3:$R$279,15,FALSE)</f>
        <v>-503.65258999999998</v>
      </c>
      <c r="D161" s="4">
        <f>VLOOKUP(A161,SIAF!$B$3:$R$279,16,FALSE)</f>
        <v>-318.50799000000001</v>
      </c>
      <c r="E161" s="4">
        <f t="shared" si="36"/>
        <v>74.939915535078143</v>
      </c>
      <c r="F161" s="4">
        <f t="shared" si="35"/>
        <v>126.33598223068172</v>
      </c>
      <c r="G161" s="4">
        <f t="shared" si="35"/>
        <v>136.93493567097906</v>
      </c>
      <c r="H161" s="4">
        <f t="shared" si="35"/>
        <v>150.86360705466015</v>
      </c>
      <c r="I161" s="4">
        <f t="shared" si="35"/>
        <v>116.14705949790546</v>
      </c>
      <c r="J161" s="4">
        <f t="shared" si="35"/>
        <v>0.83908874649825493</v>
      </c>
      <c r="K161" s="4">
        <f t="shared" si="37"/>
        <v>0.83908874649825493</v>
      </c>
      <c r="L161" s="4" t="b">
        <f t="shared" si="38"/>
        <v>0</v>
      </c>
      <c r="M161" s="4" t="b">
        <f t="shared" si="39"/>
        <v>0</v>
      </c>
      <c r="N161" s="4" t="b">
        <f t="shared" si="40"/>
        <v>0</v>
      </c>
      <c r="O161" s="4" t="b">
        <f t="shared" si="41"/>
        <v>0</v>
      </c>
      <c r="P161" s="4" t="b">
        <f t="shared" si="42"/>
        <v>0</v>
      </c>
      <c r="Q161" s="4" t="b">
        <f t="shared" si="43"/>
        <v>1</v>
      </c>
    </row>
    <row r="162" spans="1:17" x14ac:dyDescent="0.2">
      <c r="A162" t="str">
        <f>SIAF!B161</f>
        <v>MIRIFU_2BSLICE07</v>
      </c>
      <c r="B162" t="str">
        <f>HLOOKUP(TRUE,$L162:$Q$281,ROW($Q$281)-ROW($L162)+1,FALSE)</f>
        <v>MIRIFU_CNTR</v>
      </c>
      <c r="C162" s="4">
        <f>VLOOKUP(A162,SIAF!$B$3:$R$279,15,FALSE)</f>
        <v>-503.69738000000001</v>
      </c>
      <c r="D162" s="4">
        <f>VLOOKUP(A162,SIAF!$B$3:$R$279,16,FALSE)</f>
        <v>-318.78406999999999</v>
      </c>
      <c r="E162" s="4">
        <f t="shared" si="36"/>
        <v>74.765605147736949</v>
      </c>
      <c r="F162" s="4">
        <f t="shared" si="35"/>
        <v>126.2598685992903</v>
      </c>
      <c r="G162" s="4">
        <f t="shared" si="35"/>
        <v>136.81466687298439</v>
      </c>
      <c r="H162" s="4">
        <f t="shared" si="35"/>
        <v>150.70871837951535</v>
      </c>
      <c r="I162" s="4">
        <f t="shared" si="35"/>
        <v>116.14616690409717</v>
      </c>
      <c r="J162" s="4">
        <f t="shared" si="35"/>
        <v>0.55939907829744018</v>
      </c>
      <c r="K162" s="4">
        <f t="shared" si="37"/>
        <v>0.55939907829744018</v>
      </c>
      <c r="L162" s="4" t="b">
        <f t="shared" si="38"/>
        <v>0</v>
      </c>
      <c r="M162" s="4" t="b">
        <f t="shared" si="39"/>
        <v>0</v>
      </c>
      <c r="N162" s="4" t="b">
        <f t="shared" si="40"/>
        <v>0</v>
      </c>
      <c r="O162" s="4" t="b">
        <f t="shared" si="41"/>
        <v>0</v>
      </c>
      <c r="P162" s="4" t="b">
        <f t="shared" si="42"/>
        <v>0</v>
      </c>
      <c r="Q162" s="4" t="b">
        <f t="shared" si="43"/>
        <v>1</v>
      </c>
    </row>
    <row r="163" spans="1:17" x14ac:dyDescent="0.2">
      <c r="A163" t="str">
        <f>SIAF!B162</f>
        <v>MIRIFU_2BSLICE08</v>
      </c>
      <c r="B163" t="str">
        <f>HLOOKUP(TRUE,$L163:$Q$281,ROW($Q$281)-ROW($L163)+1,FALSE)</f>
        <v>MIRIFU_CNTR</v>
      </c>
      <c r="C163" s="4">
        <f>VLOOKUP(A163,SIAF!$B$3:$R$279,15,FALSE)</f>
        <v>-503.74216999999999</v>
      </c>
      <c r="D163" s="4">
        <f>VLOOKUP(A163,SIAF!$B$3:$R$279,16,FALSE)</f>
        <v>-319.06016</v>
      </c>
      <c r="E163" s="4">
        <f t="shared" si="36"/>
        <v>74.591928774241254</v>
      </c>
      <c r="F163" s="4">
        <f t="shared" si="35"/>
        <v>126.18432479652658</v>
      </c>
      <c r="G163" s="4">
        <f t="shared" si="35"/>
        <v>136.69485886118642</v>
      </c>
      <c r="H163" s="4">
        <f t="shared" si="35"/>
        <v>150.55418316310579</v>
      </c>
      <c r="I163" s="4">
        <f t="shared" si="35"/>
        <v>116.14594622546365</v>
      </c>
      <c r="J163" s="4">
        <f t="shared" si="35"/>
        <v>0.27969953914872464</v>
      </c>
      <c r="K163" s="4">
        <f t="shared" si="37"/>
        <v>0.27969953914872464</v>
      </c>
      <c r="L163" s="4" t="b">
        <f t="shared" si="38"/>
        <v>0</v>
      </c>
      <c r="M163" s="4" t="b">
        <f t="shared" si="39"/>
        <v>0</v>
      </c>
      <c r="N163" s="4" t="b">
        <f t="shared" si="40"/>
        <v>0</v>
      </c>
      <c r="O163" s="4" t="b">
        <f t="shared" si="41"/>
        <v>0</v>
      </c>
      <c r="P163" s="4" t="b">
        <f t="shared" si="42"/>
        <v>0</v>
      </c>
      <c r="Q163" s="4" t="b">
        <f t="shared" si="43"/>
        <v>1</v>
      </c>
    </row>
    <row r="164" spans="1:17" x14ac:dyDescent="0.2">
      <c r="A164" t="str">
        <f>SIAF!B163</f>
        <v>MIRIFU_2BSLICE09</v>
      </c>
      <c r="B164" t="str">
        <f>HLOOKUP(TRUE,$L164:$Q$281,ROW($Q$281)-ROW($L164)+1,FALSE)</f>
        <v>MIRIFU_CNTR</v>
      </c>
      <c r="C164" s="4">
        <f>VLOOKUP(A164,SIAF!$B$3:$R$279,15,FALSE)</f>
        <v>-503.78696000000002</v>
      </c>
      <c r="D164" s="4">
        <f>VLOOKUP(A164,SIAF!$B$3:$R$279,16,FALSE)</f>
        <v>-319.33625000000001</v>
      </c>
      <c r="E164" s="4">
        <f t="shared" si="36"/>
        <v>74.4188983194461</v>
      </c>
      <c r="F164" s="4">
        <f t="shared" si="35"/>
        <v>126.10935609091416</v>
      </c>
      <c r="G164" s="4">
        <f t="shared" si="35"/>
        <v>136.57551856119048</v>
      </c>
      <c r="H164" s="4">
        <f t="shared" si="35"/>
        <v>150.40000932143707</v>
      </c>
      <c r="I164" s="4">
        <f t="shared" si="35"/>
        <v>116.14639911063364</v>
      </c>
      <c r="J164" s="4">
        <f t="shared" si="35"/>
        <v>0</v>
      </c>
      <c r="K164" s="4">
        <f t="shared" si="37"/>
        <v>0</v>
      </c>
      <c r="L164" s="4" t="b">
        <f t="shared" si="38"/>
        <v>0</v>
      </c>
      <c r="M164" s="4" t="b">
        <f t="shared" si="39"/>
        <v>0</v>
      </c>
      <c r="N164" s="4" t="b">
        <f t="shared" si="40"/>
        <v>0</v>
      </c>
      <c r="O164" s="4" t="b">
        <f t="shared" si="41"/>
        <v>0</v>
      </c>
      <c r="P164" s="4" t="b">
        <f t="shared" si="42"/>
        <v>0</v>
      </c>
      <c r="Q164" s="4" t="b">
        <f t="shared" si="43"/>
        <v>1</v>
      </c>
    </row>
    <row r="165" spans="1:17" x14ac:dyDescent="0.2">
      <c r="A165" t="str">
        <f>SIAF!B164</f>
        <v>MIRIFU_2BSLICE10</v>
      </c>
      <c r="B165" t="str">
        <f>HLOOKUP(TRUE,$L165:$Q$281,ROW($Q$281)-ROW($L165)+1,FALSE)</f>
        <v>MIRIFU_CNTR</v>
      </c>
      <c r="C165" s="4">
        <f>VLOOKUP(A165,SIAF!$B$3:$R$279,15,FALSE)</f>
        <v>-503.83175</v>
      </c>
      <c r="D165" s="4">
        <f>VLOOKUP(A165,SIAF!$B$3:$R$279,16,FALSE)</f>
        <v>-319.61234000000002</v>
      </c>
      <c r="E165" s="4">
        <f t="shared" si="36"/>
        <v>74.246518299264551</v>
      </c>
      <c r="F165" s="4">
        <f t="shared" si="35"/>
        <v>126.03496350869887</v>
      </c>
      <c r="G165" s="4">
        <f t="shared" si="35"/>
        <v>136.45664720013045</v>
      </c>
      <c r="H165" s="4">
        <f t="shared" si="35"/>
        <v>150.24619796697385</v>
      </c>
      <c r="I165" s="4">
        <f t="shared" si="35"/>
        <v>116.14752555172792</v>
      </c>
      <c r="J165" s="4">
        <f t="shared" si="35"/>
        <v>0.27969953914871554</v>
      </c>
      <c r="K165" s="4">
        <f t="shared" si="37"/>
        <v>0.27969953914871554</v>
      </c>
      <c r="L165" s="4" t="b">
        <f t="shared" si="38"/>
        <v>0</v>
      </c>
      <c r="M165" s="4" t="b">
        <f t="shared" si="39"/>
        <v>0</v>
      </c>
      <c r="N165" s="4" t="b">
        <f t="shared" si="40"/>
        <v>0</v>
      </c>
      <c r="O165" s="4" t="b">
        <f t="shared" si="41"/>
        <v>0</v>
      </c>
      <c r="P165" s="4" t="b">
        <f t="shared" si="42"/>
        <v>0</v>
      </c>
      <c r="Q165" s="4" t="b">
        <f t="shared" si="43"/>
        <v>1</v>
      </c>
    </row>
    <row r="166" spans="1:17" x14ac:dyDescent="0.2">
      <c r="A166" t="str">
        <f>SIAF!B165</f>
        <v>MIRIFU_2BSLICE11</v>
      </c>
      <c r="B166" t="str">
        <f>HLOOKUP(TRUE,$L166:$Q$281,ROW($Q$281)-ROW($L166)+1,FALSE)</f>
        <v>MIRIFU_CNTR</v>
      </c>
      <c r="C166" s="4">
        <f>VLOOKUP(A166,SIAF!$B$3:$R$279,15,FALSE)</f>
        <v>-503.87653999999998</v>
      </c>
      <c r="D166" s="4">
        <f>VLOOKUP(A166,SIAF!$B$3:$R$279,16,FALSE)</f>
        <v>-319.88843000000003</v>
      </c>
      <c r="E166" s="4">
        <f t="shared" si="36"/>
        <v>74.074793254590986</v>
      </c>
      <c r="F166" s="4">
        <f t="shared" si="35"/>
        <v>125.96114807065516</v>
      </c>
      <c r="G166" s="4">
        <f t="shared" si="35"/>
        <v>136.33824600458985</v>
      </c>
      <c r="H166" s="4">
        <f t="shared" si="35"/>
        <v>150.09275021412006</v>
      </c>
      <c r="I166" s="4">
        <f t="shared" si="35"/>
        <v>116.14932552914971</v>
      </c>
      <c r="J166" s="4">
        <f t="shared" si="35"/>
        <v>0.55939907829743107</v>
      </c>
      <c r="K166" s="4">
        <f t="shared" si="37"/>
        <v>0.55939907829743107</v>
      </c>
      <c r="L166" s="4" t="b">
        <f t="shared" si="38"/>
        <v>0</v>
      </c>
      <c r="M166" s="4" t="b">
        <f t="shared" si="39"/>
        <v>0</v>
      </c>
      <c r="N166" s="4" t="b">
        <f t="shared" si="40"/>
        <v>0</v>
      </c>
      <c r="O166" s="4" t="b">
        <f t="shared" si="41"/>
        <v>0</v>
      </c>
      <c r="P166" s="4" t="b">
        <f t="shared" si="42"/>
        <v>0</v>
      </c>
      <c r="Q166" s="4" t="b">
        <f t="shared" si="43"/>
        <v>1</v>
      </c>
    </row>
    <row r="167" spans="1:17" x14ac:dyDescent="0.2">
      <c r="A167" t="str">
        <f>SIAF!B166</f>
        <v>MIRIFU_2BSLICE12</v>
      </c>
      <c r="B167" t="str">
        <f>HLOOKUP(TRUE,$L167:$Q$281,ROW($Q$281)-ROW($L167)+1,FALSE)</f>
        <v>MIRIFU_CNTR</v>
      </c>
      <c r="C167" s="4">
        <f>VLOOKUP(A167,SIAF!$B$3:$R$279,15,FALSE)</f>
        <v>-503.92133000000001</v>
      </c>
      <c r="D167" s="4">
        <f>VLOOKUP(A167,SIAF!$B$3:$R$279,16,FALSE)</f>
        <v>-320.16451999999998</v>
      </c>
      <c r="E167" s="4">
        <f t="shared" si="36"/>
        <v>73.903727751191141</v>
      </c>
      <c r="F167" s="4">
        <f t="shared" si="35"/>
        <v>125.88791079202323</v>
      </c>
      <c r="G167" s="4">
        <f t="shared" si="35"/>
        <v>136.22031620055677</v>
      </c>
      <c r="H167" s="4">
        <f t="shared" si="35"/>
        <v>149.93966717920179</v>
      </c>
      <c r="I167" s="4">
        <f t="shared" si="35"/>
        <v>116.15179901158611</v>
      </c>
      <c r="J167" s="4">
        <f t="shared" si="35"/>
        <v>0.83909861744609959</v>
      </c>
      <c r="K167" s="4">
        <f t="shared" si="37"/>
        <v>0.83909861744609959</v>
      </c>
      <c r="L167" s="4" t="b">
        <f t="shared" si="38"/>
        <v>0</v>
      </c>
      <c r="M167" s="4" t="b">
        <f t="shared" si="39"/>
        <v>0</v>
      </c>
      <c r="N167" s="4" t="b">
        <f t="shared" si="40"/>
        <v>0</v>
      </c>
      <c r="O167" s="4" t="b">
        <f t="shared" si="41"/>
        <v>0</v>
      </c>
      <c r="P167" s="4" t="b">
        <f t="shared" si="42"/>
        <v>0</v>
      </c>
      <c r="Q167" s="4" t="b">
        <f t="shared" si="43"/>
        <v>1</v>
      </c>
    </row>
    <row r="168" spans="1:17" x14ac:dyDescent="0.2">
      <c r="A168" t="str">
        <f>SIAF!B167</f>
        <v>MIRIFU_2BSLICE13</v>
      </c>
      <c r="B168" t="str">
        <f>HLOOKUP(TRUE,$L168:$Q$281,ROW($Q$281)-ROW($L168)+1,FALSE)</f>
        <v>MIRIFU_CNTR</v>
      </c>
      <c r="C168" s="4">
        <f>VLOOKUP(A168,SIAF!$B$3:$R$279,15,FALSE)</f>
        <v>-503.96611999999999</v>
      </c>
      <c r="D168" s="4">
        <f>VLOOKUP(A168,SIAF!$B$3:$R$279,16,FALSE)</f>
        <v>-320.44060999999999</v>
      </c>
      <c r="E168" s="4">
        <f t="shared" si="36"/>
        <v>73.733326379584639</v>
      </c>
      <c r="F168" s="4">
        <f t="shared" si="35"/>
        <v>125.8152526824457</v>
      </c>
      <c r="G168" s="4">
        <f t="shared" si="35"/>
        <v>136.10285901337878</v>
      </c>
      <c r="H168" s="4">
        <f t="shared" ref="F168:J219" si="44">SQRT(($C168-H$2)^2+($D168-H$3)^2)</f>
        <v>149.78694998044972</v>
      </c>
      <c r="I168" s="4">
        <f t="shared" si="44"/>
        <v>116.15494595601081</v>
      </c>
      <c r="J168" s="4">
        <f t="shared" si="44"/>
        <v>1.1187981565948151</v>
      </c>
      <c r="K168" s="4">
        <f t="shared" si="37"/>
        <v>1.1187981565948151</v>
      </c>
      <c r="L168" s="4" t="b">
        <f t="shared" si="38"/>
        <v>0</v>
      </c>
      <c r="M168" s="4" t="b">
        <f t="shared" si="39"/>
        <v>0</v>
      </c>
      <c r="N168" s="4" t="b">
        <f t="shared" si="40"/>
        <v>0</v>
      </c>
      <c r="O168" s="4" t="b">
        <f t="shared" si="41"/>
        <v>0</v>
      </c>
      <c r="P168" s="4" t="b">
        <f t="shared" si="42"/>
        <v>0</v>
      </c>
      <c r="Q168" s="4" t="b">
        <f t="shared" si="43"/>
        <v>1</v>
      </c>
    </row>
    <row r="169" spans="1:17" x14ac:dyDescent="0.2">
      <c r="A169" t="str">
        <f>SIAF!B168</f>
        <v>MIRIFU_2BSLICE14</v>
      </c>
      <c r="B169" t="str">
        <f>HLOOKUP(TRUE,$L169:$Q$281,ROW($Q$281)-ROW($L169)+1,FALSE)</f>
        <v>MIRIFU_CNTR</v>
      </c>
      <c r="C169" s="4">
        <f>VLOOKUP(A169,SIAF!$B$3:$R$279,15,FALSE)</f>
        <v>-504.01091000000002</v>
      </c>
      <c r="D169" s="4">
        <f>VLOOKUP(A169,SIAF!$B$3:$R$279,16,FALSE)</f>
        <v>-320.7167</v>
      </c>
      <c r="E169" s="4">
        <f t="shared" si="36"/>
        <v>73.563593754920149</v>
      </c>
      <c r="F169" s="4">
        <f t="shared" si="44"/>
        <v>125.74317474590553</v>
      </c>
      <c r="G169" s="4">
        <f t="shared" si="44"/>
        <v>135.98587566771801</v>
      </c>
      <c r="H169" s="4">
        <f t="shared" si="44"/>
        <v>149.63459973798206</v>
      </c>
      <c r="I169" s="4">
        <f t="shared" si="44"/>
        <v>116.15876630768811</v>
      </c>
      <c r="J169" s="4">
        <f t="shared" si="44"/>
        <v>1.3984976957435398</v>
      </c>
      <c r="K169" s="4">
        <f t="shared" si="37"/>
        <v>1.3984976957435398</v>
      </c>
      <c r="L169" s="4" t="b">
        <f t="shared" si="38"/>
        <v>0</v>
      </c>
      <c r="M169" s="4" t="b">
        <f t="shared" si="39"/>
        <v>0</v>
      </c>
      <c r="N169" s="4" t="b">
        <f t="shared" si="40"/>
        <v>0</v>
      </c>
      <c r="O169" s="4" t="b">
        <f t="shared" si="41"/>
        <v>0</v>
      </c>
      <c r="P169" s="4" t="b">
        <f t="shared" si="42"/>
        <v>0</v>
      </c>
      <c r="Q169" s="4" t="b">
        <f t="shared" si="43"/>
        <v>1</v>
      </c>
    </row>
    <row r="170" spans="1:17" x14ac:dyDescent="0.2">
      <c r="A170" t="str">
        <f>SIAF!B169</f>
        <v>MIRIFU_2BSLICE15</v>
      </c>
      <c r="B170" t="str">
        <f>HLOOKUP(TRUE,$L170:$Q$281,ROW($Q$281)-ROW($L170)+1,FALSE)</f>
        <v>MIRIFU_CNTR</v>
      </c>
      <c r="C170" s="4">
        <f>VLOOKUP(A170,SIAF!$B$3:$R$279,15,FALSE)</f>
        <v>-504.0557</v>
      </c>
      <c r="D170" s="4">
        <f>VLOOKUP(A170,SIAF!$B$3:$R$279,16,FALSE)</f>
        <v>-320.99279000000001</v>
      </c>
      <c r="E170" s="4">
        <f t="shared" si="36"/>
        <v>73.394534516841901</v>
      </c>
      <c r="F170" s="4">
        <f t="shared" si="44"/>
        <v>125.67167798066276</v>
      </c>
      <c r="G170" s="4">
        <f t="shared" si="44"/>
        <v>135.86936738750515</v>
      </c>
      <c r="H170" s="4">
        <f t="shared" si="44"/>
        <v>149.48261757378629</v>
      </c>
      <c r="I170" s="4">
        <f t="shared" si="44"/>
        <v>116.1632600001773</v>
      </c>
      <c r="J170" s="4">
        <f t="shared" si="44"/>
        <v>1.6781972348922554</v>
      </c>
      <c r="K170" s="4">
        <f t="shared" si="37"/>
        <v>1.6781972348922554</v>
      </c>
      <c r="L170" s="4" t="b">
        <f t="shared" si="38"/>
        <v>0</v>
      </c>
      <c r="M170" s="4" t="b">
        <f t="shared" si="39"/>
        <v>0</v>
      </c>
      <c r="N170" s="4" t="b">
        <f t="shared" si="40"/>
        <v>0</v>
      </c>
      <c r="O170" s="4" t="b">
        <f t="shared" si="41"/>
        <v>0</v>
      </c>
      <c r="P170" s="4" t="b">
        <f t="shared" si="42"/>
        <v>0</v>
      </c>
      <c r="Q170" s="4" t="b">
        <f t="shared" si="43"/>
        <v>1</v>
      </c>
    </row>
    <row r="171" spans="1:17" x14ac:dyDescent="0.2">
      <c r="A171" t="str">
        <f>SIAF!B170</f>
        <v>MIRIFU_2BSLICE16</v>
      </c>
      <c r="B171" t="str">
        <f>HLOOKUP(TRUE,$L171:$Q$281,ROW($Q$281)-ROW($L171)+1,FALSE)</f>
        <v>MIRIFU_CNTR</v>
      </c>
      <c r="C171" s="4">
        <f>VLOOKUP(A171,SIAF!$B$3:$R$279,15,FALSE)</f>
        <v>-504.10048999999998</v>
      </c>
      <c r="D171" s="4">
        <f>VLOOKUP(A171,SIAF!$B$3:$R$279,16,FALSE)</f>
        <v>-321.26888000000002</v>
      </c>
      <c r="E171" s="4">
        <f t="shared" si="36"/>
        <v>73.226153329348577</v>
      </c>
      <c r="F171" s="4">
        <f t="shared" si="44"/>
        <v>125.60076337919233</v>
      </c>
      <c r="G171" s="4">
        <f t="shared" si="44"/>
        <v>135.75333539589383</v>
      </c>
      <c r="H171" s="4">
        <f t="shared" si="44"/>
        <v>149.33100461170139</v>
      </c>
      <c r="I171" s="4">
        <f t="shared" si="44"/>
        <v>116.16842695533879</v>
      </c>
      <c r="J171" s="4">
        <f t="shared" si="44"/>
        <v>1.957896774040971</v>
      </c>
      <c r="K171" s="4">
        <f t="shared" si="37"/>
        <v>1.957896774040971</v>
      </c>
      <c r="L171" s="4" t="b">
        <f t="shared" si="38"/>
        <v>0</v>
      </c>
      <c r="M171" s="4" t="b">
        <f t="shared" si="39"/>
        <v>0</v>
      </c>
      <c r="N171" s="4" t="b">
        <f t="shared" si="40"/>
        <v>0</v>
      </c>
      <c r="O171" s="4" t="b">
        <f t="shared" si="41"/>
        <v>0</v>
      </c>
      <c r="P171" s="4" t="b">
        <f t="shared" si="42"/>
        <v>0</v>
      </c>
      <c r="Q171" s="4" t="b">
        <f t="shared" si="43"/>
        <v>1</v>
      </c>
    </row>
    <row r="172" spans="1:17" x14ac:dyDescent="0.2">
      <c r="A172" t="str">
        <f>SIAF!B171</f>
        <v>MIRIFU_2BSLICE17</v>
      </c>
      <c r="B172" t="str">
        <f>HLOOKUP(TRUE,$L172:$Q$281,ROW($Q$281)-ROW($L172)+1,FALSE)</f>
        <v>MIRIFU_CNTR</v>
      </c>
      <c r="C172" s="4">
        <f>VLOOKUP(A172,SIAF!$B$3:$R$279,15,FALSE)</f>
        <v>-504.14528000000001</v>
      </c>
      <c r="D172" s="4">
        <f>VLOOKUP(A172,SIAF!$B$3:$R$279,16,FALSE)</f>
        <v>-321.54496999999998</v>
      </c>
      <c r="E172" s="4">
        <f t="shared" si="36"/>
        <v>73.058454880643694</v>
      </c>
      <c r="F172" s="4">
        <f t="shared" si="44"/>
        <v>125.53043192812149</v>
      </c>
      <c r="G172" s="4">
        <f t="shared" si="44"/>
        <v>135.63778091521422</v>
      </c>
      <c r="H172" s="4">
        <f t="shared" si="44"/>
        <v>149.17976197739941</v>
      </c>
      <c r="I172" s="4">
        <f t="shared" si="44"/>
        <v>116.17426708334077</v>
      </c>
      <c r="J172" s="4">
        <f t="shared" si="44"/>
        <v>2.2375963131896395</v>
      </c>
      <c r="K172" s="4">
        <f t="shared" si="37"/>
        <v>2.2375963131896395</v>
      </c>
      <c r="L172" s="4" t="b">
        <f t="shared" si="38"/>
        <v>0</v>
      </c>
      <c r="M172" s="4" t="b">
        <f t="shared" si="39"/>
        <v>0</v>
      </c>
      <c r="N172" s="4" t="b">
        <f t="shared" si="40"/>
        <v>0</v>
      </c>
      <c r="O172" s="4" t="b">
        <f t="shared" si="41"/>
        <v>0</v>
      </c>
      <c r="P172" s="4" t="b">
        <f t="shared" si="42"/>
        <v>0</v>
      </c>
      <c r="Q172" s="4" t="b">
        <f t="shared" si="43"/>
        <v>1</v>
      </c>
    </row>
    <row r="173" spans="1:17" x14ac:dyDescent="0.2">
      <c r="A173" t="str">
        <f>SIAF!B172</f>
        <v>MIRIFU_CHANNEL2C</v>
      </c>
      <c r="B173" t="str">
        <f>HLOOKUP(TRUE,$L173:$Q$281,ROW($Q$281)-ROW($L173)+1,FALSE)</f>
        <v>MIRIFU_CNTR</v>
      </c>
      <c r="C173" s="4">
        <f>VLOOKUP(A173,SIAF!$B$3:$R$279,15,FALSE)</f>
        <v>-503.58150999999998</v>
      </c>
      <c r="D173" s="4">
        <f>VLOOKUP(A173,SIAF!$B$3:$R$279,16,FALSE)</f>
        <v>-319.27875</v>
      </c>
      <c r="E173" s="4">
        <f t="shared" si="36"/>
        <v>74.322224877792507</v>
      </c>
      <c r="F173" s="4">
        <f t="shared" si="44"/>
        <v>125.94680818386266</v>
      </c>
      <c r="G173" s="4">
        <f t="shared" si="44"/>
        <v>136.43863505485007</v>
      </c>
      <c r="H173" s="4">
        <f t="shared" si="44"/>
        <v>150.28787322287516</v>
      </c>
      <c r="I173" s="4">
        <f t="shared" si="44"/>
        <v>115.95259016726861</v>
      </c>
      <c r="J173" s="4">
        <f t="shared" si="44"/>
        <v>0.21334468003683063</v>
      </c>
      <c r="K173" s="4">
        <f t="shared" si="37"/>
        <v>0.21334468003683063</v>
      </c>
      <c r="L173" s="4" t="b">
        <f t="shared" si="38"/>
        <v>0</v>
      </c>
      <c r="M173" s="4" t="b">
        <f t="shared" si="39"/>
        <v>0</v>
      </c>
      <c r="N173" s="4" t="b">
        <f t="shared" si="40"/>
        <v>0</v>
      </c>
      <c r="O173" s="4" t="b">
        <f t="shared" si="41"/>
        <v>0</v>
      </c>
      <c r="P173" s="4" t="b">
        <f t="shared" si="42"/>
        <v>0</v>
      </c>
      <c r="Q173" s="4" t="b">
        <f t="shared" si="43"/>
        <v>1</v>
      </c>
    </row>
    <row r="174" spans="1:17" x14ac:dyDescent="0.2">
      <c r="A174" t="str">
        <f>SIAF!B173</f>
        <v>MIRIFU_2CSLICE01</v>
      </c>
      <c r="B174" t="str">
        <f>HLOOKUP(TRUE,$L174:$Q$281,ROW($Q$281)-ROW($L174)+1,FALSE)</f>
        <v>MIRIFU_CNTR</v>
      </c>
      <c r="C174" s="4">
        <f>VLOOKUP(A174,SIAF!$B$3:$R$279,15,FALSE)</f>
        <v>-503.22377</v>
      </c>
      <c r="D174" s="4">
        <f>VLOOKUP(A174,SIAF!$B$3:$R$279,16,FALSE)</f>
        <v>-317.07110999999998</v>
      </c>
      <c r="E174" s="4">
        <f t="shared" si="36"/>
        <v>75.728312679309269</v>
      </c>
      <c r="F174" s="4">
        <f t="shared" si="44"/>
        <v>126.56503182812777</v>
      </c>
      <c r="G174" s="4">
        <f t="shared" si="44"/>
        <v>137.40865731385961</v>
      </c>
      <c r="H174" s="4">
        <f t="shared" si="44"/>
        <v>151.53324395359013</v>
      </c>
      <c r="I174" s="4">
        <f t="shared" si="44"/>
        <v>115.96996076782143</v>
      </c>
      <c r="J174" s="4">
        <f t="shared" si="44"/>
        <v>2.3341041527104491</v>
      </c>
      <c r="K174" s="4">
        <f t="shared" si="37"/>
        <v>2.3341041527104491</v>
      </c>
      <c r="L174" s="4" t="b">
        <f t="shared" si="38"/>
        <v>0</v>
      </c>
      <c r="M174" s="4" t="b">
        <f t="shared" si="39"/>
        <v>0</v>
      </c>
      <c r="N174" s="4" t="b">
        <f t="shared" si="40"/>
        <v>0</v>
      </c>
      <c r="O174" s="4" t="b">
        <f t="shared" si="41"/>
        <v>0</v>
      </c>
      <c r="P174" s="4" t="b">
        <f t="shared" si="42"/>
        <v>0</v>
      </c>
      <c r="Q174" s="4" t="b">
        <f t="shared" si="43"/>
        <v>1</v>
      </c>
    </row>
    <row r="175" spans="1:17" x14ac:dyDescent="0.2">
      <c r="A175" t="str">
        <f>SIAF!B174</f>
        <v>MIRIFU_2CSLICE02</v>
      </c>
      <c r="B175" t="str">
        <f>HLOOKUP(TRUE,$L175:$Q$281,ROW($Q$281)-ROW($L175)+1,FALSE)</f>
        <v>MIRIFU_CNTR</v>
      </c>
      <c r="C175" s="4">
        <f>VLOOKUP(A175,SIAF!$B$3:$R$279,15,FALSE)</f>
        <v>-503.26848999999999</v>
      </c>
      <c r="D175" s="4">
        <f>VLOOKUP(A175,SIAF!$B$3:$R$279,16,FALSE)</f>
        <v>-317.34706999999997</v>
      </c>
      <c r="E175" s="4">
        <f t="shared" si="36"/>
        <v>75.550360283976573</v>
      </c>
      <c r="F175" s="4">
        <f t="shared" si="44"/>
        <v>126.48575671029369</v>
      </c>
      <c r="G175" s="4">
        <f t="shared" si="44"/>
        <v>137.28578612445583</v>
      </c>
      <c r="H175" s="4">
        <f t="shared" si="44"/>
        <v>151.37632437631675</v>
      </c>
      <c r="I175" s="4">
        <f t="shared" si="44"/>
        <v>115.96543249512843</v>
      </c>
      <c r="J175" s="4">
        <f t="shared" si="44"/>
        <v>2.0556381523264666</v>
      </c>
      <c r="K175" s="4">
        <f t="shared" si="37"/>
        <v>2.0556381523264666</v>
      </c>
      <c r="L175" s="4" t="b">
        <f t="shared" si="38"/>
        <v>0</v>
      </c>
      <c r="M175" s="4" t="b">
        <f t="shared" si="39"/>
        <v>0</v>
      </c>
      <c r="N175" s="4" t="b">
        <f t="shared" si="40"/>
        <v>0</v>
      </c>
      <c r="O175" s="4" t="b">
        <f t="shared" si="41"/>
        <v>0</v>
      </c>
      <c r="P175" s="4" t="b">
        <f t="shared" si="42"/>
        <v>0</v>
      </c>
      <c r="Q175" s="4" t="b">
        <f t="shared" si="43"/>
        <v>1</v>
      </c>
    </row>
    <row r="176" spans="1:17" x14ac:dyDescent="0.2">
      <c r="A176" t="str">
        <f>SIAF!B175</f>
        <v>MIRIFU_2CSLICE03</v>
      </c>
      <c r="B176" t="str">
        <f>HLOOKUP(TRUE,$L176:$Q$281,ROW($Q$281)-ROW($L176)+1,FALSE)</f>
        <v>MIRIFU_CNTR</v>
      </c>
      <c r="C176" s="4">
        <f>VLOOKUP(A176,SIAF!$B$3:$R$279,15,FALSE)</f>
        <v>-503.31319999999999</v>
      </c>
      <c r="D176" s="4">
        <f>VLOOKUP(A176,SIAF!$B$3:$R$279,16,FALSE)</f>
        <v>-317.62302</v>
      </c>
      <c r="E176" s="4">
        <f t="shared" si="36"/>
        <v>75.373025508714619</v>
      </c>
      <c r="F176" s="4">
        <f t="shared" si="44"/>
        <v>126.40704542625969</v>
      </c>
      <c r="G176" s="4">
        <f t="shared" si="44"/>
        <v>137.16337222737664</v>
      </c>
      <c r="H176" s="4">
        <f t="shared" si="44"/>
        <v>151.2197583485661</v>
      </c>
      <c r="I176" s="4">
        <f t="shared" si="44"/>
        <v>115.96156988387146</v>
      </c>
      <c r="J176" s="4">
        <f t="shared" si="44"/>
        <v>1.7775279380364348</v>
      </c>
      <c r="K176" s="4">
        <f t="shared" si="37"/>
        <v>1.7775279380364348</v>
      </c>
      <c r="L176" s="4" t="b">
        <f t="shared" si="38"/>
        <v>0</v>
      </c>
      <c r="M176" s="4" t="b">
        <f t="shared" si="39"/>
        <v>0</v>
      </c>
      <c r="N176" s="4" t="b">
        <f t="shared" si="40"/>
        <v>0</v>
      </c>
      <c r="O176" s="4" t="b">
        <f t="shared" si="41"/>
        <v>0</v>
      </c>
      <c r="P176" s="4" t="b">
        <f t="shared" si="42"/>
        <v>0</v>
      </c>
      <c r="Q176" s="4" t="b">
        <f t="shared" si="43"/>
        <v>1</v>
      </c>
    </row>
    <row r="177" spans="1:17" x14ac:dyDescent="0.2">
      <c r="A177" t="str">
        <f>SIAF!B176</f>
        <v>MIRIFU_2CSLICE04</v>
      </c>
      <c r="B177" t="str">
        <f>HLOOKUP(TRUE,$L177:$Q$281,ROW($Q$281)-ROW($L177)+1,FALSE)</f>
        <v>MIRIFU_CNTR</v>
      </c>
      <c r="C177" s="4">
        <f>VLOOKUP(A177,SIAF!$B$3:$R$279,15,FALSE)</f>
        <v>-503.35791999999998</v>
      </c>
      <c r="D177" s="4">
        <f>VLOOKUP(A177,SIAF!$B$3:$R$279,16,FALSE)</f>
        <v>-317.89897000000002</v>
      </c>
      <c r="E177" s="4">
        <f t="shared" si="36"/>
        <v>75.196318422514935</v>
      </c>
      <c r="F177" s="4">
        <f t="shared" si="44"/>
        <v>126.32891273901525</v>
      </c>
      <c r="G177" s="4">
        <f t="shared" si="44"/>
        <v>137.04142741983352</v>
      </c>
      <c r="H177" s="4">
        <f t="shared" si="44"/>
        <v>151.06355466476526</v>
      </c>
      <c r="I177" s="4">
        <f t="shared" si="44"/>
        <v>115.95839092651141</v>
      </c>
      <c r="J177" s="4">
        <f t="shared" si="44"/>
        <v>1.4999497058234985</v>
      </c>
      <c r="K177" s="4">
        <f t="shared" si="37"/>
        <v>1.4999497058234985</v>
      </c>
      <c r="L177" s="4" t="b">
        <f t="shared" si="38"/>
        <v>0</v>
      </c>
      <c r="M177" s="4" t="b">
        <f t="shared" si="39"/>
        <v>0</v>
      </c>
      <c r="N177" s="4" t="b">
        <f t="shared" si="40"/>
        <v>0</v>
      </c>
      <c r="O177" s="4" t="b">
        <f t="shared" si="41"/>
        <v>0</v>
      </c>
      <c r="P177" s="4" t="b">
        <f t="shared" si="42"/>
        <v>0</v>
      </c>
      <c r="Q177" s="4" t="b">
        <f t="shared" si="43"/>
        <v>1</v>
      </c>
    </row>
    <row r="178" spans="1:17" x14ac:dyDescent="0.2">
      <c r="A178" t="str">
        <f>SIAF!B177</f>
        <v>MIRIFU_2CSLICE05</v>
      </c>
      <c r="B178" t="str">
        <f>HLOOKUP(TRUE,$L178:$Q$281,ROW($Q$281)-ROW($L178)+1,FALSE)</f>
        <v>MIRIFU_CNTR</v>
      </c>
      <c r="C178" s="4">
        <f>VLOOKUP(A178,SIAF!$B$3:$R$279,15,FALSE)</f>
        <v>-503.40264000000002</v>
      </c>
      <c r="D178" s="4">
        <f>VLOOKUP(A178,SIAF!$B$3:$R$279,16,FALSE)</f>
        <v>-318.17493000000002</v>
      </c>
      <c r="E178" s="4">
        <f t="shared" si="36"/>
        <v>75.020229358159767</v>
      </c>
      <c r="F178" s="4">
        <f t="shared" si="44"/>
        <v>126.2513464229572</v>
      </c>
      <c r="G178" s="4">
        <f t="shared" si="44"/>
        <v>136.91993904156121</v>
      </c>
      <c r="H178" s="4">
        <f t="shared" si="44"/>
        <v>150.90770032509053</v>
      </c>
      <c r="I178" s="4">
        <f t="shared" si="44"/>
        <v>115.95588415610915</v>
      </c>
      <c r="J178" s="4">
        <f t="shared" si="44"/>
        <v>1.223260399424414</v>
      </c>
      <c r="K178" s="4">
        <f t="shared" si="37"/>
        <v>1.223260399424414</v>
      </c>
      <c r="L178" s="4" t="b">
        <f t="shared" si="38"/>
        <v>0</v>
      </c>
      <c r="M178" s="4" t="b">
        <f t="shared" si="39"/>
        <v>0</v>
      </c>
      <c r="N178" s="4" t="b">
        <f t="shared" si="40"/>
        <v>0</v>
      </c>
      <c r="O178" s="4" t="b">
        <f t="shared" si="41"/>
        <v>0</v>
      </c>
      <c r="P178" s="4" t="b">
        <f t="shared" si="42"/>
        <v>0</v>
      </c>
      <c r="Q178" s="4" t="b">
        <f t="shared" si="43"/>
        <v>1</v>
      </c>
    </row>
    <row r="179" spans="1:17" x14ac:dyDescent="0.2">
      <c r="A179" t="str">
        <f>SIAF!B178</f>
        <v>MIRIFU_2CSLICE06</v>
      </c>
      <c r="B179" t="str">
        <f>HLOOKUP(TRUE,$L179:$Q$281,ROW($Q$281)-ROW($L179)+1,FALSE)</f>
        <v>MIRIFU_CNTR</v>
      </c>
      <c r="C179" s="4">
        <f>VLOOKUP(A179,SIAF!$B$3:$R$279,15,FALSE)</f>
        <v>-503.44736</v>
      </c>
      <c r="D179" s="4">
        <f>VLOOKUP(A179,SIAF!$B$3:$R$279,16,FALSE)</f>
        <v>-318.45087999999998</v>
      </c>
      <c r="E179" s="4">
        <f t="shared" si="36"/>
        <v>74.84477765052425</v>
      </c>
      <c r="F179" s="4">
        <f t="shared" si="44"/>
        <v>126.17435608188141</v>
      </c>
      <c r="G179" s="4">
        <f t="shared" si="44"/>
        <v>136.79891978472295</v>
      </c>
      <c r="H179" s="4">
        <f t="shared" si="44"/>
        <v>150.75221009658776</v>
      </c>
      <c r="I179" s="4">
        <f t="shared" si="44"/>
        <v>115.9540529925593</v>
      </c>
      <c r="J179" s="4">
        <f t="shared" si="44"/>
        <v>0.94826588934752543</v>
      </c>
      <c r="K179" s="4">
        <f t="shared" si="37"/>
        <v>0.94826588934752543</v>
      </c>
      <c r="L179" s="4" t="b">
        <f t="shared" si="38"/>
        <v>0</v>
      </c>
      <c r="M179" s="4" t="b">
        <f t="shared" si="39"/>
        <v>0</v>
      </c>
      <c r="N179" s="4" t="b">
        <f t="shared" si="40"/>
        <v>0</v>
      </c>
      <c r="O179" s="4" t="b">
        <f t="shared" si="41"/>
        <v>0</v>
      </c>
      <c r="P179" s="4" t="b">
        <f t="shared" si="42"/>
        <v>0</v>
      </c>
      <c r="Q179" s="4" t="b">
        <f t="shared" si="43"/>
        <v>1</v>
      </c>
    </row>
    <row r="180" spans="1:17" x14ac:dyDescent="0.2">
      <c r="A180" t="str">
        <f>SIAF!B179</f>
        <v>MIRIFU_2CSLICE07</v>
      </c>
      <c r="B180" t="str">
        <f>HLOOKUP(TRUE,$L180:$Q$281,ROW($Q$281)-ROW($L180)+1,FALSE)</f>
        <v>MIRIFU_CNTR</v>
      </c>
      <c r="C180" s="4">
        <f>VLOOKUP(A180,SIAF!$B$3:$R$279,15,FALSE)</f>
        <v>-503.49207999999999</v>
      </c>
      <c r="D180" s="4">
        <f>VLOOKUP(A180,SIAF!$B$3:$R$279,16,FALSE)</f>
        <v>-318.72683999999998</v>
      </c>
      <c r="E180" s="4">
        <f t="shared" si="36"/>
        <v>74.66995285848148</v>
      </c>
      <c r="F180" s="4">
        <f t="shared" si="44"/>
        <v>126.09793425011375</v>
      </c>
      <c r="G180" s="4">
        <f t="shared" si="44"/>
        <v>136.67835944957488</v>
      </c>
      <c r="H180" s="4">
        <f t="shared" si="44"/>
        <v>150.597071446092</v>
      </c>
      <c r="I180" s="4">
        <f t="shared" si="44"/>
        <v>115.95289413913477</v>
      </c>
      <c r="J180" s="4">
        <f t="shared" si="44"/>
        <v>0.67700425589508029</v>
      </c>
      <c r="K180" s="4">
        <f t="shared" si="37"/>
        <v>0.67700425589508029</v>
      </c>
      <c r="L180" s="4" t="b">
        <f t="shared" si="38"/>
        <v>0</v>
      </c>
      <c r="M180" s="4" t="b">
        <f t="shared" si="39"/>
        <v>0</v>
      </c>
      <c r="N180" s="4" t="b">
        <f t="shared" si="40"/>
        <v>0</v>
      </c>
      <c r="O180" s="4" t="b">
        <f t="shared" si="41"/>
        <v>0</v>
      </c>
      <c r="P180" s="4" t="b">
        <f t="shared" si="42"/>
        <v>0</v>
      </c>
      <c r="Q180" s="4" t="b">
        <f t="shared" si="43"/>
        <v>1</v>
      </c>
    </row>
    <row r="181" spans="1:17" x14ac:dyDescent="0.2">
      <c r="A181" t="str">
        <f>SIAF!B180</f>
        <v>MIRIFU_2CSLICE08</v>
      </c>
      <c r="B181" t="str">
        <f>HLOOKUP(TRUE,$L181:$Q$281,ROW($Q$281)-ROW($L181)+1,FALSE)</f>
        <v>MIRIFU_CNTR</v>
      </c>
      <c r="C181" s="4">
        <f>VLOOKUP(A181,SIAF!$B$3:$R$279,15,FALSE)</f>
        <v>-503.53679</v>
      </c>
      <c r="D181" s="4">
        <f>VLOOKUP(A181,SIAF!$B$3:$R$279,16,FALSE)</f>
        <v>-319.00279</v>
      </c>
      <c r="E181" s="4">
        <f t="shared" si="36"/>
        <v>74.495767555394238</v>
      </c>
      <c r="F181" s="4">
        <f t="shared" si="44"/>
        <v>126.02208137246301</v>
      </c>
      <c r="G181" s="4">
        <f t="shared" si="44"/>
        <v>136.55826243506485</v>
      </c>
      <c r="H181" s="4">
        <f t="shared" si="44"/>
        <v>150.44229175978077</v>
      </c>
      <c r="I181" s="4">
        <f t="shared" si="44"/>
        <v>115.95240102676621</v>
      </c>
      <c r="J181" s="4">
        <f t="shared" si="44"/>
        <v>0.41687000431790999</v>
      </c>
      <c r="K181" s="4">
        <f t="shared" si="37"/>
        <v>0.41687000431790999</v>
      </c>
      <c r="L181" s="4" t="b">
        <f t="shared" si="38"/>
        <v>0</v>
      </c>
      <c r="M181" s="4" t="b">
        <f t="shared" si="39"/>
        <v>0</v>
      </c>
      <c r="N181" s="4" t="b">
        <f t="shared" si="40"/>
        <v>0</v>
      </c>
      <c r="O181" s="4" t="b">
        <f t="shared" si="41"/>
        <v>0</v>
      </c>
      <c r="P181" s="4" t="b">
        <f t="shared" si="42"/>
        <v>0</v>
      </c>
      <c r="Q181" s="4" t="b">
        <f t="shared" si="43"/>
        <v>1</v>
      </c>
    </row>
    <row r="182" spans="1:17" x14ac:dyDescent="0.2">
      <c r="A182" t="str">
        <f>SIAF!B181</f>
        <v>MIRIFU_2CSLICE09</v>
      </c>
      <c r="B182" t="str">
        <f>HLOOKUP(TRUE,$L182:$Q$281,ROW($Q$281)-ROW($L182)+1,FALSE)</f>
        <v>MIRIFU_CNTR</v>
      </c>
      <c r="C182" s="4">
        <f>VLOOKUP(A182,SIAF!$B$3:$R$279,15,FALSE)</f>
        <v>-503.58150999999998</v>
      </c>
      <c r="D182" s="4">
        <f>VLOOKUP(A182,SIAF!$B$3:$R$279,16,FALSE)</f>
        <v>-319.27875</v>
      </c>
      <c r="E182" s="4">
        <f t="shared" si="36"/>
        <v>74.322224877792507</v>
      </c>
      <c r="F182" s="4">
        <f t="shared" si="44"/>
        <v>125.94680818386266</v>
      </c>
      <c r="G182" s="4">
        <f t="shared" si="44"/>
        <v>136.43863505485007</v>
      </c>
      <c r="H182" s="4">
        <f t="shared" si="44"/>
        <v>150.28787322287516</v>
      </c>
      <c r="I182" s="4">
        <f t="shared" si="44"/>
        <v>115.95259016726861</v>
      </c>
      <c r="J182" s="4">
        <f t="shared" si="44"/>
        <v>0.21334468003683063</v>
      </c>
      <c r="K182" s="4">
        <f t="shared" si="37"/>
        <v>0.21334468003683063</v>
      </c>
      <c r="L182" s="4" t="b">
        <f t="shared" si="38"/>
        <v>0</v>
      </c>
      <c r="M182" s="4" t="b">
        <f t="shared" si="39"/>
        <v>0</v>
      </c>
      <c r="N182" s="4" t="b">
        <f t="shared" si="40"/>
        <v>0</v>
      </c>
      <c r="O182" s="4" t="b">
        <f t="shared" si="41"/>
        <v>0</v>
      </c>
      <c r="P182" s="4" t="b">
        <f t="shared" si="42"/>
        <v>0</v>
      </c>
      <c r="Q182" s="4" t="b">
        <f t="shared" si="43"/>
        <v>1</v>
      </c>
    </row>
    <row r="183" spans="1:17" x14ac:dyDescent="0.2">
      <c r="A183" t="str">
        <f>SIAF!B182</f>
        <v>MIRIFU_2CSLICE10</v>
      </c>
      <c r="B183" t="str">
        <f>HLOOKUP(TRUE,$L183:$Q$281,ROW($Q$281)-ROW($L183)+1,FALSE)</f>
        <v>MIRIFU_CNTR</v>
      </c>
      <c r="C183" s="4">
        <f>VLOOKUP(A183,SIAF!$B$3:$R$279,15,FALSE)</f>
        <v>-503.62623000000002</v>
      </c>
      <c r="D183" s="4">
        <f>VLOOKUP(A183,SIAF!$B$3:$R$279,16,FALSE)</f>
        <v>-319.55470000000003</v>
      </c>
      <c r="E183" s="4">
        <f t="shared" si="36"/>
        <v>74.149337392733855</v>
      </c>
      <c r="F183" s="4">
        <f t="shared" si="44"/>
        <v>125.87211505000366</v>
      </c>
      <c r="G183" s="4">
        <f t="shared" si="44"/>
        <v>136.31948165667151</v>
      </c>
      <c r="H183" s="4">
        <f t="shared" si="44"/>
        <v>150.13382319065948</v>
      </c>
      <c r="I183" s="4">
        <f t="shared" si="44"/>
        <v>115.95345487679793</v>
      </c>
      <c r="J183" s="4">
        <f t="shared" si="44"/>
        <v>0.27120939401135863</v>
      </c>
      <c r="K183" s="4">
        <f t="shared" si="37"/>
        <v>0.27120939401135863</v>
      </c>
      <c r="L183" s="4" t="b">
        <f t="shared" si="38"/>
        <v>0</v>
      </c>
      <c r="M183" s="4" t="b">
        <f t="shared" si="39"/>
        <v>0</v>
      </c>
      <c r="N183" s="4" t="b">
        <f t="shared" si="40"/>
        <v>0</v>
      </c>
      <c r="O183" s="4" t="b">
        <f t="shared" si="41"/>
        <v>0</v>
      </c>
      <c r="P183" s="4" t="b">
        <f t="shared" si="42"/>
        <v>0</v>
      </c>
      <c r="Q183" s="4" t="b">
        <f t="shared" si="43"/>
        <v>1</v>
      </c>
    </row>
    <row r="184" spans="1:17" x14ac:dyDescent="0.2">
      <c r="A184" t="str">
        <f>SIAF!B183</f>
        <v>MIRIFU_2CSLICE11</v>
      </c>
      <c r="B184" t="str">
        <f>HLOOKUP(TRUE,$L184:$Q$281,ROW($Q$281)-ROW($L184)+1,FALSE)</f>
        <v>MIRIFU_CNTR</v>
      </c>
      <c r="C184" s="4">
        <f>VLOOKUP(A184,SIAF!$B$3:$R$279,15,FALSE)</f>
        <v>-503.67095</v>
      </c>
      <c r="D184" s="4">
        <f>VLOOKUP(A184,SIAF!$B$3:$R$279,16,FALSE)</f>
        <v>-319.83066000000002</v>
      </c>
      <c r="E184" s="4">
        <f t="shared" si="36"/>
        <v>73.977094918495609</v>
      </c>
      <c r="F184" s="4">
        <f t="shared" si="44"/>
        <v>125.79799463861562</v>
      </c>
      <c r="G184" s="4">
        <f t="shared" si="44"/>
        <v>136.20079216058519</v>
      </c>
      <c r="H184" s="4">
        <f t="shared" si="44"/>
        <v>149.98012922865814</v>
      </c>
      <c r="I184" s="4">
        <f t="shared" si="44"/>
        <v>115.95499200195289</v>
      </c>
      <c r="J184" s="4">
        <f t="shared" si="44"/>
        <v>0.50783813188851823</v>
      </c>
      <c r="K184" s="4">
        <f t="shared" si="37"/>
        <v>0.50783813188851823</v>
      </c>
      <c r="L184" s="4" t="b">
        <f t="shared" si="38"/>
        <v>0</v>
      </c>
      <c r="M184" s="4" t="b">
        <f t="shared" si="39"/>
        <v>0</v>
      </c>
      <c r="N184" s="4" t="b">
        <f t="shared" si="40"/>
        <v>0</v>
      </c>
      <c r="O184" s="4" t="b">
        <f t="shared" si="41"/>
        <v>0</v>
      </c>
      <c r="P184" s="4" t="b">
        <f t="shared" si="42"/>
        <v>0</v>
      </c>
      <c r="Q184" s="4" t="b">
        <f t="shared" si="43"/>
        <v>1</v>
      </c>
    </row>
    <row r="185" spans="1:17" x14ac:dyDescent="0.2">
      <c r="A185" t="str">
        <f>SIAF!B184</f>
        <v>MIRIFU_2CSLICE12</v>
      </c>
      <c r="B185" t="str">
        <f>HLOOKUP(TRUE,$L185:$Q$281,ROW($Q$281)-ROW($L185)+1,FALSE)</f>
        <v>MIRIFU_CNTR</v>
      </c>
      <c r="C185" s="4">
        <f>VLOOKUP(A185,SIAF!$B$3:$R$279,15,FALSE)</f>
        <v>-503.71566999999999</v>
      </c>
      <c r="D185" s="4">
        <f>VLOOKUP(A185,SIAF!$B$3:$R$279,16,FALSE)</f>
        <v>-320.10660999999999</v>
      </c>
      <c r="E185" s="4">
        <f t="shared" si="36"/>
        <v>73.805516705860342</v>
      </c>
      <c r="F185" s="4">
        <f t="shared" si="44"/>
        <v>125.72445628913421</v>
      </c>
      <c r="G185" s="4">
        <f t="shared" si="44"/>
        <v>136.08257907361457</v>
      </c>
      <c r="H185" s="4">
        <f t="shared" si="44"/>
        <v>149.8268059796938</v>
      </c>
      <c r="I185" s="4">
        <f t="shared" si="44"/>
        <v>115.9572046066246</v>
      </c>
      <c r="J185" s="4">
        <f t="shared" si="44"/>
        <v>0.77365159710297093</v>
      </c>
      <c r="K185" s="4">
        <f t="shared" si="37"/>
        <v>0.77365159710297093</v>
      </c>
      <c r="L185" s="4" t="b">
        <f t="shared" si="38"/>
        <v>0</v>
      </c>
      <c r="M185" s="4" t="b">
        <f t="shared" si="39"/>
        <v>0</v>
      </c>
      <c r="N185" s="4" t="b">
        <f t="shared" si="40"/>
        <v>0</v>
      </c>
      <c r="O185" s="4" t="b">
        <f t="shared" si="41"/>
        <v>0</v>
      </c>
      <c r="P185" s="4" t="b">
        <f t="shared" si="42"/>
        <v>0</v>
      </c>
      <c r="Q185" s="4" t="b">
        <f t="shared" si="43"/>
        <v>1</v>
      </c>
    </row>
    <row r="186" spans="1:17" x14ac:dyDescent="0.2">
      <c r="A186" t="str">
        <f>SIAF!B185</f>
        <v>MIRIFU_2CSLICE13</v>
      </c>
      <c r="B186" t="str">
        <f>HLOOKUP(TRUE,$L186:$Q$281,ROW($Q$281)-ROW($L186)+1,FALSE)</f>
        <v>MIRIFU_CNTR</v>
      </c>
      <c r="C186" s="4">
        <f>VLOOKUP(A186,SIAF!$B$3:$R$279,15,FALSE)</f>
        <v>-503.76038</v>
      </c>
      <c r="D186" s="4">
        <f>VLOOKUP(A186,SIAF!$B$3:$R$279,16,FALSE)</f>
        <v>-320.38256999999999</v>
      </c>
      <c r="E186" s="4">
        <f t="shared" si="36"/>
        <v>73.634585859893519</v>
      </c>
      <c r="F186" s="4">
        <f t="shared" si="44"/>
        <v>125.65148362010873</v>
      </c>
      <c r="G186" s="4">
        <f t="shared" si="44"/>
        <v>135.96482409158224</v>
      </c>
      <c r="H186" s="4">
        <f t="shared" si="44"/>
        <v>149.67383366654732</v>
      </c>
      <c r="I186" s="4">
        <f t="shared" si="44"/>
        <v>115.96007972018096</v>
      </c>
      <c r="J186" s="4">
        <f t="shared" si="44"/>
        <v>1.0466575556503472</v>
      </c>
      <c r="K186" s="4">
        <f t="shared" si="37"/>
        <v>1.0466575556503472</v>
      </c>
      <c r="L186" s="4" t="b">
        <f t="shared" si="38"/>
        <v>0</v>
      </c>
      <c r="M186" s="4" t="b">
        <f t="shared" si="39"/>
        <v>0</v>
      </c>
      <c r="N186" s="4" t="b">
        <f t="shared" si="40"/>
        <v>0</v>
      </c>
      <c r="O186" s="4" t="b">
        <f t="shared" si="41"/>
        <v>0</v>
      </c>
      <c r="P186" s="4" t="b">
        <f t="shared" si="42"/>
        <v>0</v>
      </c>
      <c r="Q186" s="4" t="b">
        <f t="shared" si="43"/>
        <v>1</v>
      </c>
    </row>
    <row r="187" spans="1:17" x14ac:dyDescent="0.2">
      <c r="A187" t="str">
        <f>SIAF!B186</f>
        <v>MIRIFU_2CSLICE14</v>
      </c>
      <c r="B187" t="str">
        <f>HLOOKUP(TRUE,$L187:$Q$281,ROW($Q$281)-ROW($L187)+1,FALSE)</f>
        <v>MIRIFU_CNTR</v>
      </c>
      <c r="C187" s="4">
        <f>VLOOKUP(A187,SIAF!$B$3:$R$279,15,FALSE)</f>
        <v>-503.80509999999998</v>
      </c>
      <c r="D187" s="4">
        <f>VLOOKUP(A187,SIAF!$B$3:$R$279,16,FALSE)</f>
        <v>-320.65852000000001</v>
      </c>
      <c r="E187" s="4">
        <f t="shared" si="36"/>
        <v>73.464335266475686</v>
      </c>
      <c r="F187" s="4">
        <f t="shared" si="44"/>
        <v>125.57910410487845</v>
      </c>
      <c r="G187" s="4">
        <f t="shared" si="44"/>
        <v>135.84755621710215</v>
      </c>
      <c r="H187" s="4">
        <f t="shared" si="44"/>
        <v>149.52124166425742</v>
      </c>
      <c r="I187" s="4">
        <f t="shared" si="44"/>
        <v>115.9636400621702</v>
      </c>
      <c r="J187" s="4">
        <f t="shared" si="44"/>
        <v>1.3223944239522514</v>
      </c>
      <c r="K187" s="4">
        <f t="shared" si="37"/>
        <v>1.3223944239522514</v>
      </c>
      <c r="L187" s="4" t="b">
        <f t="shared" si="38"/>
        <v>0</v>
      </c>
      <c r="M187" s="4" t="b">
        <f t="shared" si="39"/>
        <v>0</v>
      </c>
      <c r="N187" s="4" t="b">
        <f t="shared" si="40"/>
        <v>0</v>
      </c>
      <c r="O187" s="4" t="b">
        <f t="shared" si="41"/>
        <v>0</v>
      </c>
      <c r="P187" s="4" t="b">
        <f t="shared" si="42"/>
        <v>0</v>
      </c>
      <c r="Q187" s="4" t="b">
        <f t="shared" si="43"/>
        <v>1</v>
      </c>
    </row>
    <row r="188" spans="1:17" x14ac:dyDescent="0.2">
      <c r="A188" t="str">
        <f>SIAF!B187</f>
        <v>MIRIFU_2CSLICE15</v>
      </c>
      <c r="B188" t="str">
        <f>HLOOKUP(TRUE,$L188:$Q$281,ROW($Q$281)-ROW($L188)+1,FALSE)</f>
        <v>MIRIFU_CNTR</v>
      </c>
      <c r="C188" s="4">
        <f>VLOOKUP(A188,SIAF!$B$3:$R$279,15,FALSE)</f>
        <v>-503.84982000000002</v>
      </c>
      <c r="D188" s="4">
        <f>VLOOKUP(A188,SIAF!$B$3:$R$279,16,FALSE)</f>
        <v>-320.93448000000001</v>
      </c>
      <c r="E188" s="4">
        <f t="shared" si="36"/>
        <v>73.294748184375251</v>
      </c>
      <c r="F188" s="4">
        <f t="shared" si="44"/>
        <v>125.5073014377527</v>
      </c>
      <c r="G188" s="4">
        <f t="shared" si="44"/>
        <v>135.7307572168271</v>
      </c>
      <c r="H188" s="4">
        <f t="shared" si="44"/>
        <v>149.36901025610794</v>
      </c>
      <c r="I188" s="4">
        <f t="shared" si="44"/>
        <v>115.96787273742295</v>
      </c>
      <c r="J188" s="4">
        <f t="shared" si="44"/>
        <v>1.5994656959434932</v>
      </c>
      <c r="K188" s="4">
        <f t="shared" si="37"/>
        <v>1.5994656959434932</v>
      </c>
      <c r="L188" s="4" t="b">
        <f t="shared" si="38"/>
        <v>0</v>
      </c>
      <c r="M188" s="4" t="b">
        <f t="shared" si="39"/>
        <v>0</v>
      </c>
      <c r="N188" s="4" t="b">
        <f t="shared" si="40"/>
        <v>0</v>
      </c>
      <c r="O188" s="4" t="b">
        <f t="shared" si="41"/>
        <v>0</v>
      </c>
      <c r="P188" s="4" t="b">
        <f t="shared" si="42"/>
        <v>0</v>
      </c>
      <c r="Q188" s="4" t="b">
        <f t="shared" si="43"/>
        <v>1</v>
      </c>
    </row>
    <row r="189" spans="1:17" x14ac:dyDescent="0.2">
      <c r="A189" t="str">
        <f>SIAF!B188</f>
        <v>MIRIFU_2CSLICE16</v>
      </c>
      <c r="B189" t="str">
        <f>HLOOKUP(TRUE,$L189:$Q$281,ROW($Q$281)-ROW($L189)+1,FALSE)</f>
        <v>MIRIFU_CNTR</v>
      </c>
      <c r="C189" s="4">
        <f>VLOOKUP(A189,SIAF!$B$3:$R$279,15,FALSE)</f>
        <v>-503.89454000000001</v>
      </c>
      <c r="D189" s="4">
        <f>VLOOKUP(A189,SIAF!$B$3:$R$279,16,FALSE)</f>
        <v>-321.21042999999997</v>
      </c>
      <c r="E189" s="4">
        <f t="shared" si="36"/>
        <v>73.125843799854351</v>
      </c>
      <c r="F189" s="4">
        <f t="shared" si="44"/>
        <v>125.4360847789781</v>
      </c>
      <c r="G189" s="4">
        <f t="shared" si="44"/>
        <v>135.61443947161268</v>
      </c>
      <c r="H189" s="4">
        <f t="shared" si="44"/>
        <v>149.21715400017482</v>
      </c>
      <c r="I189" s="4">
        <f t="shared" si="44"/>
        <v>115.9727805721824</v>
      </c>
      <c r="J189" s="4">
        <f t="shared" si="44"/>
        <v>1.8772650662066541</v>
      </c>
      <c r="K189" s="4">
        <f t="shared" si="37"/>
        <v>1.8772650662066541</v>
      </c>
      <c r="L189" s="4" t="b">
        <f t="shared" si="38"/>
        <v>0</v>
      </c>
      <c r="M189" s="4" t="b">
        <f t="shared" si="39"/>
        <v>0</v>
      </c>
      <c r="N189" s="4" t="b">
        <f t="shared" si="40"/>
        <v>0</v>
      </c>
      <c r="O189" s="4" t="b">
        <f t="shared" si="41"/>
        <v>0</v>
      </c>
      <c r="P189" s="4" t="b">
        <f t="shared" si="42"/>
        <v>0</v>
      </c>
      <c r="Q189" s="4" t="b">
        <f t="shared" si="43"/>
        <v>1</v>
      </c>
    </row>
    <row r="190" spans="1:17" x14ac:dyDescent="0.2">
      <c r="A190" t="str">
        <f>SIAF!B189</f>
        <v>MIRIFU_2CSLICE17</v>
      </c>
      <c r="B190" t="str">
        <f>HLOOKUP(TRUE,$L190:$Q$281,ROW($Q$281)-ROW($L190)+1,FALSE)</f>
        <v>MIRIFU_CNTR</v>
      </c>
      <c r="C190" s="4">
        <f>VLOOKUP(A190,SIAF!$B$3:$R$279,15,FALSE)</f>
        <v>-503.93925999999999</v>
      </c>
      <c r="D190" s="4">
        <f>VLOOKUP(A190,SIAF!$B$3:$R$279,16,FALSE)</f>
        <v>-321.48638999999997</v>
      </c>
      <c r="E190" s="4">
        <f t="shared" si="36"/>
        <v>72.957612326523744</v>
      </c>
      <c r="F190" s="4">
        <f t="shared" si="44"/>
        <v>125.36544699702063</v>
      </c>
      <c r="G190" s="4">
        <f t="shared" si="44"/>
        <v>135.49859308264061</v>
      </c>
      <c r="H190" s="4">
        <f t="shared" si="44"/>
        <v>149.06566061189505</v>
      </c>
      <c r="I190" s="4">
        <f t="shared" si="44"/>
        <v>115.9783606286057</v>
      </c>
      <c r="J190" s="4">
        <f t="shared" si="44"/>
        <v>2.1555271535287694</v>
      </c>
      <c r="K190" s="4">
        <f t="shared" si="37"/>
        <v>2.1555271535287694</v>
      </c>
      <c r="L190" s="4" t="b">
        <f t="shared" si="38"/>
        <v>0</v>
      </c>
      <c r="M190" s="4" t="b">
        <f t="shared" si="39"/>
        <v>0</v>
      </c>
      <c r="N190" s="4" t="b">
        <f t="shared" si="40"/>
        <v>0</v>
      </c>
      <c r="O190" s="4" t="b">
        <f t="shared" si="41"/>
        <v>0</v>
      </c>
      <c r="P190" s="4" t="b">
        <f t="shared" si="42"/>
        <v>0</v>
      </c>
      <c r="Q190" s="4" t="b">
        <f t="shared" si="43"/>
        <v>1</v>
      </c>
    </row>
    <row r="191" spans="1:17" x14ac:dyDescent="0.2">
      <c r="A191" t="str">
        <f>SIAF!B190</f>
        <v>MIRIFU_CHANNEL3A</v>
      </c>
      <c r="B191" t="str">
        <f>HLOOKUP(TRUE,$L191:$Q$281,ROW($Q$281)-ROW($L191)+1,FALSE)</f>
        <v>MIRIFU_CNTR</v>
      </c>
      <c r="C191" s="4">
        <f>VLOOKUP(A191,SIAF!$B$3:$R$279,15,FALSE)</f>
        <v>-504.37241</v>
      </c>
      <c r="D191" s="4">
        <f>VLOOKUP(A191,SIAF!$B$3:$R$279,16,FALSE)</f>
        <v>-318.79844000000003</v>
      </c>
      <c r="E191" s="4">
        <f t="shared" si="36"/>
        <v>75.21114710837837</v>
      </c>
      <c r="F191" s="4">
        <f t="shared" si="44"/>
        <v>126.86621344378644</v>
      </c>
      <c r="G191" s="4">
        <f t="shared" si="44"/>
        <v>137.36250861016273</v>
      </c>
      <c r="H191" s="4">
        <f t="shared" si="44"/>
        <v>151.19498783410171</v>
      </c>
      <c r="I191" s="4">
        <f t="shared" si="44"/>
        <v>116.81000480915739</v>
      </c>
      <c r="J191" s="4">
        <f t="shared" si="44"/>
        <v>0.79497880386835118</v>
      </c>
      <c r="K191" s="4">
        <f t="shared" si="37"/>
        <v>0.79497880386835118</v>
      </c>
      <c r="L191" s="4" t="b">
        <f t="shared" si="38"/>
        <v>0</v>
      </c>
      <c r="M191" s="4" t="b">
        <f t="shared" si="39"/>
        <v>0</v>
      </c>
      <c r="N191" s="4" t="b">
        <f t="shared" si="40"/>
        <v>0</v>
      </c>
      <c r="O191" s="4" t="b">
        <f t="shared" si="41"/>
        <v>0</v>
      </c>
      <c r="P191" s="4" t="b">
        <f t="shared" si="42"/>
        <v>0</v>
      </c>
      <c r="Q191" s="4" t="b">
        <f t="shared" si="43"/>
        <v>1</v>
      </c>
    </row>
    <row r="192" spans="1:17" x14ac:dyDescent="0.2">
      <c r="A192" t="str">
        <f>SIAF!B191</f>
        <v>MIRIFU_3ASLICE01</v>
      </c>
      <c r="B192" t="str">
        <f>HLOOKUP(TRUE,$L192:$Q$281,ROW($Q$281)-ROW($L192)+1,FALSE)</f>
        <v>MIRIFU_CNTR</v>
      </c>
      <c r="C192" s="4">
        <f>VLOOKUP(A192,SIAF!$B$3:$R$279,15,FALSE)</f>
        <v>-504.09449000000001</v>
      </c>
      <c r="D192" s="4">
        <f>VLOOKUP(A192,SIAF!$B$3:$R$279,16,FALSE)</f>
        <v>-315.89125999999999</v>
      </c>
      <c r="E192" s="4">
        <f t="shared" si="36"/>
        <v>77.189724012420754</v>
      </c>
      <c r="F192" s="4">
        <f t="shared" si="44"/>
        <v>127.86357017363338</v>
      </c>
      <c r="G192" s="4">
        <f t="shared" si="44"/>
        <v>138.80207187347915</v>
      </c>
      <c r="H192" s="4">
        <f t="shared" si="44"/>
        <v>152.97674423946481</v>
      </c>
      <c r="I192" s="4">
        <f t="shared" si="44"/>
        <v>117.04022116157461</v>
      </c>
      <c r="J192" s="4">
        <f t="shared" si="44"/>
        <v>3.4586891738056078</v>
      </c>
      <c r="K192" s="4">
        <f t="shared" si="37"/>
        <v>3.4586891738056078</v>
      </c>
      <c r="L192" s="4" t="b">
        <f t="shared" si="38"/>
        <v>0</v>
      </c>
      <c r="M192" s="4" t="b">
        <f t="shared" si="39"/>
        <v>0</v>
      </c>
      <c r="N192" s="4" t="b">
        <f t="shared" si="40"/>
        <v>0</v>
      </c>
      <c r="O192" s="4" t="b">
        <f t="shared" si="41"/>
        <v>0</v>
      </c>
      <c r="P192" s="4" t="b">
        <f t="shared" si="42"/>
        <v>0</v>
      </c>
      <c r="Q192" s="4" t="b">
        <f t="shared" si="43"/>
        <v>1</v>
      </c>
    </row>
    <row r="193" spans="1:17" x14ac:dyDescent="0.2">
      <c r="A193" t="str">
        <f>SIAF!B192</f>
        <v>MIRIFU_3ASLICE02</v>
      </c>
      <c r="B193" t="str">
        <f>HLOOKUP(TRUE,$L193:$Q$281,ROW($Q$281)-ROW($L193)+1,FALSE)</f>
        <v>MIRIFU_CNTR</v>
      </c>
      <c r="C193" s="4">
        <f>VLOOKUP(A193,SIAF!$B$3:$R$279,15,FALSE)</f>
        <v>-504.13153999999997</v>
      </c>
      <c r="D193" s="4">
        <f>VLOOKUP(A193,SIAF!$B$3:$R$279,16,FALSE)</f>
        <v>-316.27888000000002</v>
      </c>
      <c r="E193" s="4">
        <f t="shared" si="36"/>
        <v>76.922447100189387</v>
      </c>
      <c r="F193" s="4">
        <f t="shared" si="44"/>
        <v>127.72717754489197</v>
      </c>
      <c r="G193" s="4">
        <f t="shared" si="44"/>
        <v>138.60743615871201</v>
      </c>
      <c r="H193" s="4">
        <f t="shared" si="44"/>
        <v>152.7371496886237</v>
      </c>
      <c r="I193" s="4">
        <f t="shared" si="44"/>
        <v>117.00533509651247</v>
      </c>
      <c r="J193" s="4">
        <f t="shared" si="44"/>
        <v>3.076726619851025</v>
      </c>
      <c r="K193" s="4">
        <f t="shared" si="37"/>
        <v>3.076726619851025</v>
      </c>
      <c r="L193" s="4" t="b">
        <f t="shared" si="38"/>
        <v>0</v>
      </c>
      <c r="M193" s="4" t="b">
        <f t="shared" si="39"/>
        <v>0</v>
      </c>
      <c r="N193" s="4" t="b">
        <f t="shared" si="40"/>
        <v>0</v>
      </c>
      <c r="O193" s="4" t="b">
        <f t="shared" si="41"/>
        <v>0</v>
      </c>
      <c r="P193" s="4" t="b">
        <f t="shared" si="42"/>
        <v>0</v>
      </c>
      <c r="Q193" s="4" t="b">
        <f t="shared" si="43"/>
        <v>1</v>
      </c>
    </row>
    <row r="194" spans="1:17" x14ac:dyDescent="0.2">
      <c r="A194" t="str">
        <f>SIAF!B193</f>
        <v>MIRIFU_3ASLICE03</v>
      </c>
      <c r="B194" t="str">
        <f>HLOOKUP(TRUE,$L194:$Q$281,ROW($Q$281)-ROW($L194)+1,FALSE)</f>
        <v>MIRIFU_CNTR</v>
      </c>
      <c r="C194" s="4">
        <f>VLOOKUP(A194,SIAF!$B$3:$R$279,15,FALSE)</f>
        <v>-504.16860000000003</v>
      </c>
      <c r="D194" s="4">
        <f>VLOOKUP(A194,SIAF!$B$3:$R$279,16,FALSE)</f>
        <v>-316.66651000000002</v>
      </c>
      <c r="E194" s="4">
        <f t="shared" si="36"/>
        <v>76.656215368651885</v>
      </c>
      <c r="F194" s="4">
        <f t="shared" si="44"/>
        <v>127.59183212585357</v>
      </c>
      <c r="G194" s="4">
        <f t="shared" si="44"/>
        <v>138.41362457561641</v>
      </c>
      <c r="H194" s="4">
        <f t="shared" si="44"/>
        <v>152.49817338802922</v>
      </c>
      <c r="I194" s="4">
        <f t="shared" si="44"/>
        <v>116.97174290912145</v>
      </c>
      <c r="J194" s="4">
        <f t="shared" si="44"/>
        <v>2.6968798188276675</v>
      </c>
      <c r="K194" s="4">
        <f t="shared" si="37"/>
        <v>2.6968798188276675</v>
      </c>
      <c r="L194" s="4" t="b">
        <f t="shared" si="38"/>
        <v>0</v>
      </c>
      <c r="M194" s="4" t="b">
        <f t="shared" si="39"/>
        <v>0</v>
      </c>
      <c r="N194" s="4" t="b">
        <f t="shared" si="40"/>
        <v>0</v>
      </c>
      <c r="O194" s="4" t="b">
        <f t="shared" si="41"/>
        <v>0</v>
      </c>
      <c r="P194" s="4" t="b">
        <f t="shared" si="42"/>
        <v>0</v>
      </c>
      <c r="Q194" s="4" t="b">
        <f t="shared" si="43"/>
        <v>1</v>
      </c>
    </row>
    <row r="195" spans="1:17" x14ac:dyDescent="0.2">
      <c r="A195" t="str">
        <f>SIAF!B194</f>
        <v>MIRIFU_3ASLICE04</v>
      </c>
      <c r="B195" t="str">
        <f>HLOOKUP(TRUE,$L195:$Q$281,ROW($Q$281)-ROW($L195)+1,FALSE)</f>
        <v>MIRIFU_CNTR</v>
      </c>
      <c r="C195" s="4">
        <f>VLOOKUP(A195,SIAF!$B$3:$R$279,15,FALSE)</f>
        <v>-504.20566000000002</v>
      </c>
      <c r="D195" s="4">
        <f>VLOOKUP(A195,SIAF!$B$3:$R$279,16,FALSE)</f>
        <v>-317.05412999999999</v>
      </c>
      <c r="E195" s="4">
        <f t="shared" ref="E195:E258" si="45">SQRT(($C195-E$2)^2+($D195-E$3)^2)</f>
        <v>76.391048183800521</v>
      </c>
      <c r="F195" s="4">
        <f t="shared" si="44"/>
        <v>127.45753695806178</v>
      </c>
      <c r="G195" s="4">
        <f t="shared" si="44"/>
        <v>138.22064400199719</v>
      </c>
      <c r="H195" s="4">
        <f t="shared" si="44"/>
        <v>152.25982471343974</v>
      </c>
      <c r="I195" s="4">
        <f t="shared" si="44"/>
        <v>116.93943949506907</v>
      </c>
      <c r="J195" s="4">
        <f t="shared" si="44"/>
        <v>2.3202114956184694</v>
      </c>
      <c r="K195" s="4">
        <f t="shared" si="37"/>
        <v>2.3202114956184694</v>
      </c>
      <c r="L195" s="4" t="b">
        <f t="shared" si="38"/>
        <v>0</v>
      </c>
      <c r="M195" s="4" t="b">
        <f t="shared" si="39"/>
        <v>0</v>
      </c>
      <c r="N195" s="4" t="b">
        <f t="shared" si="40"/>
        <v>0</v>
      </c>
      <c r="O195" s="4" t="b">
        <f t="shared" si="41"/>
        <v>0</v>
      </c>
      <c r="P195" s="4" t="b">
        <f t="shared" si="42"/>
        <v>0</v>
      </c>
      <c r="Q195" s="4" t="b">
        <f t="shared" si="43"/>
        <v>1</v>
      </c>
    </row>
    <row r="196" spans="1:17" x14ac:dyDescent="0.2">
      <c r="A196" t="str">
        <f>SIAF!B195</f>
        <v>MIRIFU_3ASLICE05</v>
      </c>
      <c r="B196" t="str">
        <f>HLOOKUP(TRUE,$L196:$Q$281,ROW($Q$281)-ROW($L196)+1,FALSE)</f>
        <v>MIRIFU_CNTR</v>
      </c>
      <c r="C196" s="4">
        <f>VLOOKUP(A196,SIAF!$B$3:$R$279,15,FALSE)</f>
        <v>-504.24270999999999</v>
      </c>
      <c r="D196" s="4">
        <f>VLOOKUP(A196,SIAF!$B$3:$R$279,16,FALSE)</f>
        <v>-317.44175000000001</v>
      </c>
      <c r="E196" s="4">
        <f t="shared" si="45"/>
        <v>76.126942395076384</v>
      </c>
      <c r="F196" s="4">
        <f t="shared" si="44"/>
        <v>127.32428195159072</v>
      </c>
      <c r="G196" s="4">
        <f t="shared" si="44"/>
        <v>138.02848391358793</v>
      </c>
      <c r="H196" s="4">
        <f t="shared" si="44"/>
        <v>152.02209240666838</v>
      </c>
      <c r="I196" s="4">
        <f t="shared" si="44"/>
        <v>116.90841424787864</v>
      </c>
      <c r="J196" s="4">
        <f t="shared" si="44"/>
        <v>1.9485477444753427</v>
      </c>
      <c r="K196" s="4">
        <f t="shared" si="37"/>
        <v>1.9485477444753427</v>
      </c>
      <c r="L196" s="4" t="b">
        <f t="shared" si="38"/>
        <v>0</v>
      </c>
      <c r="M196" s="4" t="b">
        <f t="shared" si="39"/>
        <v>0</v>
      </c>
      <c r="N196" s="4" t="b">
        <f t="shared" si="40"/>
        <v>0</v>
      </c>
      <c r="O196" s="4" t="b">
        <f t="shared" si="41"/>
        <v>0</v>
      </c>
      <c r="P196" s="4" t="b">
        <f t="shared" si="42"/>
        <v>0</v>
      </c>
      <c r="Q196" s="4" t="b">
        <f t="shared" si="43"/>
        <v>1</v>
      </c>
    </row>
    <row r="197" spans="1:17" x14ac:dyDescent="0.2">
      <c r="A197" t="str">
        <f>SIAF!B196</f>
        <v>MIRIFU_3ASLICE06</v>
      </c>
      <c r="B197" t="str">
        <f>HLOOKUP(TRUE,$L197:$Q$281,ROW($Q$281)-ROW($L197)+1,FALSE)</f>
        <v>MIRIFU_CNTR</v>
      </c>
      <c r="C197" s="4">
        <f>VLOOKUP(A197,SIAF!$B$3:$R$279,15,FALSE)</f>
        <v>-504.27976999999998</v>
      </c>
      <c r="D197" s="4">
        <f>VLOOKUP(A197,SIAF!$B$3:$R$279,16,FALSE)</f>
        <v>-317.82938000000001</v>
      </c>
      <c r="E197" s="4">
        <f t="shared" si="45"/>
        <v>75.863915082887601</v>
      </c>
      <c r="F197" s="4">
        <f t="shared" si="44"/>
        <v>127.19208419808366</v>
      </c>
      <c r="G197" s="4">
        <f t="shared" si="44"/>
        <v>137.83715844310069</v>
      </c>
      <c r="H197" s="4">
        <f t="shared" si="44"/>
        <v>151.78498719536984</v>
      </c>
      <c r="I197" s="4">
        <f t="shared" si="44"/>
        <v>116.87868619479177</v>
      </c>
      <c r="J197" s="4">
        <f t="shared" si="44"/>
        <v>1.585408115596719</v>
      </c>
      <c r="K197" s="4">
        <f t="shared" si="37"/>
        <v>1.585408115596719</v>
      </c>
      <c r="L197" s="4" t="b">
        <f t="shared" si="38"/>
        <v>0</v>
      </c>
      <c r="M197" s="4" t="b">
        <f t="shared" si="39"/>
        <v>0</v>
      </c>
      <c r="N197" s="4" t="b">
        <f t="shared" si="40"/>
        <v>0</v>
      </c>
      <c r="O197" s="4" t="b">
        <f t="shared" si="41"/>
        <v>0</v>
      </c>
      <c r="P197" s="4" t="b">
        <f t="shared" si="42"/>
        <v>0</v>
      </c>
      <c r="Q197" s="4" t="b">
        <f t="shared" si="43"/>
        <v>1</v>
      </c>
    </row>
    <row r="198" spans="1:17" x14ac:dyDescent="0.2">
      <c r="A198" t="str">
        <f>SIAF!B197</f>
        <v>MIRIFU_3ASLICE07</v>
      </c>
      <c r="B198" t="str">
        <f>HLOOKUP(TRUE,$L198:$Q$281,ROW($Q$281)-ROW($L198)+1,FALSE)</f>
        <v>MIRIFU_CNTR</v>
      </c>
      <c r="C198" s="4">
        <f>VLOOKUP(A198,SIAF!$B$3:$R$279,15,FALSE)</f>
        <v>-504.31682999999998</v>
      </c>
      <c r="D198" s="4">
        <f>VLOOKUP(A198,SIAF!$B$3:$R$279,16,FALSE)</f>
        <v>-318.21699999999998</v>
      </c>
      <c r="E198" s="4">
        <f t="shared" si="45"/>
        <v>75.601985707634498</v>
      </c>
      <c r="F198" s="4">
        <f t="shared" si="44"/>
        <v>127.06094651030774</v>
      </c>
      <c r="G198" s="4">
        <f t="shared" si="44"/>
        <v>137.64667431905065</v>
      </c>
      <c r="H198" s="4">
        <f t="shared" si="44"/>
        <v>151.54851835712466</v>
      </c>
      <c r="I198" s="4">
        <f t="shared" si="44"/>
        <v>116.8502498931993</v>
      </c>
      <c r="J198" s="4">
        <f t="shared" si="44"/>
        <v>1.2383387175567142</v>
      </c>
      <c r="K198" s="4">
        <f t="shared" si="37"/>
        <v>1.2383387175567142</v>
      </c>
      <c r="L198" s="4" t="b">
        <f t="shared" si="38"/>
        <v>0</v>
      </c>
      <c r="M198" s="4" t="b">
        <f t="shared" si="39"/>
        <v>0</v>
      </c>
      <c r="N198" s="4" t="b">
        <f t="shared" si="40"/>
        <v>0</v>
      </c>
      <c r="O198" s="4" t="b">
        <f t="shared" si="41"/>
        <v>0</v>
      </c>
      <c r="P198" s="4" t="b">
        <f t="shared" si="42"/>
        <v>0</v>
      </c>
      <c r="Q198" s="4" t="b">
        <f t="shared" si="43"/>
        <v>1</v>
      </c>
    </row>
    <row r="199" spans="1:17" x14ac:dyDescent="0.2">
      <c r="A199" t="str">
        <f>SIAF!B198</f>
        <v>MIRIFU_3ASLICE08</v>
      </c>
      <c r="B199" t="str">
        <f>HLOOKUP(TRUE,$L199:$Q$281,ROW($Q$281)-ROW($L199)+1,FALSE)</f>
        <v>MIRIFU_CNTR</v>
      </c>
      <c r="C199" s="4">
        <f>VLOOKUP(A199,SIAF!$B$3:$R$279,15,FALSE)</f>
        <v>-504.35388999999998</v>
      </c>
      <c r="D199" s="4">
        <f>VLOOKUP(A199,SIAF!$B$3:$R$279,16,FALSE)</f>
        <v>-318.60462999999999</v>
      </c>
      <c r="E199" s="4">
        <f t="shared" si="45"/>
        <v>75.341150842730528</v>
      </c>
      <c r="F199" s="4">
        <f t="shared" si="44"/>
        <v>126.93086366344838</v>
      </c>
      <c r="G199" s="4">
        <f t="shared" si="44"/>
        <v>137.45702361599803</v>
      </c>
      <c r="H199" s="4">
        <f t="shared" si="44"/>
        <v>151.31267524079442</v>
      </c>
      <c r="I199" s="4">
        <f t="shared" si="44"/>
        <v>116.82310293285117</v>
      </c>
      <c r="J199" s="4">
        <f t="shared" si="44"/>
        <v>0.92556871668179297</v>
      </c>
      <c r="K199" s="4">
        <f t="shared" si="37"/>
        <v>0.92556871668179297</v>
      </c>
      <c r="L199" s="4" t="b">
        <f t="shared" si="38"/>
        <v>0</v>
      </c>
      <c r="M199" s="4" t="b">
        <f t="shared" si="39"/>
        <v>0</v>
      </c>
      <c r="N199" s="4" t="b">
        <f t="shared" si="40"/>
        <v>0</v>
      </c>
      <c r="O199" s="4" t="b">
        <f t="shared" si="41"/>
        <v>0</v>
      </c>
      <c r="P199" s="4" t="b">
        <f t="shared" si="42"/>
        <v>0</v>
      </c>
      <c r="Q199" s="4" t="b">
        <f t="shared" si="43"/>
        <v>1</v>
      </c>
    </row>
    <row r="200" spans="1:17" x14ac:dyDescent="0.2">
      <c r="A200" t="str">
        <f>SIAF!B199</f>
        <v>MIRIFU_3ASLICE09</v>
      </c>
      <c r="B200" t="str">
        <f>HLOOKUP(TRUE,$L200:$Q$281,ROW($Q$281)-ROW($L200)+1,FALSE)</f>
        <v>MIRIFU_CNTR</v>
      </c>
      <c r="C200" s="4">
        <f>VLOOKUP(A200,SIAF!$B$3:$R$279,15,FALSE)</f>
        <v>-504.39094</v>
      </c>
      <c r="D200" s="4">
        <f>VLOOKUP(A200,SIAF!$B$3:$R$279,16,FALSE)</f>
        <v>-318.99225000000001</v>
      </c>
      <c r="E200" s="4">
        <f t="shared" si="45"/>
        <v>75.081429924939684</v>
      </c>
      <c r="F200" s="4">
        <f t="shared" si="44"/>
        <v>126.80183827880579</v>
      </c>
      <c r="G200" s="4">
        <f t="shared" si="44"/>
        <v>137.26821291904696</v>
      </c>
      <c r="H200" s="4">
        <f t="shared" si="44"/>
        <v>151.07746701584372</v>
      </c>
      <c r="I200" s="4">
        <f t="shared" si="44"/>
        <v>116.79723962857696</v>
      </c>
      <c r="J200" s="4">
        <f t="shared" si="44"/>
        <v>0.69507398196161119</v>
      </c>
      <c r="K200" s="4">
        <f t="shared" ref="K200:K263" si="46">MIN(E200:J200)</f>
        <v>0.69507398196161119</v>
      </c>
      <c r="L200" s="4" t="b">
        <f t="shared" ref="L200:L263" si="47">E200=$K200</f>
        <v>0</v>
      </c>
      <c r="M200" s="4" t="b">
        <f t="shared" ref="M200:M263" si="48">F200=$K200</f>
        <v>0</v>
      </c>
      <c r="N200" s="4" t="b">
        <f t="shared" ref="N200:N263" si="49">G200=$K200</f>
        <v>0</v>
      </c>
      <c r="O200" s="4" t="b">
        <f t="shared" ref="O200:O263" si="50">H200=$K200</f>
        <v>0</v>
      </c>
      <c r="P200" s="4" t="b">
        <f t="shared" ref="P200:P263" si="51">I200=$K200</f>
        <v>0</v>
      </c>
      <c r="Q200" s="4" t="b">
        <f t="shared" ref="Q200:Q263" si="52">J200=$K200</f>
        <v>1</v>
      </c>
    </row>
    <row r="201" spans="1:17" x14ac:dyDescent="0.2">
      <c r="A201" t="str">
        <f>SIAF!B200</f>
        <v>MIRIFU_3ASLICE10</v>
      </c>
      <c r="B201" t="str">
        <f>HLOOKUP(TRUE,$L201:$Q$281,ROW($Q$281)-ROW($L201)+1,FALSE)</f>
        <v>MIRIFU_CNTR</v>
      </c>
      <c r="C201" s="4">
        <f>VLOOKUP(A201,SIAF!$B$3:$R$279,15,FALSE)</f>
        <v>-504.428</v>
      </c>
      <c r="D201" s="4">
        <f>VLOOKUP(A201,SIAF!$B$3:$R$279,16,FALSE)</f>
        <v>-319.37986999999998</v>
      </c>
      <c r="E201" s="4">
        <f t="shared" si="45"/>
        <v>74.822840724384534</v>
      </c>
      <c r="F201" s="4">
        <f t="shared" si="44"/>
        <v>126.67388752061926</v>
      </c>
      <c r="G201" s="4">
        <f t="shared" si="44"/>
        <v>137.08025650936887</v>
      </c>
      <c r="H201" s="4">
        <f t="shared" si="44"/>
        <v>150.8429045779871</v>
      </c>
      <c r="I201" s="4">
        <f t="shared" si="44"/>
        <v>116.7726789176173</v>
      </c>
      <c r="J201" s="4">
        <f t="shared" si="44"/>
        <v>0.64252236225672832</v>
      </c>
      <c r="K201" s="4">
        <f t="shared" si="46"/>
        <v>0.64252236225672832</v>
      </c>
      <c r="L201" s="4" t="b">
        <f t="shared" si="47"/>
        <v>0</v>
      </c>
      <c r="M201" s="4" t="b">
        <f t="shared" si="48"/>
        <v>0</v>
      </c>
      <c r="N201" s="4" t="b">
        <f t="shared" si="49"/>
        <v>0</v>
      </c>
      <c r="O201" s="4" t="b">
        <f t="shared" si="50"/>
        <v>0</v>
      </c>
      <c r="P201" s="4" t="b">
        <f t="shared" si="51"/>
        <v>0</v>
      </c>
      <c r="Q201" s="4" t="b">
        <f t="shared" si="52"/>
        <v>1</v>
      </c>
    </row>
    <row r="202" spans="1:17" x14ac:dyDescent="0.2">
      <c r="A202" t="str">
        <f>SIAF!B201</f>
        <v>MIRIFU_3ASLICE11</v>
      </c>
      <c r="B202" t="str">
        <f>HLOOKUP(TRUE,$L202:$Q$281,ROW($Q$281)-ROW($L202)+1,FALSE)</f>
        <v>MIRIFU_CNTR</v>
      </c>
      <c r="C202" s="4">
        <f>VLOOKUP(A202,SIAF!$B$3:$R$279,15,FALSE)</f>
        <v>-504.46505000000002</v>
      </c>
      <c r="D202" s="4">
        <f>VLOOKUP(A202,SIAF!$B$3:$R$279,16,FALSE)</f>
        <v>-319.76749999999998</v>
      </c>
      <c r="E202" s="4">
        <f t="shared" si="45"/>
        <v>74.565374041300757</v>
      </c>
      <c r="F202" s="4">
        <f t="shared" si="44"/>
        <v>126.5469923126692</v>
      </c>
      <c r="G202" s="4">
        <f t="shared" si="44"/>
        <v>136.89313574680079</v>
      </c>
      <c r="H202" s="4">
        <f t="shared" si="44"/>
        <v>150.60896943182422</v>
      </c>
      <c r="I202" s="4">
        <f t="shared" si="44"/>
        <v>116.74940033814536</v>
      </c>
      <c r="J202" s="4">
        <f t="shared" si="44"/>
        <v>0.80360600458183296</v>
      </c>
      <c r="K202" s="4">
        <f t="shared" si="46"/>
        <v>0.80360600458183296</v>
      </c>
      <c r="L202" s="4" t="b">
        <f t="shared" si="47"/>
        <v>0</v>
      </c>
      <c r="M202" s="4" t="b">
        <f t="shared" si="48"/>
        <v>0</v>
      </c>
      <c r="N202" s="4" t="b">
        <f t="shared" si="49"/>
        <v>0</v>
      </c>
      <c r="O202" s="4" t="b">
        <f t="shared" si="50"/>
        <v>0</v>
      </c>
      <c r="P202" s="4" t="b">
        <f t="shared" si="51"/>
        <v>0</v>
      </c>
      <c r="Q202" s="4" t="b">
        <f t="shared" si="52"/>
        <v>1</v>
      </c>
    </row>
    <row r="203" spans="1:17" x14ac:dyDescent="0.2">
      <c r="A203" t="str">
        <f>SIAF!B202</f>
        <v>MIRIFU_3ASLICE12</v>
      </c>
      <c r="B203" t="str">
        <f>HLOOKUP(TRUE,$L203:$Q$281,ROW($Q$281)-ROW($L203)+1,FALSE)</f>
        <v>MIRIFU_CNTR</v>
      </c>
      <c r="C203" s="4">
        <f>VLOOKUP(A203,SIAF!$B$3:$R$279,15,FALSE)</f>
        <v>-504.50211000000002</v>
      </c>
      <c r="D203" s="4">
        <f>VLOOKUP(A203,SIAF!$B$3:$R$279,16,FALSE)</f>
        <v>-320.15512000000001</v>
      </c>
      <c r="E203" s="4">
        <f t="shared" si="45"/>
        <v>74.309069959563288</v>
      </c>
      <c r="F203" s="4">
        <f t="shared" si="44"/>
        <v>126.42118236248241</v>
      </c>
      <c r="G203" s="4">
        <f t="shared" si="44"/>
        <v>136.70688190109809</v>
      </c>
      <c r="H203" s="4">
        <f t="shared" si="44"/>
        <v>150.37569282553522</v>
      </c>
      <c r="I203" s="4">
        <f t="shared" si="44"/>
        <v>116.72742751342312</v>
      </c>
      <c r="J203" s="4">
        <f t="shared" si="44"/>
        <v>1.0871925309713999</v>
      </c>
      <c r="K203" s="4">
        <f t="shared" si="46"/>
        <v>1.0871925309713999</v>
      </c>
      <c r="L203" s="4" t="b">
        <f t="shared" si="47"/>
        <v>0</v>
      </c>
      <c r="M203" s="4" t="b">
        <f t="shared" si="48"/>
        <v>0</v>
      </c>
      <c r="N203" s="4" t="b">
        <f t="shared" si="49"/>
        <v>0</v>
      </c>
      <c r="O203" s="4" t="b">
        <f t="shared" si="50"/>
        <v>0</v>
      </c>
      <c r="P203" s="4" t="b">
        <f t="shared" si="51"/>
        <v>0</v>
      </c>
      <c r="Q203" s="4" t="b">
        <f t="shared" si="52"/>
        <v>1</v>
      </c>
    </row>
    <row r="204" spans="1:17" x14ac:dyDescent="0.2">
      <c r="A204" t="str">
        <f>SIAF!B203</f>
        <v>MIRIFU_3ASLICE13</v>
      </c>
      <c r="B204" t="str">
        <f>HLOOKUP(TRUE,$L204:$Q$281,ROW($Q$281)-ROW($L204)+1,FALSE)</f>
        <v>MIRIFU_CNTR</v>
      </c>
      <c r="C204" s="4">
        <f>VLOOKUP(A204,SIAF!$B$3:$R$279,15,FALSE)</f>
        <v>-504.53917000000001</v>
      </c>
      <c r="D204" s="4">
        <f>VLOOKUP(A204,SIAF!$B$3:$R$279,16,FALSE)</f>
        <v>-320.54275000000001</v>
      </c>
      <c r="E204" s="4">
        <f t="shared" si="45"/>
        <v>74.053919042072138</v>
      </c>
      <c r="F204" s="4">
        <f t="shared" si="44"/>
        <v>126.29644354472721</v>
      </c>
      <c r="G204" s="4">
        <f t="shared" si="44"/>
        <v>136.52147900334154</v>
      </c>
      <c r="H204" s="4">
        <f t="shared" si="44"/>
        <v>150.14305693208357</v>
      </c>
      <c r="I204" s="4">
        <f t="shared" si="44"/>
        <v>116.70674827327966</v>
      </c>
      <c r="J204" s="4">
        <f t="shared" si="44"/>
        <v>1.421781324290061</v>
      </c>
      <c r="K204" s="4">
        <f t="shared" si="46"/>
        <v>1.421781324290061</v>
      </c>
      <c r="L204" s="4" t="b">
        <f t="shared" si="47"/>
        <v>0</v>
      </c>
      <c r="M204" s="4" t="b">
        <f t="shared" si="48"/>
        <v>0</v>
      </c>
      <c r="N204" s="4" t="b">
        <f t="shared" si="49"/>
        <v>0</v>
      </c>
      <c r="O204" s="4" t="b">
        <f t="shared" si="50"/>
        <v>0</v>
      </c>
      <c r="P204" s="4" t="b">
        <f t="shared" si="51"/>
        <v>0</v>
      </c>
      <c r="Q204" s="4" t="b">
        <f t="shared" si="52"/>
        <v>1</v>
      </c>
    </row>
    <row r="205" spans="1:17" x14ac:dyDescent="0.2">
      <c r="A205" t="str">
        <f>SIAF!B204</f>
        <v>MIRIFU_3ASLICE14</v>
      </c>
      <c r="B205" t="str">
        <f>HLOOKUP(TRUE,$L205:$Q$281,ROW($Q$281)-ROW($L205)+1,FALSE)</f>
        <v>MIRIFU_CNTR</v>
      </c>
      <c r="C205" s="4">
        <f>VLOOKUP(A205,SIAF!$B$3:$R$279,15,FALSE)</f>
        <v>-504.57621999999998</v>
      </c>
      <c r="D205" s="4">
        <f>VLOOKUP(A205,SIAF!$B$3:$R$279,16,FALSE)</f>
        <v>-320.93036999999998</v>
      </c>
      <c r="E205" s="4">
        <f t="shared" si="45"/>
        <v>73.799940868222436</v>
      </c>
      <c r="F205" s="4">
        <f t="shared" si="44"/>
        <v>126.17277808615755</v>
      </c>
      <c r="G205" s="4">
        <f t="shared" si="44"/>
        <v>136.33693337931723</v>
      </c>
      <c r="H205" s="4">
        <f t="shared" si="44"/>
        <v>149.91107075097864</v>
      </c>
      <c r="I205" s="4">
        <f t="shared" si="44"/>
        <v>116.68735636698237</v>
      </c>
      <c r="J205" s="4">
        <f t="shared" si="44"/>
        <v>1.7788057572427214</v>
      </c>
      <c r="K205" s="4">
        <f t="shared" si="46"/>
        <v>1.7788057572427214</v>
      </c>
      <c r="L205" s="4" t="b">
        <f t="shared" si="47"/>
        <v>0</v>
      </c>
      <c r="M205" s="4" t="b">
        <f t="shared" si="48"/>
        <v>0</v>
      </c>
      <c r="N205" s="4" t="b">
        <f t="shared" si="49"/>
        <v>0</v>
      </c>
      <c r="O205" s="4" t="b">
        <f t="shared" si="50"/>
        <v>0</v>
      </c>
      <c r="P205" s="4" t="b">
        <f t="shared" si="51"/>
        <v>0</v>
      </c>
      <c r="Q205" s="4" t="b">
        <f t="shared" si="52"/>
        <v>1</v>
      </c>
    </row>
    <row r="206" spans="1:17" x14ac:dyDescent="0.2">
      <c r="A206" t="str">
        <f>SIAF!B205</f>
        <v>MIRIFU_3ASLICE15</v>
      </c>
      <c r="B206" t="str">
        <f>HLOOKUP(TRUE,$L206:$Q$281,ROW($Q$281)-ROW($L206)+1,FALSE)</f>
        <v>MIRIFU_CNTR</v>
      </c>
      <c r="C206" s="4">
        <f>VLOOKUP(A206,SIAF!$B$3:$R$279,15,FALSE)</f>
        <v>-504.61327999999997</v>
      </c>
      <c r="D206" s="4">
        <f>VLOOKUP(A206,SIAF!$B$3:$R$279,16,FALSE)</f>
        <v>-321.31799000000001</v>
      </c>
      <c r="E206" s="4">
        <f t="shared" si="45"/>
        <v>73.54715417844875</v>
      </c>
      <c r="F206" s="4">
        <f t="shared" si="44"/>
        <v>126.05020333098727</v>
      </c>
      <c r="G206" s="4">
        <f t="shared" si="44"/>
        <v>136.15325956826862</v>
      </c>
      <c r="H206" s="4">
        <f t="shared" si="44"/>
        <v>149.67974544475842</v>
      </c>
      <c r="I206" s="4">
        <f t="shared" si="44"/>
        <v>116.66927073466799</v>
      </c>
      <c r="J206" s="4">
        <f t="shared" si="44"/>
        <v>2.1471139164003223</v>
      </c>
      <c r="K206" s="4">
        <f t="shared" si="46"/>
        <v>2.1471139164003223</v>
      </c>
      <c r="L206" s="4" t="b">
        <f t="shared" si="47"/>
        <v>0</v>
      </c>
      <c r="M206" s="4" t="b">
        <f t="shared" si="48"/>
        <v>0</v>
      </c>
      <c r="N206" s="4" t="b">
        <f t="shared" si="49"/>
        <v>0</v>
      </c>
      <c r="O206" s="4" t="b">
        <f t="shared" si="50"/>
        <v>0</v>
      </c>
      <c r="P206" s="4" t="b">
        <f t="shared" si="51"/>
        <v>0</v>
      </c>
      <c r="Q206" s="4" t="b">
        <f t="shared" si="52"/>
        <v>1</v>
      </c>
    </row>
    <row r="207" spans="1:17" x14ac:dyDescent="0.2">
      <c r="A207" t="str">
        <f>SIAF!B206</f>
        <v>MIRIFU_3ASLICE16</v>
      </c>
      <c r="B207" t="str">
        <f>HLOOKUP(TRUE,$L207:$Q$281,ROW($Q$281)-ROW($L207)+1,FALSE)</f>
        <v>MIRIFU_CNTR</v>
      </c>
      <c r="C207" s="4">
        <f>VLOOKUP(A207,SIAF!$B$3:$R$279,15,FALSE)</f>
        <v>-504.65033</v>
      </c>
      <c r="D207" s="4">
        <f>VLOOKUP(A207,SIAF!$B$3:$R$279,16,FALSE)</f>
        <v>-321.70562000000001</v>
      </c>
      <c r="E207" s="4">
        <f t="shared" si="45"/>
        <v>73.295550177075455</v>
      </c>
      <c r="F207" s="4">
        <f t="shared" si="44"/>
        <v>125.92870014313137</v>
      </c>
      <c r="G207" s="4">
        <f t="shared" si="44"/>
        <v>135.97043890912906</v>
      </c>
      <c r="H207" s="4">
        <f t="shared" si="44"/>
        <v>149.44906250746212</v>
      </c>
      <c r="I207" s="4">
        <f t="shared" si="44"/>
        <v>116.65247081668714</v>
      </c>
      <c r="J207" s="4">
        <f t="shared" si="44"/>
        <v>2.5217696075970091</v>
      </c>
      <c r="K207" s="4">
        <f t="shared" si="46"/>
        <v>2.5217696075970091</v>
      </c>
      <c r="L207" s="4" t="b">
        <f t="shared" si="47"/>
        <v>0</v>
      </c>
      <c r="M207" s="4" t="b">
        <f t="shared" si="48"/>
        <v>0</v>
      </c>
      <c r="N207" s="4" t="b">
        <f t="shared" si="49"/>
        <v>0</v>
      </c>
      <c r="O207" s="4" t="b">
        <f t="shared" si="50"/>
        <v>0</v>
      </c>
      <c r="P207" s="4" t="b">
        <f t="shared" si="51"/>
        <v>0</v>
      </c>
      <c r="Q207" s="4" t="b">
        <f t="shared" si="52"/>
        <v>1</v>
      </c>
    </row>
    <row r="208" spans="1:17" x14ac:dyDescent="0.2">
      <c r="A208" t="str">
        <f>SIAF!B207</f>
        <v>MIRIFU_CHANNEL3B</v>
      </c>
      <c r="B208" t="str">
        <f>HLOOKUP(TRUE,$L208:$Q$281,ROW($Q$281)-ROW($L208)+1,FALSE)</f>
        <v>MIRIFU_CNTR</v>
      </c>
      <c r="C208" s="4">
        <f>VLOOKUP(A208,SIAF!$B$3:$R$279,15,FALSE)</f>
        <v>-504.04615000000001</v>
      </c>
      <c r="D208" s="4">
        <f>VLOOKUP(A208,SIAF!$B$3:$R$279,16,FALSE)</f>
        <v>-319.04127999999997</v>
      </c>
      <c r="E208" s="4">
        <f t="shared" si="45"/>
        <v>74.811456459741422</v>
      </c>
      <c r="F208" s="4">
        <f t="shared" si="44"/>
        <v>126.46819372582476</v>
      </c>
      <c r="G208" s="4">
        <f t="shared" si="44"/>
        <v>136.95609333231226</v>
      </c>
      <c r="H208" s="4">
        <f t="shared" si="44"/>
        <v>150.79047710369443</v>
      </c>
      <c r="I208" s="4">
        <f t="shared" si="44"/>
        <v>116.44904300257286</v>
      </c>
      <c r="J208" s="4">
        <f t="shared" si="44"/>
        <v>0.39266621576093758</v>
      </c>
      <c r="K208" s="4">
        <f t="shared" si="46"/>
        <v>0.39266621576093758</v>
      </c>
      <c r="L208" s="4" t="b">
        <f t="shared" si="47"/>
        <v>0</v>
      </c>
      <c r="M208" s="4" t="b">
        <f t="shared" si="48"/>
        <v>0</v>
      </c>
      <c r="N208" s="4" t="b">
        <f t="shared" si="49"/>
        <v>0</v>
      </c>
      <c r="O208" s="4" t="b">
        <f t="shared" si="50"/>
        <v>0</v>
      </c>
      <c r="P208" s="4" t="b">
        <f t="shared" si="51"/>
        <v>0</v>
      </c>
      <c r="Q208" s="4" t="b">
        <f t="shared" si="52"/>
        <v>1</v>
      </c>
    </row>
    <row r="209" spans="1:17" x14ac:dyDescent="0.2">
      <c r="A209" t="str">
        <f>SIAF!B208</f>
        <v>MIRIFU_3BSLICE01</v>
      </c>
      <c r="B209" t="str">
        <f>HLOOKUP(TRUE,$L209:$Q$281,ROW($Q$281)-ROW($L209)+1,FALSE)</f>
        <v>MIRIFU_CNTR</v>
      </c>
      <c r="C209" s="4">
        <f>VLOOKUP(A209,SIAF!$B$3:$R$279,15,FALSE)</f>
        <v>-503.74709000000001</v>
      </c>
      <c r="D209" s="4">
        <f>VLOOKUP(A209,SIAF!$B$3:$R$279,16,FALSE)</f>
        <v>-316.13082000000003</v>
      </c>
      <c r="E209" s="4">
        <f t="shared" si="45"/>
        <v>76.780919771567369</v>
      </c>
      <c r="F209" s="4">
        <f t="shared" si="44"/>
        <v>127.44627805871623</v>
      </c>
      <c r="G209" s="4">
        <f t="shared" si="44"/>
        <v>138.38013745191182</v>
      </c>
      <c r="H209" s="4">
        <f t="shared" si="44"/>
        <v>152.55985190902007</v>
      </c>
      <c r="I209" s="4">
        <f t="shared" si="44"/>
        <v>116.65452325625292</v>
      </c>
      <c r="J209" s="4">
        <f t="shared" si="44"/>
        <v>3.2056779472991139</v>
      </c>
      <c r="K209" s="4">
        <f t="shared" si="46"/>
        <v>3.2056779472991139</v>
      </c>
      <c r="L209" s="4" t="b">
        <f t="shared" si="47"/>
        <v>0</v>
      </c>
      <c r="M209" s="4" t="b">
        <f t="shared" si="48"/>
        <v>0</v>
      </c>
      <c r="N209" s="4" t="b">
        <f t="shared" si="49"/>
        <v>0</v>
      </c>
      <c r="O209" s="4" t="b">
        <f t="shared" si="50"/>
        <v>0</v>
      </c>
      <c r="P209" s="4" t="b">
        <f t="shared" si="51"/>
        <v>0</v>
      </c>
      <c r="Q209" s="4" t="b">
        <f t="shared" si="52"/>
        <v>1</v>
      </c>
    </row>
    <row r="210" spans="1:17" x14ac:dyDescent="0.2">
      <c r="A210" t="str">
        <f>SIAF!B209</f>
        <v>MIRIFU_3BSLICE02</v>
      </c>
      <c r="B210" t="str">
        <f>HLOOKUP(TRUE,$L210:$Q$281,ROW($Q$281)-ROW($L210)+1,FALSE)</f>
        <v>MIRIFU_CNTR</v>
      </c>
      <c r="C210" s="4">
        <f>VLOOKUP(A210,SIAF!$B$3:$R$279,15,FALSE)</f>
        <v>-503.78696000000002</v>
      </c>
      <c r="D210" s="4">
        <f>VLOOKUP(A210,SIAF!$B$3:$R$279,16,FALSE)</f>
        <v>-316.51888000000002</v>
      </c>
      <c r="E210" s="4">
        <f t="shared" si="45"/>
        <v>76.51478763644127</v>
      </c>
      <c r="F210" s="4">
        <f t="shared" si="44"/>
        <v>127.31241254168881</v>
      </c>
      <c r="G210" s="4">
        <f t="shared" si="44"/>
        <v>138.18753066275227</v>
      </c>
      <c r="H210" s="4">
        <f t="shared" si="44"/>
        <v>152.32187331356354</v>
      </c>
      <c r="I210" s="4">
        <f t="shared" si="44"/>
        <v>116.62290159978363</v>
      </c>
      <c r="J210" s="4">
        <f t="shared" si="44"/>
        <v>2.8173699999999826</v>
      </c>
      <c r="K210" s="4">
        <f t="shared" si="46"/>
        <v>2.8173699999999826</v>
      </c>
      <c r="L210" s="4" t="b">
        <f t="shared" si="47"/>
        <v>0</v>
      </c>
      <c r="M210" s="4" t="b">
        <f t="shared" si="48"/>
        <v>0</v>
      </c>
      <c r="N210" s="4" t="b">
        <f t="shared" si="49"/>
        <v>0</v>
      </c>
      <c r="O210" s="4" t="b">
        <f t="shared" si="50"/>
        <v>0</v>
      </c>
      <c r="P210" s="4" t="b">
        <f t="shared" si="51"/>
        <v>0</v>
      </c>
      <c r="Q210" s="4" t="b">
        <f t="shared" si="52"/>
        <v>1</v>
      </c>
    </row>
    <row r="211" spans="1:17" x14ac:dyDescent="0.2">
      <c r="A211" t="str">
        <f>SIAF!B210</f>
        <v>MIRIFU_3BSLICE03</v>
      </c>
      <c r="B211" t="str">
        <f>HLOOKUP(TRUE,$L211:$Q$281,ROW($Q$281)-ROW($L211)+1,FALSE)</f>
        <v>MIRIFU_CNTR</v>
      </c>
      <c r="C211" s="4">
        <f>VLOOKUP(A211,SIAF!$B$3:$R$279,15,FALSE)</f>
        <v>-503.82684</v>
      </c>
      <c r="D211" s="4">
        <f>VLOOKUP(A211,SIAF!$B$3:$R$279,16,FALSE)</f>
        <v>-316.90694000000002</v>
      </c>
      <c r="E211" s="4">
        <f t="shared" si="45"/>
        <v>76.249729066810289</v>
      </c>
      <c r="F211" s="4">
        <f t="shared" si="44"/>
        <v>127.17961171477641</v>
      </c>
      <c r="G211" s="4">
        <f t="shared" si="44"/>
        <v>137.99576600243202</v>
      </c>
      <c r="H211" s="4">
        <f t="shared" si="44"/>
        <v>152.08453024424151</v>
      </c>
      <c r="I211" s="4">
        <f t="shared" si="44"/>
        <v>116.59258644575993</v>
      </c>
      <c r="J211" s="4">
        <f t="shared" si="44"/>
        <v>2.4296373166585861</v>
      </c>
      <c r="K211" s="4">
        <f t="shared" si="46"/>
        <v>2.4296373166585861</v>
      </c>
      <c r="L211" s="4" t="b">
        <f t="shared" si="47"/>
        <v>0</v>
      </c>
      <c r="M211" s="4" t="b">
        <f t="shared" si="48"/>
        <v>0</v>
      </c>
      <c r="N211" s="4" t="b">
        <f t="shared" si="49"/>
        <v>0</v>
      </c>
      <c r="O211" s="4" t="b">
        <f t="shared" si="50"/>
        <v>0</v>
      </c>
      <c r="P211" s="4" t="b">
        <f t="shared" si="51"/>
        <v>0</v>
      </c>
      <c r="Q211" s="4" t="b">
        <f t="shared" si="52"/>
        <v>1</v>
      </c>
    </row>
    <row r="212" spans="1:17" x14ac:dyDescent="0.2">
      <c r="A212" t="str">
        <f>SIAF!B211</f>
        <v>MIRIFU_3BSLICE04</v>
      </c>
      <c r="B212" t="str">
        <f>HLOOKUP(TRUE,$L212:$Q$281,ROW($Q$281)-ROW($L212)+1,FALSE)</f>
        <v>MIRIFU_CNTR</v>
      </c>
      <c r="C212" s="4">
        <f>VLOOKUP(A212,SIAF!$B$3:$R$279,15,FALSE)</f>
        <v>-503.86671999999999</v>
      </c>
      <c r="D212" s="4">
        <f>VLOOKUP(A212,SIAF!$B$3:$R$279,16,FALSE)</f>
        <v>-317.29500999999999</v>
      </c>
      <c r="E212" s="4">
        <f t="shared" si="45"/>
        <v>75.985741195027913</v>
      </c>
      <c r="F212" s="4">
        <f t="shared" si="44"/>
        <v>127.04786559331006</v>
      </c>
      <c r="G212" s="4">
        <f t="shared" si="44"/>
        <v>137.80483306372943</v>
      </c>
      <c r="H212" s="4">
        <f t="shared" si="44"/>
        <v>151.84781155407777</v>
      </c>
      <c r="I212" s="4">
        <f t="shared" si="44"/>
        <v>116.56356723390329</v>
      </c>
      <c r="J212" s="4">
        <f t="shared" si="44"/>
        <v>2.0427976882697072</v>
      </c>
      <c r="K212" s="4">
        <f t="shared" si="46"/>
        <v>2.0427976882697072</v>
      </c>
      <c r="L212" s="4" t="b">
        <f t="shared" si="47"/>
        <v>0</v>
      </c>
      <c r="M212" s="4" t="b">
        <f t="shared" si="48"/>
        <v>0</v>
      </c>
      <c r="N212" s="4" t="b">
        <f t="shared" si="49"/>
        <v>0</v>
      </c>
      <c r="O212" s="4" t="b">
        <f t="shared" si="50"/>
        <v>0</v>
      </c>
      <c r="P212" s="4" t="b">
        <f t="shared" si="51"/>
        <v>0</v>
      </c>
      <c r="Q212" s="4" t="b">
        <f t="shared" si="52"/>
        <v>1</v>
      </c>
    </row>
    <row r="213" spans="1:17" x14ac:dyDescent="0.2">
      <c r="A213" t="str">
        <f>SIAF!B212</f>
        <v>MIRIFU_3BSLICE05</v>
      </c>
      <c r="B213" t="str">
        <f>HLOOKUP(TRUE,$L213:$Q$281,ROW($Q$281)-ROW($L213)+1,FALSE)</f>
        <v>MIRIFU_CNTR</v>
      </c>
      <c r="C213" s="4">
        <f>VLOOKUP(A213,SIAF!$B$3:$R$279,15,FALSE)</f>
        <v>-503.90658999999999</v>
      </c>
      <c r="D213" s="4">
        <f>VLOOKUP(A213,SIAF!$B$3:$R$279,16,FALSE)</f>
        <v>-317.68306999999999</v>
      </c>
      <c r="E213" s="4">
        <f t="shared" si="45"/>
        <v>75.722843590812161</v>
      </c>
      <c r="F213" s="4">
        <f t="shared" si="44"/>
        <v>126.91717708182897</v>
      </c>
      <c r="G213" s="4">
        <f t="shared" si="44"/>
        <v>137.61473865694921</v>
      </c>
      <c r="H213" s="4">
        <f t="shared" si="44"/>
        <v>151.61172658951182</v>
      </c>
      <c r="I213" s="4">
        <f t="shared" si="44"/>
        <v>116.5358385997237</v>
      </c>
      <c r="J213" s="4">
        <f t="shared" si="44"/>
        <v>1.6575027750504856</v>
      </c>
      <c r="K213" s="4">
        <f t="shared" si="46"/>
        <v>1.6575027750504856</v>
      </c>
      <c r="L213" s="4" t="b">
        <f t="shared" si="47"/>
        <v>0</v>
      </c>
      <c r="M213" s="4" t="b">
        <f t="shared" si="48"/>
        <v>0</v>
      </c>
      <c r="N213" s="4" t="b">
        <f t="shared" si="49"/>
        <v>0</v>
      </c>
      <c r="O213" s="4" t="b">
        <f t="shared" si="50"/>
        <v>0</v>
      </c>
      <c r="P213" s="4" t="b">
        <f t="shared" si="51"/>
        <v>0</v>
      </c>
      <c r="Q213" s="4" t="b">
        <f t="shared" si="52"/>
        <v>1</v>
      </c>
    </row>
    <row r="214" spans="1:17" x14ac:dyDescent="0.2">
      <c r="A214" t="str">
        <f>SIAF!B213</f>
        <v>MIRIFU_3BSLICE06</v>
      </c>
      <c r="B214" t="str">
        <f>HLOOKUP(TRUE,$L214:$Q$281,ROW($Q$281)-ROW($L214)+1,FALSE)</f>
        <v>MIRIFU_CNTR</v>
      </c>
      <c r="C214" s="4">
        <f>VLOOKUP(A214,SIAF!$B$3:$R$279,15,FALSE)</f>
        <v>-503.94646</v>
      </c>
      <c r="D214" s="4">
        <f>VLOOKUP(A214,SIAF!$B$3:$R$279,16,FALSE)</f>
        <v>-318.07112999999998</v>
      </c>
      <c r="E214" s="4">
        <f t="shared" si="45"/>
        <v>75.461046761626889</v>
      </c>
      <c r="F214" s="4">
        <f t="shared" si="44"/>
        <v>126.78755414229698</v>
      </c>
      <c r="G214" s="4">
        <f t="shared" si="44"/>
        <v>137.42548866887657</v>
      </c>
      <c r="H214" s="4">
        <f t="shared" si="44"/>
        <v>151.37627874110282</v>
      </c>
      <c r="I214" s="4">
        <f t="shared" si="44"/>
        <v>116.50940953566804</v>
      </c>
      <c r="J214" s="4">
        <f t="shared" si="44"/>
        <v>1.2751348416540329</v>
      </c>
      <c r="K214" s="4">
        <f t="shared" si="46"/>
        <v>1.2751348416540329</v>
      </c>
      <c r="L214" s="4" t="b">
        <f t="shared" si="47"/>
        <v>0</v>
      </c>
      <c r="M214" s="4" t="b">
        <f t="shared" si="48"/>
        <v>0</v>
      </c>
      <c r="N214" s="4" t="b">
        <f t="shared" si="49"/>
        <v>0</v>
      </c>
      <c r="O214" s="4" t="b">
        <f t="shared" si="50"/>
        <v>0</v>
      </c>
      <c r="P214" s="4" t="b">
        <f t="shared" si="51"/>
        <v>0</v>
      </c>
      <c r="Q214" s="4" t="b">
        <f t="shared" si="52"/>
        <v>1</v>
      </c>
    </row>
    <row r="215" spans="1:17" x14ac:dyDescent="0.2">
      <c r="A215" t="str">
        <f>SIAF!B214</f>
        <v>MIRIFU_3BSLICE07</v>
      </c>
      <c r="B215" t="str">
        <f>HLOOKUP(TRUE,$L215:$Q$281,ROW($Q$281)-ROW($L215)+1,FALSE)</f>
        <v>MIRIFU_CNTR</v>
      </c>
      <c r="C215" s="4">
        <f>VLOOKUP(A215,SIAF!$B$3:$R$279,15,FALSE)</f>
        <v>-503.98633999999998</v>
      </c>
      <c r="D215" s="4">
        <f>VLOOKUP(A215,SIAF!$B$3:$R$279,16,FALSE)</f>
        <v>-318.45918999999998</v>
      </c>
      <c r="E215" s="4">
        <f t="shared" si="45"/>
        <v>75.20036893568215</v>
      </c>
      <c r="F215" s="4">
        <f t="shared" si="44"/>
        <v>126.65900910757203</v>
      </c>
      <c r="G215" s="4">
        <f t="shared" si="44"/>
        <v>137.23709481695681</v>
      </c>
      <c r="H215" s="4">
        <f t="shared" si="44"/>
        <v>151.14147832197608</v>
      </c>
      <c r="I215" s="4">
        <f t="shared" si="44"/>
        <v>116.4842907902143</v>
      </c>
      <c r="J215" s="4">
        <f t="shared" si="44"/>
        <v>0.89943683936118335</v>
      </c>
      <c r="K215" s="4">
        <f t="shared" si="46"/>
        <v>0.89943683936118335</v>
      </c>
      <c r="L215" s="4" t="b">
        <f t="shared" si="47"/>
        <v>0</v>
      </c>
      <c r="M215" s="4" t="b">
        <f t="shared" si="48"/>
        <v>0</v>
      </c>
      <c r="N215" s="4" t="b">
        <f t="shared" si="49"/>
        <v>0</v>
      </c>
      <c r="O215" s="4" t="b">
        <f t="shared" si="50"/>
        <v>0</v>
      </c>
      <c r="P215" s="4" t="b">
        <f t="shared" si="51"/>
        <v>0</v>
      </c>
      <c r="Q215" s="4" t="b">
        <f t="shared" si="52"/>
        <v>1</v>
      </c>
    </row>
    <row r="216" spans="1:17" x14ac:dyDescent="0.2">
      <c r="A216" t="str">
        <f>SIAF!B215</f>
        <v>MIRIFU_3BSLICE08</v>
      </c>
      <c r="B216" t="str">
        <f>HLOOKUP(TRUE,$L216:$Q$281,ROW($Q$281)-ROW($L216)+1,FALSE)</f>
        <v>MIRIFU_CNTR</v>
      </c>
      <c r="C216" s="4">
        <f>VLOOKUP(A216,SIAF!$B$3:$R$279,15,FALSE)</f>
        <v>-504.02620999999999</v>
      </c>
      <c r="D216" s="4">
        <f>VLOOKUP(A216,SIAF!$B$3:$R$279,16,FALSE)</f>
        <v>-318.84724999999997</v>
      </c>
      <c r="E216" s="4">
        <f t="shared" si="45"/>
        <v>74.94080828536579</v>
      </c>
      <c r="F216" s="4">
        <f t="shared" si="44"/>
        <v>126.53152712504884</v>
      </c>
      <c r="G216" s="4">
        <f t="shared" si="44"/>
        <v>137.04954416406093</v>
      </c>
      <c r="H216" s="4">
        <f t="shared" si="44"/>
        <v>150.90731366280076</v>
      </c>
      <c r="I216" s="4">
        <f t="shared" si="44"/>
        <v>116.46046348279644</v>
      </c>
      <c r="J216" s="4">
        <f t="shared" si="44"/>
        <v>0.54439100148699893</v>
      </c>
      <c r="K216" s="4">
        <f t="shared" si="46"/>
        <v>0.54439100148699893</v>
      </c>
      <c r="L216" s="4" t="b">
        <f t="shared" si="47"/>
        <v>0</v>
      </c>
      <c r="M216" s="4" t="b">
        <f t="shared" si="48"/>
        <v>0</v>
      </c>
      <c r="N216" s="4" t="b">
        <f t="shared" si="49"/>
        <v>0</v>
      </c>
      <c r="O216" s="4" t="b">
        <f t="shared" si="50"/>
        <v>0</v>
      </c>
      <c r="P216" s="4" t="b">
        <f t="shared" si="51"/>
        <v>0</v>
      </c>
      <c r="Q216" s="4" t="b">
        <f t="shared" si="52"/>
        <v>1</v>
      </c>
    </row>
    <row r="217" spans="1:17" x14ac:dyDescent="0.2">
      <c r="A217" t="str">
        <f>SIAF!B216</f>
        <v>MIRIFU_3BSLICE09</v>
      </c>
      <c r="B217" t="str">
        <f>HLOOKUP(TRUE,$L217:$Q$281,ROW($Q$281)-ROW($L217)+1,FALSE)</f>
        <v>MIRIFU_CNTR</v>
      </c>
      <c r="C217" s="4">
        <f>VLOOKUP(A217,SIAF!$B$3:$R$279,15,FALSE)</f>
        <v>-504.06608999999997</v>
      </c>
      <c r="D217" s="4">
        <f>VLOOKUP(A217,SIAF!$B$3:$R$279,16,FALSE)</f>
        <v>-319.23532</v>
      </c>
      <c r="E217" s="4">
        <f t="shared" si="45"/>
        <v>74.682382679011596</v>
      </c>
      <c r="F217" s="4">
        <f t="shared" si="44"/>
        <v>126.40512539626725</v>
      </c>
      <c r="G217" s="4">
        <f t="shared" si="44"/>
        <v>136.86285102487031</v>
      </c>
      <c r="H217" s="4">
        <f t="shared" si="44"/>
        <v>150.67379568136138</v>
      </c>
      <c r="I217" s="4">
        <f t="shared" si="44"/>
        <v>116.43794656710094</v>
      </c>
      <c r="J217" s="4">
        <f t="shared" si="44"/>
        <v>0.29681715213237675</v>
      </c>
      <c r="K217" s="4">
        <f t="shared" si="46"/>
        <v>0.29681715213237675</v>
      </c>
      <c r="L217" s="4" t="b">
        <f t="shared" si="47"/>
        <v>0</v>
      </c>
      <c r="M217" s="4" t="b">
        <f t="shared" si="48"/>
        <v>0</v>
      </c>
      <c r="N217" s="4" t="b">
        <f t="shared" si="49"/>
        <v>0</v>
      </c>
      <c r="O217" s="4" t="b">
        <f t="shared" si="50"/>
        <v>0</v>
      </c>
      <c r="P217" s="4" t="b">
        <f t="shared" si="51"/>
        <v>0</v>
      </c>
      <c r="Q217" s="4" t="b">
        <f t="shared" si="52"/>
        <v>1</v>
      </c>
    </row>
    <row r="218" spans="1:17" x14ac:dyDescent="0.2">
      <c r="A218" t="str">
        <f>SIAF!B217</f>
        <v>MIRIFU_3BSLICE10</v>
      </c>
      <c r="B218" t="str">
        <f>HLOOKUP(TRUE,$L218:$Q$281,ROW($Q$281)-ROW($L218)+1,FALSE)</f>
        <v>MIRIFU_CNTR</v>
      </c>
      <c r="C218" s="4">
        <f>VLOOKUP(A218,SIAF!$B$3:$R$279,15,FALSE)</f>
        <v>-504.10597000000001</v>
      </c>
      <c r="D218" s="4">
        <f>VLOOKUP(A218,SIAF!$B$3:$R$279,16,FALSE)</f>
        <v>-319.62338</v>
      </c>
      <c r="E218" s="4">
        <f t="shared" si="45"/>
        <v>74.425111925667977</v>
      </c>
      <c r="F218" s="4">
        <f t="shared" si="44"/>
        <v>126.27980646961647</v>
      </c>
      <c r="G218" s="4">
        <f t="shared" si="44"/>
        <v>136.67702199494371</v>
      </c>
      <c r="H218" s="4">
        <f t="shared" si="44"/>
        <v>150.44093359757028</v>
      </c>
      <c r="I218" s="4">
        <f t="shared" si="44"/>
        <v>116.41673412419648</v>
      </c>
      <c r="J218" s="4">
        <f t="shared" si="44"/>
        <v>0.42919810926888902</v>
      </c>
      <c r="K218" s="4">
        <f t="shared" si="46"/>
        <v>0.42919810926888902</v>
      </c>
      <c r="L218" s="4" t="b">
        <f t="shared" si="47"/>
        <v>0</v>
      </c>
      <c r="M218" s="4" t="b">
        <f t="shared" si="48"/>
        <v>0</v>
      </c>
      <c r="N218" s="4" t="b">
        <f t="shared" si="49"/>
        <v>0</v>
      </c>
      <c r="O218" s="4" t="b">
        <f t="shared" si="50"/>
        <v>0</v>
      </c>
      <c r="P218" s="4" t="b">
        <f t="shared" si="51"/>
        <v>0</v>
      </c>
      <c r="Q218" s="4" t="b">
        <f t="shared" si="52"/>
        <v>1</v>
      </c>
    </row>
    <row r="219" spans="1:17" x14ac:dyDescent="0.2">
      <c r="A219" t="str">
        <f>SIAF!B218</f>
        <v>MIRIFU_3BSLICE11</v>
      </c>
      <c r="B219" t="str">
        <f>HLOOKUP(TRUE,$L219:$Q$281,ROW($Q$281)-ROW($L219)+1,FALSE)</f>
        <v>MIRIFU_CNTR</v>
      </c>
      <c r="C219" s="4">
        <f>VLOOKUP(A219,SIAF!$B$3:$R$279,15,FALSE)</f>
        <v>-504.14584000000002</v>
      </c>
      <c r="D219" s="4">
        <f>VLOOKUP(A219,SIAF!$B$3:$R$279,16,FALSE)</f>
        <v>-320.01143999999999</v>
      </c>
      <c r="E219" s="4">
        <f t="shared" si="45"/>
        <v>74.168993750680244</v>
      </c>
      <c r="F219" s="4">
        <f t="shared" si="44"/>
        <v>126.15556024578441</v>
      </c>
      <c r="G219" s="4">
        <f t="shared" si="44"/>
        <v>136.49204663138372</v>
      </c>
      <c r="H219" s="4">
        <f t="shared" ref="F219:J270" si="53">SQRT(($C219-H$2)^2+($D219-H$3)^2)</f>
        <v>150.2087162574733</v>
      </c>
      <c r="I219" s="4">
        <f t="shared" si="53"/>
        <v>116.39681537014411</v>
      </c>
      <c r="J219" s="4">
        <f t="shared" si="53"/>
        <v>0.76464134762644187</v>
      </c>
      <c r="K219" s="4">
        <f t="shared" si="46"/>
        <v>0.76464134762644187</v>
      </c>
      <c r="L219" s="4" t="b">
        <f t="shared" si="47"/>
        <v>0</v>
      </c>
      <c r="M219" s="4" t="b">
        <f t="shared" si="48"/>
        <v>0</v>
      </c>
      <c r="N219" s="4" t="b">
        <f t="shared" si="49"/>
        <v>0</v>
      </c>
      <c r="O219" s="4" t="b">
        <f t="shared" si="50"/>
        <v>0</v>
      </c>
      <c r="P219" s="4" t="b">
        <f t="shared" si="51"/>
        <v>0</v>
      </c>
      <c r="Q219" s="4" t="b">
        <f t="shared" si="52"/>
        <v>1</v>
      </c>
    </row>
    <row r="220" spans="1:17" x14ac:dyDescent="0.2">
      <c r="A220" t="str">
        <f>SIAF!B219</f>
        <v>MIRIFU_3BSLICE12</v>
      </c>
      <c r="B220" t="str">
        <f>HLOOKUP(TRUE,$L220:$Q$281,ROW($Q$281)-ROW($L220)+1,FALSE)</f>
        <v>MIRIFU_CNTR</v>
      </c>
      <c r="C220" s="4">
        <f>VLOOKUP(A220,SIAF!$B$3:$R$279,15,FALSE)</f>
        <v>-504.18572</v>
      </c>
      <c r="D220" s="4">
        <f>VLOOKUP(A220,SIAF!$B$3:$R$279,16,FALSE)</f>
        <v>-320.39949999999999</v>
      </c>
      <c r="E220" s="4">
        <f t="shared" si="45"/>
        <v>73.914053870943349</v>
      </c>
      <c r="F220" s="4">
        <f t="shared" si="53"/>
        <v>126.03240813219381</v>
      </c>
      <c r="G220" s="4">
        <f t="shared" si="53"/>
        <v>136.30794499033684</v>
      </c>
      <c r="H220" s="4">
        <f t="shared" si="53"/>
        <v>149.97716145971165</v>
      </c>
      <c r="I220" s="4">
        <f t="shared" si="53"/>
        <v>116.37821073898068</v>
      </c>
      <c r="J220" s="4">
        <f t="shared" si="53"/>
        <v>1.1355659822748951</v>
      </c>
      <c r="K220" s="4">
        <f t="shared" si="46"/>
        <v>1.1355659822748951</v>
      </c>
      <c r="L220" s="4" t="b">
        <f t="shared" si="47"/>
        <v>0</v>
      </c>
      <c r="M220" s="4" t="b">
        <f t="shared" si="48"/>
        <v>0</v>
      </c>
      <c r="N220" s="4" t="b">
        <f t="shared" si="49"/>
        <v>0</v>
      </c>
      <c r="O220" s="4" t="b">
        <f t="shared" si="50"/>
        <v>0</v>
      </c>
      <c r="P220" s="4" t="b">
        <f t="shared" si="51"/>
        <v>0</v>
      </c>
      <c r="Q220" s="4" t="b">
        <f t="shared" si="52"/>
        <v>1</v>
      </c>
    </row>
    <row r="221" spans="1:17" x14ac:dyDescent="0.2">
      <c r="A221" t="str">
        <f>SIAF!B220</f>
        <v>MIRIFU_3BSLICE13</v>
      </c>
      <c r="B221" t="str">
        <f>HLOOKUP(TRUE,$L221:$Q$281,ROW($Q$281)-ROW($L221)+1,FALSE)</f>
        <v>MIRIFU_CNTR</v>
      </c>
      <c r="C221" s="4">
        <f>VLOOKUP(A221,SIAF!$B$3:$R$279,15,FALSE)</f>
        <v>-504.22559000000001</v>
      </c>
      <c r="D221" s="4">
        <f>VLOOKUP(A221,SIAF!$B$3:$R$279,16,FALSE)</f>
        <v>-320.78755999999998</v>
      </c>
      <c r="E221" s="4">
        <f t="shared" si="45"/>
        <v>73.660290727069182</v>
      </c>
      <c r="F221" s="4">
        <f t="shared" si="53"/>
        <v>125.91033508033892</v>
      </c>
      <c r="G221" s="4">
        <f t="shared" si="53"/>
        <v>136.12470400785298</v>
      </c>
      <c r="H221" s="4">
        <f t="shared" si="53"/>
        <v>149.7462574458587</v>
      </c>
      <c r="I221" s="4">
        <f t="shared" si="53"/>
        <v>116.36090108147825</v>
      </c>
      <c r="J221" s="4">
        <f t="shared" si="53"/>
        <v>1.5161454392636371</v>
      </c>
      <c r="K221" s="4">
        <f t="shared" si="46"/>
        <v>1.5161454392636371</v>
      </c>
      <c r="L221" s="4" t="b">
        <f t="shared" si="47"/>
        <v>0</v>
      </c>
      <c r="M221" s="4" t="b">
        <f t="shared" si="48"/>
        <v>0</v>
      </c>
      <c r="N221" s="4" t="b">
        <f t="shared" si="49"/>
        <v>0</v>
      </c>
      <c r="O221" s="4" t="b">
        <f t="shared" si="50"/>
        <v>0</v>
      </c>
      <c r="P221" s="4" t="b">
        <f t="shared" si="51"/>
        <v>0</v>
      </c>
      <c r="Q221" s="4" t="b">
        <f t="shared" si="52"/>
        <v>1</v>
      </c>
    </row>
    <row r="222" spans="1:17" x14ac:dyDescent="0.2">
      <c r="A222" t="str">
        <f>SIAF!B221</f>
        <v>MIRIFU_3BSLICE14</v>
      </c>
      <c r="B222" t="str">
        <f>HLOOKUP(TRUE,$L222:$Q$281,ROW($Q$281)-ROW($L222)+1,FALSE)</f>
        <v>MIRIFU_CNTR</v>
      </c>
      <c r="C222" s="4">
        <f>VLOOKUP(A222,SIAF!$B$3:$R$279,15,FALSE)</f>
        <v>-504.26546999999999</v>
      </c>
      <c r="D222" s="4">
        <f>VLOOKUP(A222,SIAF!$B$3:$R$279,16,FALSE)</f>
        <v>-321.17561999999998</v>
      </c>
      <c r="E222" s="4">
        <f t="shared" si="45"/>
        <v>73.407730374661654</v>
      </c>
      <c r="F222" s="4">
        <f t="shared" si="53"/>
        <v>125.78936251460118</v>
      </c>
      <c r="G222" s="4">
        <f t="shared" si="53"/>
        <v>135.94234380135154</v>
      </c>
      <c r="H222" s="4">
        <f t="shared" si="53"/>
        <v>149.51602209111269</v>
      </c>
      <c r="I222" s="4">
        <f t="shared" si="53"/>
        <v>116.34490676477054</v>
      </c>
      <c r="J222" s="4">
        <f t="shared" si="53"/>
        <v>1.9005930171922334</v>
      </c>
      <c r="K222" s="4">
        <f t="shared" si="46"/>
        <v>1.9005930171922334</v>
      </c>
      <c r="L222" s="4" t="b">
        <f t="shared" si="47"/>
        <v>0</v>
      </c>
      <c r="M222" s="4" t="b">
        <f t="shared" si="48"/>
        <v>0</v>
      </c>
      <c r="N222" s="4" t="b">
        <f t="shared" si="49"/>
        <v>0</v>
      </c>
      <c r="O222" s="4" t="b">
        <f t="shared" si="50"/>
        <v>0</v>
      </c>
      <c r="P222" s="4" t="b">
        <f t="shared" si="51"/>
        <v>0</v>
      </c>
      <c r="Q222" s="4" t="b">
        <f t="shared" si="52"/>
        <v>1</v>
      </c>
    </row>
    <row r="223" spans="1:17" x14ac:dyDescent="0.2">
      <c r="A223" t="str">
        <f>SIAF!B222</f>
        <v>MIRIFU_3BSLICE15</v>
      </c>
      <c r="B223" t="str">
        <f>HLOOKUP(TRUE,$L223:$Q$281,ROW($Q$281)-ROW($L223)+1,FALSE)</f>
        <v>MIRIFU_CNTR</v>
      </c>
      <c r="C223" s="4">
        <f>VLOOKUP(A223,SIAF!$B$3:$R$279,15,FALSE)</f>
        <v>-504.30534999999998</v>
      </c>
      <c r="D223" s="4">
        <f>VLOOKUP(A223,SIAF!$B$3:$R$279,16,FALSE)</f>
        <v>-321.56367999999998</v>
      </c>
      <c r="E223" s="4">
        <f t="shared" si="45"/>
        <v>73.156378323955408</v>
      </c>
      <c r="F223" s="4">
        <f t="shared" si="53"/>
        <v>125.66948446449632</v>
      </c>
      <c r="G223" s="4">
        <f t="shared" si="53"/>
        <v>135.76085959193145</v>
      </c>
      <c r="H223" s="4">
        <f t="shared" si="53"/>
        <v>149.28645104903123</v>
      </c>
      <c r="I223" s="4">
        <f t="shared" si="53"/>
        <v>116.33021843729486</v>
      </c>
      <c r="J223" s="4">
        <f t="shared" si="53"/>
        <v>2.2869570605937968</v>
      </c>
      <c r="K223" s="4">
        <f t="shared" si="46"/>
        <v>2.2869570605937968</v>
      </c>
      <c r="L223" s="4" t="b">
        <f t="shared" si="47"/>
        <v>0</v>
      </c>
      <c r="M223" s="4" t="b">
        <f t="shared" si="48"/>
        <v>0</v>
      </c>
      <c r="N223" s="4" t="b">
        <f t="shared" si="49"/>
        <v>0</v>
      </c>
      <c r="O223" s="4" t="b">
        <f t="shared" si="50"/>
        <v>0</v>
      </c>
      <c r="P223" s="4" t="b">
        <f t="shared" si="51"/>
        <v>0</v>
      </c>
      <c r="Q223" s="4" t="b">
        <f t="shared" si="52"/>
        <v>1</v>
      </c>
    </row>
    <row r="224" spans="1:17" x14ac:dyDescent="0.2">
      <c r="A224" t="str">
        <f>SIAF!B223</f>
        <v>MIRIFU_3BSLICE16</v>
      </c>
      <c r="B224" t="str">
        <f>HLOOKUP(TRUE,$L224:$Q$281,ROW($Q$281)-ROW($L224)+1,FALSE)</f>
        <v>MIRIFU_CNTR</v>
      </c>
      <c r="C224" s="4">
        <f>VLOOKUP(A224,SIAF!$B$3:$R$279,15,FALSE)</f>
        <v>-504.34521999999998</v>
      </c>
      <c r="D224" s="4">
        <f>VLOOKUP(A224,SIAF!$B$3:$R$279,16,FALSE)</f>
        <v>-321.95173999999997</v>
      </c>
      <c r="E224" s="4">
        <f t="shared" si="45"/>
        <v>72.906240079400135</v>
      </c>
      <c r="F224" s="4">
        <f t="shared" si="53"/>
        <v>125.5506948953029</v>
      </c>
      <c r="G224" s="4">
        <f t="shared" si="53"/>
        <v>135.58024654629753</v>
      </c>
      <c r="H224" s="4">
        <f t="shared" si="53"/>
        <v>149.05753992677316</v>
      </c>
      <c r="I224" s="4">
        <f t="shared" si="53"/>
        <v>116.31682668485028</v>
      </c>
      <c r="J224" s="4">
        <f t="shared" si="53"/>
        <v>2.6744050119044758</v>
      </c>
      <c r="K224" s="4">
        <f t="shared" si="46"/>
        <v>2.6744050119044758</v>
      </c>
      <c r="L224" s="4" t="b">
        <f t="shared" si="47"/>
        <v>0</v>
      </c>
      <c r="M224" s="4" t="b">
        <f t="shared" si="48"/>
        <v>0</v>
      </c>
      <c r="N224" s="4" t="b">
        <f t="shared" si="49"/>
        <v>0</v>
      </c>
      <c r="O224" s="4" t="b">
        <f t="shared" si="50"/>
        <v>0</v>
      </c>
      <c r="P224" s="4" t="b">
        <f t="shared" si="51"/>
        <v>0</v>
      </c>
      <c r="Q224" s="4" t="b">
        <f t="shared" si="52"/>
        <v>1</v>
      </c>
    </row>
    <row r="225" spans="1:17" x14ac:dyDescent="0.2">
      <c r="A225" t="str">
        <f>SIAF!B224</f>
        <v>MIRIFU_CHANNEL3C</v>
      </c>
      <c r="B225" t="str">
        <f>HLOOKUP(TRUE,$L225:$Q$281,ROW($Q$281)-ROW($L225)+1,FALSE)</f>
        <v>MIRIFU_CNTR</v>
      </c>
      <c r="C225" s="4">
        <f>VLOOKUP(A225,SIAF!$B$3:$R$279,15,FALSE)</f>
        <v>-504.14319</v>
      </c>
      <c r="D225" s="4">
        <f>VLOOKUP(A225,SIAF!$B$3:$R$279,16,FALSE)</f>
        <v>-319.01769999999999</v>
      </c>
      <c r="E225" s="4">
        <f t="shared" si="45"/>
        <v>74.894563190001264</v>
      </c>
      <c r="F225" s="4">
        <f t="shared" si="53"/>
        <v>126.56618561845436</v>
      </c>
      <c r="G225" s="4">
        <f t="shared" si="53"/>
        <v>137.04945246470231</v>
      </c>
      <c r="H225" s="4">
        <f t="shared" si="53"/>
        <v>150.87784576466575</v>
      </c>
      <c r="I225" s="4">
        <f t="shared" si="53"/>
        <v>116.54860174546066</v>
      </c>
      <c r="J225" s="4">
        <f t="shared" si="53"/>
        <v>0.47788483487132927</v>
      </c>
      <c r="K225" s="4">
        <f t="shared" si="46"/>
        <v>0.47788483487132927</v>
      </c>
      <c r="L225" s="4" t="b">
        <f t="shared" si="47"/>
        <v>0</v>
      </c>
      <c r="M225" s="4" t="b">
        <f t="shared" si="48"/>
        <v>0</v>
      </c>
      <c r="N225" s="4" t="b">
        <f t="shared" si="49"/>
        <v>0</v>
      </c>
      <c r="O225" s="4" t="b">
        <f t="shared" si="50"/>
        <v>0</v>
      </c>
      <c r="P225" s="4" t="b">
        <f t="shared" si="51"/>
        <v>0</v>
      </c>
      <c r="Q225" s="4" t="b">
        <f t="shared" si="52"/>
        <v>1</v>
      </c>
    </row>
    <row r="226" spans="1:17" x14ac:dyDescent="0.2">
      <c r="A226" t="str">
        <f>SIAF!B225</f>
        <v>MIRIFU_3CSLICE01</v>
      </c>
      <c r="B226" t="str">
        <f>HLOOKUP(TRUE,$L226:$Q$281,ROW($Q$281)-ROW($L226)+1,FALSE)</f>
        <v>MIRIFU_CNTR</v>
      </c>
      <c r="C226" s="4">
        <f>VLOOKUP(A226,SIAF!$B$3:$R$279,15,FALSE)</f>
        <v>-503.84282999999999</v>
      </c>
      <c r="D226" s="4">
        <f>VLOOKUP(A226,SIAF!$B$3:$R$279,16,FALSE)</f>
        <v>-316.11212</v>
      </c>
      <c r="E226" s="4">
        <f t="shared" si="45"/>
        <v>76.857878625699584</v>
      </c>
      <c r="F226" s="4">
        <f t="shared" si="53"/>
        <v>127.54052087056272</v>
      </c>
      <c r="G226" s="4">
        <f t="shared" si="53"/>
        <v>138.46892997219672</v>
      </c>
      <c r="H226" s="4">
        <f t="shared" si="53"/>
        <v>152.64216528852435</v>
      </c>
      <c r="I226" s="4">
        <f t="shared" si="53"/>
        <v>116.75206952607549</v>
      </c>
      <c r="J226" s="4">
        <f t="shared" si="53"/>
        <v>3.2246140410597999</v>
      </c>
      <c r="K226" s="4">
        <f t="shared" si="46"/>
        <v>3.2246140410597999</v>
      </c>
      <c r="L226" s="4" t="b">
        <f t="shared" si="47"/>
        <v>0</v>
      </c>
      <c r="M226" s="4" t="b">
        <f t="shared" si="48"/>
        <v>0</v>
      </c>
      <c r="N226" s="4" t="b">
        <f t="shared" si="49"/>
        <v>0</v>
      </c>
      <c r="O226" s="4" t="b">
        <f t="shared" si="50"/>
        <v>0</v>
      </c>
      <c r="P226" s="4" t="b">
        <f t="shared" si="51"/>
        <v>0</v>
      </c>
      <c r="Q226" s="4" t="b">
        <f t="shared" si="52"/>
        <v>1</v>
      </c>
    </row>
    <row r="227" spans="1:17" x14ac:dyDescent="0.2">
      <c r="A227" t="str">
        <f>SIAF!B226</f>
        <v>MIRIFU_3CSLICE02</v>
      </c>
      <c r="B227" t="str">
        <f>HLOOKUP(TRUE,$L227:$Q$281,ROW($Q$281)-ROW($L227)+1,FALSE)</f>
        <v>MIRIFU_CNTR</v>
      </c>
      <c r="C227" s="4">
        <f>VLOOKUP(A227,SIAF!$B$3:$R$279,15,FALSE)</f>
        <v>-503.88288</v>
      </c>
      <c r="D227" s="4">
        <f>VLOOKUP(A227,SIAF!$B$3:$R$279,16,FALSE)</f>
        <v>-316.49952999999999</v>
      </c>
      <c r="E227" s="4">
        <f t="shared" si="45"/>
        <v>76.592576273345358</v>
      </c>
      <c r="F227" s="4">
        <f t="shared" si="53"/>
        <v>127.40717270398049</v>
      </c>
      <c r="G227" s="4">
        <f t="shared" si="53"/>
        <v>138.27694498794011</v>
      </c>
      <c r="H227" s="4">
        <f t="shared" si="53"/>
        <v>152.4048699302657</v>
      </c>
      <c r="I227" s="4">
        <f t="shared" si="53"/>
        <v>116.72073942825253</v>
      </c>
      <c r="J227" s="4">
        <f t="shared" si="53"/>
        <v>2.8383412417819103</v>
      </c>
      <c r="K227" s="4">
        <f t="shared" si="46"/>
        <v>2.8383412417819103</v>
      </c>
      <c r="L227" s="4" t="b">
        <f t="shared" si="47"/>
        <v>0</v>
      </c>
      <c r="M227" s="4" t="b">
        <f t="shared" si="48"/>
        <v>0</v>
      </c>
      <c r="N227" s="4" t="b">
        <f t="shared" si="49"/>
        <v>0</v>
      </c>
      <c r="O227" s="4" t="b">
        <f t="shared" si="50"/>
        <v>0</v>
      </c>
      <c r="P227" s="4" t="b">
        <f t="shared" si="51"/>
        <v>0</v>
      </c>
      <c r="Q227" s="4" t="b">
        <f t="shared" si="52"/>
        <v>1</v>
      </c>
    </row>
    <row r="228" spans="1:17" x14ac:dyDescent="0.2">
      <c r="A228" t="str">
        <f>SIAF!B227</f>
        <v>MIRIFU_3CSLICE03</v>
      </c>
      <c r="B228" t="str">
        <f>HLOOKUP(TRUE,$L228:$Q$281,ROW($Q$281)-ROW($L228)+1,FALSE)</f>
        <v>MIRIFU_CNTR</v>
      </c>
      <c r="C228" s="4">
        <f>VLOOKUP(A228,SIAF!$B$3:$R$279,15,FALSE)</f>
        <v>-503.92293000000001</v>
      </c>
      <c r="D228" s="4">
        <f>VLOOKUP(A228,SIAF!$B$3:$R$279,16,FALSE)</f>
        <v>-316.88693999999998</v>
      </c>
      <c r="E228" s="4">
        <f t="shared" si="45"/>
        <v>76.328339131379522</v>
      </c>
      <c r="F228" s="4">
        <f t="shared" si="53"/>
        <v>127.27487666436994</v>
      </c>
      <c r="G228" s="4">
        <f t="shared" si="53"/>
        <v>138.08579160714442</v>
      </c>
      <c r="H228" s="4">
        <f t="shared" si="53"/>
        <v>152.16820138903665</v>
      </c>
      <c r="I228" s="4">
        <f t="shared" si="53"/>
        <v>116.69070086238955</v>
      </c>
      <c r="J228" s="4">
        <f t="shared" si="53"/>
        <v>2.4530811884240848</v>
      </c>
      <c r="K228" s="4">
        <f t="shared" si="46"/>
        <v>2.4530811884240848</v>
      </c>
      <c r="L228" s="4" t="b">
        <f t="shared" si="47"/>
        <v>0</v>
      </c>
      <c r="M228" s="4" t="b">
        <f t="shared" si="48"/>
        <v>0</v>
      </c>
      <c r="N228" s="4" t="b">
        <f t="shared" si="49"/>
        <v>0</v>
      </c>
      <c r="O228" s="4" t="b">
        <f t="shared" si="50"/>
        <v>0</v>
      </c>
      <c r="P228" s="4" t="b">
        <f t="shared" si="51"/>
        <v>0</v>
      </c>
      <c r="Q228" s="4" t="b">
        <f t="shared" si="52"/>
        <v>1</v>
      </c>
    </row>
    <row r="229" spans="1:17" x14ac:dyDescent="0.2">
      <c r="A229" t="str">
        <f>SIAF!B228</f>
        <v>MIRIFU_3CSLICE04</v>
      </c>
      <c r="B229" t="str">
        <f>HLOOKUP(TRUE,$L229:$Q$281,ROW($Q$281)-ROW($L229)+1,FALSE)</f>
        <v>MIRIFU_CNTR</v>
      </c>
      <c r="C229" s="4">
        <f>VLOOKUP(A229,SIAF!$B$3:$R$279,15,FALSE)</f>
        <v>-503.96296999999998</v>
      </c>
      <c r="D229" s="4">
        <f>VLOOKUP(A229,SIAF!$B$3:$R$279,16,FALSE)</f>
        <v>-317.27435000000003</v>
      </c>
      <c r="E229" s="4">
        <f t="shared" si="45"/>
        <v>76.065171648728281</v>
      </c>
      <c r="F229" s="4">
        <f t="shared" si="53"/>
        <v>127.14362701106199</v>
      </c>
      <c r="G229" s="4">
        <f t="shared" si="53"/>
        <v>137.89546510503968</v>
      </c>
      <c r="H229" s="4">
        <f t="shared" si="53"/>
        <v>151.93215529814574</v>
      </c>
      <c r="I229" s="4">
        <f t="shared" si="53"/>
        <v>116.66194497925491</v>
      </c>
      <c r="J229" s="4">
        <f t="shared" si="53"/>
        <v>2.0693987363724529</v>
      </c>
      <c r="K229" s="4">
        <f t="shared" si="46"/>
        <v>2.0693987363724529</v>
      </c>
      <c r="L229" s="4" t="b">
        <f t="shared" si="47"/>
        <v>0</v>
      </c>
      <c r="M229" s="4" t="b">
        <f t="shared" si="48"/>
        <v>0</v>
      </c>
      <c r="N229" s="4" t="b">
        <f t="shared" si="49"/>
        <v>0</v>
      </c>
      <c r="O229" s="4" t="b">
        <f t="shared" si="50"/>
        <v>0</v>
      </c>
      <c r="P229" s="4" t="b">
        <f t="shared" si="51"/>
        <v>0</v>
      </c>
      <c r="Q229" s="4" t="b">
        <f t="shared" si="52"/>
        <v>1</v>
      </c>
    </row>
    <row r="230" spans="1:17" x14ac:dyDescent="0.2">
      <c r="A230" t="str">
        <f>SIAF!B229</f>
        <v>MIRIFU_3CSLICE05</v>
      </c>
      <c r="B230" t="str">
        <f>HLOOKUP(TRUE,$L230:$Q$281,ROW($Q$281)-ROW($L230)+1,FALSE)</f>
        <v>MIRIFU_CNTR</v>
      </c>
      <c r="C230" s="4">
        <f>VLOOKUP(A230,SIAF!$B$3:$R$279,15,FALSE)</f>
        <v>-504.00301999999999</v>
      </c>
      <c r="D230" s="4">
        <f>VLOOKUP(A230,SIAF!$B$3:$R$279,16,FALSE)</f>
        <v>-317.66176000000002</v>
      </c>
      <c r="E230" s="4">
        <f t="shared" si="45"/>
        <v>75.803098311075345</v>
      </c>
      <c r="F230" s="4">
        <f t="shared" si="53"/>
        <v>127.01344505318373</v>
      </c>
      <c r="G230" s="4">
        <f t="shared" si="53"/>
        <v>137.70598529603029</v>
      </c>
      <c r="H230" s="4">
        <f t="shared" si="53"/>
        <v>151.69674917510423</v>
      </c>
      <c r="I230" s="4">
        <f t="shared" si="53"/>
        <v>116.63449242253236</v>
      </c>
      <c r="J230" s="4">
        <f t="shared" si="53"/>
        <v>1.6883716071114081</v>
      </c>
      <c r="K230" s="4">
        <f t="shared" si="46"/>
        <v>1.6883716071114081</v>
      </c>
      <c r="L230" s="4" t="b">
        <f t="shared" si="47"/>
        <v>0</v>
      </c>
      <c r="M230" s="4" t="b">
        <f t="shared" si="48"/>
        <v>0</v>
      </c>
      <c r="N230" s="4" t="b">
        <f t="shared" si="49"/>
        <v>0</v>
      </c>
      <c r="O230" s="4" t="b">
        <f t="shared" si="50"/>
        <v>0</v>
      </c>
      <c r="P230" s="4" t="b">
        <f t="shared" si="51"/>
        <v>0</v>
      </c>
      <c r="Q230" s="4" t="b">
        <f t="shared" si="52"/>
        <v>1</v>
      </c>
    </row>
    <row r="231" spans="1:17" x14ac:dyDescent="0.2">
      <c r="A231" t="str">
        <f>SIAF!B230</f>
        <v>MIRIFU_3CSLICE06</v>
      </c>
      <c r="B231" t="str">
        <f>HLOOKUP(TRUE,$L231:$Q$281,ROW($Q$281)-ROW($L231)+1,FALSE)</f>
        <v>MIRIFU_CNTR</v>
      </c>
      <c r="C231" s="4">
        <f>VLOOKUP(A231,SIAF!$B$3:$R$279,15,FALSE)</f>
        <v>-504.04307</v>
      </c>
      <c r="D231" s="4">
        <f>VLOOKUP(A231,SIAF!$B$3:$R$279,16,FALSE)</f>
        <v>-318.04917999999998</v>
      </c>
      <c r="E231" s="4">
        <f t="shared" si="45"/>
        <v>75.542116397402651</v>
      </c>
      <c r="F231" s="4">
        <f t="shared" si="53"/>
        <v>126.88432078210116</v>
      </c>
      <c r="G231" s="4">
        <f t="shared" si="53"/>
        <v>137.51734177008333</v>
      </c>
      <c r="H231" s="4">
        <f t="shared" si="53"/>
        <v>151.46197187905125</v>
      </c>
      <c r="I231" s="4">
        <f t="shared" si="53"/>
        <v>116.60833258713085</v>
      </c>
      <c r="J231" s="4">
        <f t="shared" si="53"/>
        <v>1.3123038965880052</v>
      </c>
      <c r="K231" s="4">
        <f t="shared" si="46"/>
        <v>1.3123038965880052</v>
      </c>
      <c r="L231" s="4" t="b">
        <f t="shared" si="47"/>
        <v>0</v>
      </c>
      <c r="M231" s="4" t="b">
        <f t="shared" si="48"/>
        <v>0</v>
      </c>
      <c r="N231" s="4" t="b">
        <f t="shared" si="49"/>
        <v>0</v>
      </c>
      <c r="O231" s="4" t="b">
        <f t="shared" si="50"/>
        <v>0</v>
      </c>
      <c r="P231" s="4" t="b">
        <f t="shared" si="51"/>
        <v>0</v>
      </c>
      <c r="Q231" s="4" t="b">
        <f t="shared" si="52"/>
        <v>1</v>
      </c>
    </row>
    <row r="232" spans="1:17" x14ac:dyDescent="0.2">
      <c r="A232" t="str">
        <f>SIAF!B231</f>
        <v>MIRIFU_3CSLICE07</v>
      </c>
      <c r="B232" t="str">
        <f>HLOOKUP(TRUE,$L232:$Q$281,ROW($Q$281)-ROW($L232)+1,FALSE)</f>
        <v>MIRIFU_CNTR</v>
      </c>
      <c r="C232" s="4">
        <f>VLOOKUP(A232,SIAF!$B$3:$R$279,15,FALSE)</f>
        <v>-504.08312000000001</v>
      </c>
      <c r="D232" s="4">
        <f>VLOOKUP(A232,SIAF!$B$3:$R$279,16,FALSE)</f>
        <v>-318.43657999999999</v>
      </c>
      <c r="E232" s="4">
        <f t="shared" si="45"/>
        <v>75.282259582442578</v>
      </c>
      <c r="F232" s="4">
        <f t="shared" si="53"/>
        <v>126.75627020720458</v>
      </c>
      <c r="G232" s="4">
        <f t="shared" si="53"/>
        <v>137.32955511849846</v>
      </c>
      <c r="H232" s="4">
        <f t="shared" si="53"/>
        <v>151.22784679703443</v>
      </c>
      <c r="I232" s="4">
        <f t="shared" si="53"/>
        <v>116.58347137722173</v>
      </c>
      <c r="J232" s="4">
        <f t="shared" si="53"/>
        <v>0.94716252802780265</v>
      </c>
      <c r="K232" s="4">
        <f t="shared" si="46"/>
        <v>0.94716252802780265</v>
      </c>
      <c r="L232" s="4" t="b">
        <f t="shared" si="47"/>
        <v>0</v>
      </c>
      <c r="M232" s="4" t="b">
        <f t="shared" si="48"/>
        <v>0</v>
      </c>
      <c r="N232" s="4" t="b">
        <f t="shared" si="49"/>
        <v>0</v>
      </c>
      <c r="O232" s="4" t="b">
        <f t="shared" si="50"/>
        <v>0</v>
      </c>
      <c r="P232" s="4" t="b">
        <f t="shared" si="51"/>
        <v>0</v>
      </c>
      <c r="Q232" s="4" t="b">
        <f t="shared" si="52"/>
        <v>1</v>
      </c>
    </row>
    <row r="233" spans="1:17" x14ac:dyDescent="0.2">
      <c r="A233" t="str">
        <f>SIAF!B232</f>
        <v>MIRIFU_3CSLICE08</v>
      </c>
      <c r="B233" t="str">
        <f>HLOOKUP(TRUE,$L233:$Q$281,ROW($Q$281)-ROW($L233)+1,FALSE)</f>
        <v>MIRIFU_CNTR</v>
      </c>
      <c r="C233" s="4">
        <f>VLOOKUP(A233,SIAF!$B$3:$R$279,15,FALSE)</f>
        <v>-504.12317000000002</v>
      </c>
      <c r="D233" s="4">
        <f>VLOOKUP(A233,SIAF!$B$3:$R$279,16,FALSE)</f>
        <v>-318.82400000000001</v>
      </c>
      <c r="E233" s="4">
        <f t="shared" si="45"/>
        <v>75.023509792712574</v>
      </c>
      <c r="F233" s="4">
        <f t="shared" si="53"/>
        <v>126.62927959377198</v>
      </c>
      <c r="G233" s="4">
        <f t="shared" si="53"/>
        <v>137.14260602651132</v>
      </c>
      <c r="H233" s="4">
        <f t="shared" si="53"/>
        <v>150.99434969429194</v>
      </c>
      <c r="I233" s="4">
        <f t="shared" si="53"/>
        <v>116.55990297693043</v>
      </c>
      <c r="J233" s="4">
        <f t="shared" si="53"/>
        <v>0.61272932572220706</v>
      </c>
      <c r="K233" s="4">
        <f t="shared" si="46"/>
        <v>0.61272932572220706</v>
      </c>
      <c r="L233" s="4" t="b">
        <f t="shared" si="47"/>
        <v>0</v>
      </c>
      <c r="M233" s="4" t="b">
        <f t="shared" si="48"/>
        <v>0</v>
      </c>
      <c r="N233" s="4" t="b">
        <f t="shared" si="49"/>
        <v>0</v>
      </c>
      <c r="O233" s="4" t="b">
        <f t="shared" si="50"/>
        <v>0</v>
      </c>
      <c r="P233" s="4" t="b">
        <f t="shared" si="51"/>
        <v>0</v>
      </c>
      <c r="Q233" s="4" t="b">
        <f t="shared" si="52"/>
        <v>1</v>
      </c>
    </row>
    <row r="234" spans="1:17" x14ac:dyDescent="0.2">
      <c r="A234" t="str">
        <f>SIAF!B233</f>
        <v>MIRIFU_3CSLICE09</v>
      </c>
      <c r="B234" t="str">
        <f>HLOOKUP(TRUE,$L234:$Q$281,ROW($Q$281)-ROW($L234)+1,FALSE)</f>
        <v>MIRIFU_CNTR</v>
      </c>
      <c r="C234" s="4">
        <f>VLOOKUP(A234,SIAF!$B$3:$R$279,15,FALSE)</f>
        <v>-504.16322000000002</v>
      </c>
      <c r="D234" s="4">
        <f>VLOOKUP(A234,SIAF!$B$3:$R$279,16,FALSE)</f>
        <v>-319.21141</v>
      </c>
      <c r="E234" s="4">
        <f t="shared" si="45"/>
        <v>74.765900844290613</v>
      </c>
      <c r="F234" s="4">
        <f t="shared" si="53"/>
        <v>126.50336484465836</v>
      </c>
      <c r="G234" s="4">
        <f t="shared" si="53"/>
        <v>136.95651503083448</v>
      </c>
      <c r="H234" s="4">
        <f t="shared" si="53"/>
        <v>150.76150393316505</v>
      </c>
      <c r="I234" s="4">
        <f t="shared" si="53"/>
        <v>116.5376331068359</v>
      </c>
      <c r="J234" s="4">
        <f t="shared" si="53"/>
        <v>0.3964298338924595</v>
      </c>
      <c r="K234" s="4">
        <f t="shared" si="46"/>
        <v>0.3964298338924595</v>
      </c>
      <c r="L234" s="4" t="b">
        <f t="shared" si="47"/>
        <v>0</v>
      </c>
      <c r="M234" s="4" t="b">
        <f t="shared" si="48"/>
        <v>0</v>
      </c>
      <c r="N234" s="4" t="b">
        <f t="shared" si="49"/>
        <v>0</v>
      </c>
      <c r="O234" s="4" t="b">
        <f t="shared" si="50"/>
        <v>0</v>
      </c>
      <c r="P234" s="4" t="b">
        <f t="shared" si="51"/>
        <v>0</v>
      </c>
      <c r="Q234" s="4" t="b">
        <f t="shared" si="52"/>
        <v>1</v>
      </c>
    </row>
    <row r="235" spans="1:17" x14ac:dyDescent="0.2">
      <c r="A235" t="str">
        <f>SIAF!B234</f>
        <v>MIRIFU_3CSLICE10</v>
      </c>
      <c r="B235" t="str">
        <f>HLOOKUP(TRUE,$L235:$Q$281,ROW($Q$281)-ROW($L235)+1,FALSE)</f>
        <v>MIRIFU_CNTR</v>
      </c>
      <c r="C235" s="4">
        <f>VLOOKUP(A235,SIAF!$B$3:$R$279,15,FALSE)</f>
        <v>-504.20326</v>
      </c>
      <c r="D235" s="4">
        <f>VLOOKUP(A235,SIAF!$B$3:$R$279,16,FALSE)</f>
        <v>-319.59881999999999</v>
      </c>
      <c r="E235" s="4">
        <f t="shared" si="45"/>
        <v>74.509430280485418</v>
      </c>
      <c r="F235" s="4">
        <f t="shared" si="53"/>
        <v>126.3785158359079</v>
      </c>
      <c r="G235" s="4">
        <f t="shared" si="53"/>
        <v>136.77127165608755</v>
      </c>
      <c r="H235" s="4">
        <f t="shared" si="53"/>
        <v>150.52929833100202</v>
      </c>
      <c r="I235" s="4">
        <f t="shared" si="53"/>
        <v>116.5166509860248</v>
      </c>
      <c r="J235" s="4">
        <f t="shared" si="53"/>
        <v>0.49218766227931066</v>
      </c>
      <c r="K235" s="4">
        <f t="shared" si="46"/>
        <v>0.49218766227931066</v>
      </c>
      <c r="L235" s="4" t="b">
        <f t="shared" si="47"/>
        <v>0</v>
      </c>
      <c r="M235" s="4" t="b">
        <f t="shared" si="48"/>
        <v>0</v>
      </c>
      <c r="N235" s="4" t="b">
        <f t="shared" si="49"/>
        <v>0</v>
      </c>
      <c r="O235" s="4" t="b">
        <f t="shared" si="50"/>
        <v>0</v>
      </c>
      <c r="P235" s="4" t="b">
        <f t="shared" si="51"/>
        <v>0</v>
      </c>
      <c r="Q235" s="4" t="b">
        <f t="shared" si="52"/>
        <v>1</v>
      </c>
    </row>
    <row r="236" spans="1:17" x14ac:dyDescent="0.2">
      <c r="A236" t="str">
        <f>SIAF!B235</f>
        <v>MIRIFU_3CSLICE11</v>
      </c>
      <c r="B236" t="str">
        <f>HLOOKUP(TRUE,$L236:$Q$281,ROW($Q$281)-ROW($L236)+1,FALSE)</f>
        <v>MIRIFU_CNTR</v>
      </c>
      <c r="C236" s="4">
        <f>VLOOKUP(A236,SIAF!$B$3:$R$279,15,FALSE)</f>
        <v>-504.24331000000001</v>
      </c>
      <c r="D236" s="4">
        <f>VLOOKUP(A236,SIAF!$B$3:$R$279,16,FALSE)</f>
        <v>-319.98622999999998</v>
      </c>
      <c r="E236" s="4">
        <f t="shared" si="45"/>
        <v>74.254123585192048</v>
      </c>
      <c r="F236" s="4">
        <f t="shared" si="53"/>
        <v>126.25475394103501</v>
      </c>
      <c r="G236" s="4">
        <f t="shared" si="53"/>
        <v>136.58689590628009</v>
      </c>
      <c r="H236" s="4">
        <f t="shared" si="53"/>
        <v>150.29775063470785</v>
      </c>
      <c r="I236" s="4">
        <f t="shared" si="53"/>
        <v>116.49697706976166</v>
      </c>
      <c r="J236" s="4">
        <f t="shared" si="53"/>
        <v>0.79418469067336572</v>
      </c>
      <c r="K236" s="4">
        <f t="shared" si="46"/>
        <v>0.79418469067336572</v>
      </c>
      <c r="L236" s="4" t="b">
        <f t="shared" si="47"/>
        <v>0</v>
      </c>
      <c r="M236" s="4" t="b">
        <f t="shared" si="48"/>
        <v>0</v>
      </c>
      <c r="N236" s="4" t="b">
        <f t="shared" si="49"/>
        <v>0</v>
      </c>
      <c r="O236" s="4" t="b">
        <f t="shared" si="50"/>
        <v>0</v>
      </c>
      <c r="P236" s="4" t="b">
        <f t="shared" si="51"/>
        <v>0</v>
      </c>
      <c r="Q236" s="4" t="b">
        <f t="shared" si="52"/>
        <v>1</v>
      </c>
    </row>
    <row r="237" spans="1:17" x14ac:dyDescent="0.2">
      <c r="A237" t="str">
        <f>SIAF!B236</f>
        <v>MIRIFU_3CSLICE12</v>
      </c>
      <c r="B237" t="str">
        <f>HLOOKUP(TRUE,$L237:$Q$281,ROW($Q$281)-ROW($L237)+1,FALSE)</f>
        <v>MIRIFU_CNTR</v>
      </c>
      <c r="C237" s="4">
        <f>VLOOKUP(A237,SIAF!$B$3:$R$279,15,FALSE)</f>
        <v>-504.28336000000002</v>
      </c>
      <c r="D237" s="4">
        <f>VLOOKUP(A237,SIAF!$B$3:$R$279,16,FALSE)</f>
        <v>-320.37364000000002</v>
      </c>
      <c r="E237" s="4">
        <f t="shared" si="45"/>
        <v>73.9999859399218</v>
      </c>
      <c r="F237" s="4">
        <f t="shared" si="53"/>
        <v>126.13207324688258</v>
      </c>
      <c r="G237" s="4">
        <f t="shared" si="53"/>
        <v>136.40338301238677</v>
      </c>
      <c r="H237" s="4">
        <f t="shared" si="53"/>
        <v>150.06685648970935</v>
      </c>
      <c r="I237" s="4">
        <f t="shared" si="53"/>
        <v>116.47860214136857</v>
      </c>
      <c r="J237" s="4">
        <f t="shared" si="53"/>
        <v>1.1500395524067979</v>
      </c>
      <c r="K237" s="4">
        <f t="shared" si="46"/>
        <v>1.1500395524067979</v>
      </c>
      <c r="L237" s="4" t="b">
        <f t="shared" si="47"/>
        <v>0</v>
      </c>
      <c r="M237" s="4" t="b">
        <f t="shared" si="48"/>
        <v>0</v>
      </c>
      <c r="N237" s="4" t="b">
        <f t="shared" si="49"/>
        <v>0</v>
      </c>
      <c r="O237" s="4" t="b">
        <f t="shared" si="50"/>
        <v>0</v>
      </c>
      <c r="P237" s="4" t="b">
        <f t="shared" si="51"/>
        <v>0</v>
      </c>
      <c r="Q237" s="4" t="b">
        <f t="shared" si="52"/>
        <v>1</v>
      </c>
    </row>
    <row r="238" spans="1:17" x14ac:dyDescent="0.2">
      <c r="A238" t="str">
        <f>SIAF!B237</f>
        <v>MIRIFU_3CSLICE13</v>
      </c>
      <c r="B238" t="str">
        <f>HLOOKUP(TRUE,$L238:$Q$281,ROW($Q$281)-ROW($L238)+1,FALSE)</f>
        <v>MIRIFU_CNTR</v>
      </c>
      <c r="C238" s="4">
        <f>VLOOKUP(A238,SIAF!$B$3:$R$279,15,FALSE)</f>
        <v>-504.32341000000002</v>
      </c>
      <c r="D238" s="4">
        <f>VLOOKUP(A238,SIAF!$B$3:$R$279,16,FALSE)</f>
        <v>-320.76105999999999</v>
      </c>
      <c r="E238" s="4">
        <f t="shared" si="45"/>
        <v>73.747022202133707</v>
      </c>
      <c r="F238" s="4">
        <f t="shared" si="53"/>
        <v>126.01047284232837</v>
      </c>
      <c r="G238" s="4">
        <f t="shared" si="53"/>
        <v>136.22073089921548</v>
      </c>
      <c r="H238" s="4">
        <f t="shared" si="53"/>
        <v>149.83661221554712</v>
      </c>
      <c r="I238" s="4">
        <f t="shared" si="53"/>
        <v>116.46152536880835</v>
      </c>
      <c r="J238" s="4">
        <f t="shared" si="53"/>
        <v>1.5224526720394116</v>
      </c>
      <c r="K238" s="4">
        <f t="shared" si="46"/>
        <v>1.5224526720394116</v>
      </c>
      <c r="L238" s="4" t="b">
        <f t="shared" si="47"/>
        <v>0</v>
      </c>
      <c r="M238" s="4" t="b">
        <f t="shared" si="48"/>
        <v>0</v>
      </c>
      <c r="N238" s="4" t="b">
        <f t="shared" si="49"/>
        <v>0</v>
      </c>
      <c r="O238" s="4" t="b">
        <f t="shared" si="50"/>
        <v>0</v>
      </c>
      <c r="P238" s="4" t="b">
        <f t="shared" si="51"/>
        <v>0</v>
      </c>
      <c r="Q238" s="4" t="b">
        <f t="shared" si="52"/>
        <v>1</v>
      </c>
    </row>
    <row r="239" spans="1:17" x14ac:dyDescent="0.2">
      <c r="A239" t="str">
        <f>SIAF!B238</f>
        <v>MIRIFU_3CSLICE14</v>
      </c>
      <c r="B239" t="str">
        <f>HLOOKUP(TRUE,$L239:$Q$281,ROW($Q$281)-ROW($L239)+1,FALSE)</f>
        <v>MIRIFU_CNTR</v>
      </c>
      <c r="C239" s="4">
        <f>VLOOKUP(A239,SIAF!$B$3:$R$279,15,FALSE)</f>
        <v>-504.36345999999998</v>
      </c>
      <c r="D239" s="4">
        <f>VLOOKUP(A239,SIAF!$B$3:$R$279,16,FALSE)</f>
        <v>-321.14846999999997</v>
      </c>
      <c r="E239" s="4">
        <f t="shared" si="45"/>
        <v>73.495259052378685</v>
      </c>
      <c r="F239" s="4">
        <f t="shared" si="53"/>
        <v>125.8899640344036</v>
      </c>
      <c r="G239" s="4">
        <f t="shared" si="53"/>
        <v>136.03895420216213</v>
      </c>
      <c r="H239" s="4">
        <f t="shared" si="53"/>
        <v>149.60703426267443</v>
      </c>
      <c r="I239" s="4">
        <f t="shared" si="53"/>
        <v>116.44575025064177</v>
      </c>
      <c r="J239" s="4">
        <f t="shared" si="53"/>
        <v>1.9017080686582337</v>
      </c>
      <c r="K239" s="4">
        <f t="shared" si="46"/>
        <v>1.9017080686582337</v>
      </c>
      <c r="L239" s="4" t="b">
        <f t="shared" si="47"/>
        <v>0</v>
      </c>
      <c r="M239" s="4" t="b">
        <f t="shared" si="48"/>
        <v>0</v>
      </c>
      <c r="N239" s="4" t="b">
        <f t="shared" si="49"/>
        <v>0</v>
      </c>
      <c r="O239" s="4" t="b">
        <f t="shared" si="50"/>
        <v>0</v>
      </c>
      <c r="P239" s="4" t="b">
        <f t="shared" si="51"/>
        <v>0</v>
      </c>
      <c r="Q239" s="4" t="b">
        <f t="shared" si="52"/>
        <v>1</v>
      </c>
    </row>
    <row r="240" spans="1:17" x14ac:dyDescent="0.2">
      <c r="A240" t="str">
        <f>SIAF!B239</f>
        <v>MIRIFU_3CSLICE15</v>
      </c>
      <c r="B240" t="str">
        <f>HLOOKUP(TRUE,$L240:$Q$281,ROW($Q$281)-ROW($L240)+1,FALSE)</f>
        <v>MIRIFU_CNTR</v>
      </c>
      <c r="C240" s="4">
        <f>VLOOKUP(A240,SIAF!$B$3:$R$279,15,FALSE)</f>
        <v>-504.40350999999998</v>
      </c>
      <c r="D240" s="4">
        <f>VLOOKUP(A240,SIAF!$B$3:$R$279,16,FALSE)</f>
        <v>-321.53588000000002</v>
      </c>
      <c r="E240" s="4">
        <f t="shared" si="45"/>
        <v>73.244701540054777</v>
      </c>
      <c r="F240" s="4">
        <f t="shared" si="53"/>
        <v>125.77054585331533</v>
      </c>
      <c r="G240" s="4">
        <f t="shared" si="53"/>
        <v>135.85805082931469</v>
      </c>
      <c r="H240" s="4">
        <f t="shared" si="53"/>
        <v>149.37811895500309</v>
      </c>
      <c r="I240" s="4">
        <f t="shared" si="53"/>
        <v>116.43127583540985</v>
      </c>
      <c r="J240" s="4">
        <f t="shared" si="53"/>
        <v>2.2844049639676434</v>
      </c>
      <c r="K240" s="4">
        <f t="shared" si="46"/>
        <v>2.2844049639676434</v>
      </c>
      <c r="L240" s="4" t="b">
        <f t="shared" si="47"/>
        <v>0</v>
      </c>
      <c r="M240" s="4" t="b">
        <f t="shared" si="48"/>
        <v>0</v>
      </c>
      <c r="N240" s="4" t="b">
        <f t="shared" si="49"/>
        <v>0</v>
      </c>
      <c r="O240" s="4" t="b">
        <f t="shared" si="50"/>
        <v>0</v>
      </c>
      <c r="P240" s="4" t="b">
        <f t="shared" si="51"/>
        <v>0</v>
      </c>
      <c r="Q240" s="4" t="b">
        <f t="shared" si="52"/>
        <v>1</v>
      </c>
    </row>
    <row r="241" spans="1:17" x14ac:dyDescent="0.2">
      <c r="A241" t="str">
        <f>SIAF!B240</f>
        <v>MIRIFU_3CSLICE16</v>
      </c>
      <c r="B241" t="str">
        <f>HLOOKUP(TRUE,$L241:$Q$281,ROW($Q$281)-ROW($L241)+1,FALSE)</f>
        <v>MIRIFU_CNTR</v>
      </c>
      <c r="C241" s="4">
        <f>VLOOKUP(A241,SIAF!$B$3:$R$279,15,FALSE)</f>
        <v>-504.44355999999999</v>
      </c>
      <c r="D241" s="4">
        <f>VLOOKUP(A241,SIAF!$B$3:$R$279,16,FALSE)</f>
        <v>-321.92329000000001</v>
      </c>
      <c r="E241" s="4">
        <f t="shared" si="45"/>
        <v>72.995362080260676</v>
      </c>
      <c r="F241" s="4">
        <f t="shared" si="53"/>
        <v>125.65222140861482</v>
      </c>
      <c r="G241" s="4">
        <f t="shared" si="53"/>
        <v>135.67802427395731</v>
      </c>
      <c r="H241" s="4">
        <f t="shared" si="53"/>
        <v>149.14986934361781</v>
      </c>
      <c r="I241" s="4">
        <f t="shared" si="53"/>
        <v>116.41810260826688</v>
      </c>
      <c r="J241" s="4">
        <f t="shared" si="53"/>
        <v>2.6690634165564462</v>
      </c>
      <c r="K241" s="4">
        <f t="shared" si="46"/>
        <v>2.6690634165564462</v>
      </c>
      <c r="L241" s="4" t="b">
        <f t="shared" si="47"/>
        <v>0</v>
      </c>
      <c r="M241" s="4" t="b">
        <f t="shared" si="48"/>
        <v>0</v>
      </c>
      <c r="N241" s="4" t="b">
        <f t="shared" si="49"/>
        <v>0</v>
      </c>
      <c r="O241" s="4" t="b">
        <f t="shared" si="50"/>
        <v>0</v>
      </c>
      <c r="P241" s="4" t="b">
        <f t="shared" si="51"/>
        <v>0</v>
      </c>
      <c r="Q241" s="4" t="b">
        <f t="shared" si="52"/>
        <v>1</v>
      </c>
    </row>
    <row r="242" spans="1:17" x14ac:dyDescent="0.2">
      <c r="A242" t="str">
        <f>SIAF!B241</f>
        <v>MIRIFU_CHANNEL4A</v>
      </c>
      <c r="B242" t="str">
        <f>HLOOKUP(TRUE,$L242:$Q$281,ROW($Q$281)-ROW($L242)+1,FALSE)</f>
        <v>MIRIFU_CNTR</v>
      </c>
      <c r="C242" s="4">
        <f>VLOOKUP(A242,SIAF!$B$3:$R$279,15,FALSE)</f>
        <v>-503.12848000000002</v>
      </c>
      <c r="D242" s="4">
        <f>VLOOKUP(A242,SIAF!$B$3:$R$279,16,FALSE)</f>
        <v>-319.48786000000001</v>
      </c>
      <c r="E242" s="4">
        <f t="shared" si="45"/>
        <v>73.862217653937719</v>
      </c>
      <c r="F242" s="4">
        <f t="shared" si="53"/>
        <v>125.44784610197111</v>
      </c>
      <c r="G242" s="4">
        <f t="shared" si="53"/>
        <v>135.94684697540731</v>
      </c>
      <c r="H242" s="4">
        <f t="shared" si="53"/>
        <v>149.81317603665326</v>
      </c>
      <c r="I242" s="4">
        <f t="shared" si="53"/>
        <v>115.47227529811063</v>
      </c>
      <c r="J242" s="4">
        <f t="shared" si="53"/>
        <v>0.67570814890749842</v>
      </c>
      <c r="K242" s="4">
        <f t="shared" si="46"/>
        <v>0.67570814890749842</v>
      </c>
      <c r="L242" s="4" t="b">
        <f t="shared" si="47"/>
        <v>0</v>
      </c>
      <c r="M242" s="4" t="b">
        <f t="shared" si="48"/>
        <v>0</v>
      </c>
      <c r="N242" s="4" t="b">
        <f t="shared" si="49"/>
        <v>0</v>
      </c>
      <c r="O242" s="4" t="b">
        <f t="shared" si="50"/>
        <v>0</v>
      </c>
      <c r="P242" s="4" t="b">
        <f t="shared" si="51"/>
        <v>0</v>
      </c>
      <c r="Q242" s="4" t="b">
        <f t="shared" si="52"/>
        <v>1</v>
      </c>
    </row>
    <row r="243" spans="1:17" x14ac:dyDescent="0.2">
      <c r="A243" t="str">
        <f>SIAF!B242</f>
        <v>MIRIFU_4ASLICE01</v>
      </c>
      <c r="B243" t="str">
        <f>HLOOKUP(TRUE,$L243:$Q$281,ROW($Q$281)-ROW($L243)+1,FALSE)</f>
        <v>MIRIFU_CNTR</v>
      </c>
      <c r="C243" s="4">
        <f>VLOOKUP(A243,SIAF!$B$3:$R$279,15,FALSE)</f>
        <v>-502.45530000000002</v>
      </c>
      <c r="D243" s="4">
        <f>VLOOKUP(A243,SIAF!$B$3:$R$279,16,FALSE)</f>
        <v>-315.94200999999998</v>
      </c>
      <c r="E243" s="4">
        <f t="shared" si="45"/>
        <v>76.083651980291037</v>
      </c>
      <c r="F243" s="4">
        <f t="shared" si="53"/>
        <v>126.37036575732343</v>
      </c>
      <c r="G243" s="4">
        <f t="shared" si="53"/>
        <v>137.4414449993354</v>
      </c>
      <c r="H243" s="4">
        <f t="shared" si="53"/>
        <v>151.75655732001778</v>
      </c>
      <c r="I243" s="4">
        <f t="shared" si="53"/>
        <v>115.42036762760473</v>
      </c>
      <c r="J243" s="4">
        <f t="shared" si="53"/>
        <v>3.6461189686021171</v>
      </c>
      <c r="K243" s="4">
        <f t="shared" si="46"/>
        <v>3.6461189686021171</v>
      </c>
      <c r="L243" s="4" t="b">
        <f t="shared" si="47"/>
        <v>0</v>
      </c>
      <c r="M243" s="4" t="b">
        <f t="shared" si="48"/>
        <v>0</v>
      </c>
      <c r="N243" s="4" t="b">
        <f t="shared" si="49"/>
        <v>0</v>
      </c>
      <c r="O243" s="4" t="b">
        <f t="shared" si="50"/>
        <v>0</v>
      </c>
      <c r="P243" s="4" t="b">
        <f t="shared" si="51"/>
        <v>0</v>
      </c>
      <c r="Q243" s="4" t="b">
        <f t="shared" si="52"/>
        <v>1</v>
      </c>
    </row>
    <row r="244" spans="1:17" x14ac:dyDescent="0.2">
      <c r="A244" t="str">
        <f>SIAF!B243</f>
        <v>MIRIFU_4ASLICE02</v>
      </c>
      <c r="B244" t="str">
        <f>HLOOKUP(TRUE,$L244:$Q$281,ROW($Q$281)-ROW($L244)+1,FALSE)</f>
        <v>MIRIFU_CNTR</v>
      </c>
      <c r="C244" s="4">
        <f>VLOOKUP(A244,SIAF!$B$3:$R$279,15,FALSE)</f>
        <v>-502.57769000000002</v>
      </c>
      <c r="D244" s="4">
        <f>VLOOKUP(A244,SIAF!$B$3:$R$279,16,FALSE)</f>
        <v>-316.58670999999998</v>
      </c>
      <c r="E244" s="4">
        <f t="shared" si="45"/>
        <v>75.671797768641483</v>
      </c>
      <c r="F244" s="4">
        <f t="shared" si="53"/>
        <v>126.19545329257602</v>
      </c>
      <c r="G244" s="4">
        <f t="shared" si="53"/>
        <v>137.16384243745088</v>
      </c>
      <c r="H244" s="4">
        <f t="shared" si="53"/>
        <v>151.39866658222658</v>
      </c>
      <c r="I244" s="4">
        <f t="shared" si="53"/>
        <v>115.42140677751763</v>
      </c>
      <c r="J244" s="4">
        <f t="shared" si="53"/>
        <v>3.003715057141763</v>
      </c>
      <c r="K244" s="4">
        <f t="shared" si="46"/>
        <v>3.003715057141763</v>
      </c>
      <c r="L244" s="4" t="b">
        <f t="shared" si="47"/>
        <v>0</v>
      </c>
      <c r="M244" s="4" t="b">
        <f t="shared" si="48"/>
        <v>0</v>
      </c>
      <c r="N244" s="4" t="b">
        <f t="shared" si="49"/>
        <v>0</v>
      </c>
      <c r="O244" s="4" t="b">
        <f t="shared" si="50"/>
        <v>0</v>
      </c>
      <c r="P244" s="4" t="b">
        <f t="shared" si="51"/>
        <v>0</v>
      </c>
      <c r="Q244" s="4" t="b">
        <f t="shared" si="52"/>
        <v>1</v>
      </c>
    </row>
    <row r="245" spans="1:17" x14ac:dyDescent="0.2">
      <c r="A245" t="str">
        <f>SIAF!B244</f>
        <v>MIRIFU_4ASLICE03</v>
      </c>
      <c r="B245" t="str">
        <f>HLOOKUP(TRUE,$L245:$Q$281,ROW($Q$281)-ROW($L245)+1,FALSE)</f>
        <v>MIRIFU_CNTR</v>
      </c>
      <c r="C245" s="4">
        <f>VLOOKUP(A245,SIAF!$B$3:$R$279,15,FALSE)</f>
        <v>-502.70008999999999</v>
      </c>
      <c r="D245" s="4">
        <f>VLOOKUP(A245,SIAF!$B$3:$R$279,16,FALSE)</f>
        <v>-317.23140999999998</v>
      </c>
      <c r="E245" s="4">
        <f t="shared" si="45"/>
        <v>75.263417926353398</v>
      </c>
      <c r="F245" s="4">
        <f t="shared" si="53"/>
        <v>126.02372406129152</v>
      </c>
      <c r="G245" s="4">
        <f t="shared" si="53"/>
        <v>136.8888308346753</v>
      </c>
      <c r="H245" s="4">
        <f t="shared" si="53"/>
        <v>151.04278606621341</v>
      </c>
      <c r="I245" s="4">
        <f t="shared" si="53"/>
        <v>115.42618649495955</v>
      </c>
      <c r="J245" s="4">
        <f t="shared" si="53"/>
        <v>2.3688895758350945</v>
      </c>
      <c r="K245" s="4">
        <f t="shared" si="46"/>
        <v>2.3688895758350945</v>
      </c>
      <c r="L245" s="4" t="b">
        <f t="shared" si="47"/>
        <v>0</v>
      </c>
      <c r="M245" s="4" t="b">
        <f t="shared" si="48"/>
        <v>0</v>
      </c>
      <c r="N245" s="4" t="b">
        <f t="shared" si="49"/>
        <v>0</v>
      </c>
      <c r="O245" s="4" t="b">
        <f t="shared" si="50"/>
        <v>0</v>
      </c>
      <c r="P245" s="4" t="b">
        <f t="shared" si="51"/>
        <v>0</v>
      </c>
      <c r="Q245" s="4" t="b">
        <f t="shared" si="52"/>
        <v>1</v>
      </c>
    </row>
    <row r="246" spans="1:17" x14ac:dyDescent="0.2">
      <c r="A246" t="str">
        <f>SIAF!B245</f>
        <v>MIRIFU_4ASLICE04</v>
      </c>
      <c r="B246" t="str">
        <f>HLOOKUP(TRUE,$L246:$Q$281,ROW($Q$281)-ROW($L246)+1,FALSE)</f>
        <v>MIRIFU_CNTR</v>
      </c>
      <c r="C246" s="4">
        <f>VLOOKUP(A246,SIAF!$B$3:$R$279,15,FALSE)</f>
        <v>-502.82249000000002</v>
      </c>
      <c r="D246" s="4">
        <f>VLOOKUP(A246,SIAF!$B$3:$R$279,16,FALSE)</f>
        <v>-317.87610999999998</v>
      </c>
      <c r="E246" s="4">
        <f t="shared" si="45"/>
        <v>74.858562757213676</v>
      </c>
      <c r="F246" s="4">
        <f t="shared" si="53"/>
        <v>125.85518209646501</v>
      </c>
      <c r="G246" s="4">
        <f t="shared" si="53"/>
        <v>136.6164176885884</v>
      </c>
      <c r="H246" s="4">
        <f t="shared" si="53"/>
        <v>150.6889227584816</v>
      </c>
      <c r="I246" s="4">
        <f t="shared" si="53"/>
        <v>115.43469649432612</v>
      </c>
      <c r="J246" s="4">
        <f t="shared" si="53"/>
        <v>1.7499174839117646</v>
      </c>
      <c r="K246" s="4">
        <f t="shared" si="46"/>
        <v>1.7499174839117646</v>
      </c>
      <c r="L246" s="4" t="b">
        <f t="shared" si="47"/>
        <v>0</v>
      </c>
      <c r="M246" s="4" t="b">
        <f t="shared" si="48"/>
        <v>0</v>
      </c>
      <c r="N246" s="4" t="b">
        <f t="shared" si="49"/>
        <v>0</v>
      </c>
      <c r="O246" s="4" t="b">
        <f t="shared" si="50"/>
        <v>0</v>
      </c>
      <c r="P246" s="4" t="b">
        <f t="shared" si="51"/>
        <v>0</v>
      </c>
      <c r="Q246" s="4" t="b">
        <f t="shared" si="52"/>
        <v>1</v>
      </c>
    </row>
    <row r="247" spans="1:17" x14ac:dyDescent="0.2">
      <c r="A247" t="str">
        <f>SIAF!B246</f>
        <v>MIRIFU_4ASLICE05</v>
      </c>
      <c r="B247" t="str">
        <f>HLOOKUP(TRUE,$L247:$Q$281,ROW($Q$281)-ROW($L247)+1,FALSE)</f>
        <v>MIRIFU_CNTR</v>
      </c>
      <c r="C247" s="4">
        <f>VLOOKUP(A247,SIAF!$B$3:$R$279,15,FALSE)</f>
        <v>-502.94488999999999</v>
      </c>
      <c r="D247" s="4">
        <f>VLOOKUP(A247,SIAF!$B$3:$R$279,16,FALSE)</f>
        <v>-318.52080999999998</v>
      </c>
      <c r="E247" s="4">
        <f t="shared" si="45"/>
        <v>74.457289756574269</v>
      </c>
      <c r="F247" s="4">
        <f t="shared" si="53"/>
        <v>125.68984021985301</v>
      </c>
      <c r="G247" s="4">
        <f t="shared" si="53"/>
        <v>136.34661857391748</v>
      </c>
      <c r="H247" s="4">
        <f t="shared" si="53"/>
        <v>150.33709090334071</v>
      </c>
      <c r="I247" s="4">
        <f t="shared" si="53"/>
        <v>115.44693595070065</v>
      </c>
      <c r="J247" s="4">
        <f t="shared" si="53"/>
        <v>1.1721878170754454</v>
      </c>
      <c r="K247" s="4">
        <f t="shared" si="46"/>
        <v>1.1721878170754454</v>
      </c>
      <c r="L247" s="4" t="b">
        <f t="shared" si="47"/>
        <v>0</v>
      </c>
      <c r="M247" s="4" t="b">
        <f t="shared" si="48"/>
        <v>0</v>
      </c>
      <c r="N247" s="4" t="b">
        <f t="shared" si="49"/>
        <v>0</v>
      </c>
      <c r="O247" s="4" t="b">
        <f t="shared" si="50"/>
        <v>0</v>
      </c>
      <c r="P247" s="4" t="b">
        <f t="shared" si="51"/>
        <v>0</v>
      </c>
      <c r="Q247" s="4" t="b">
        <f t="shared" si="52"/>
        <v>1</v>
      </c>
    </row>
    <row r="248" spans="1:17" x14ac:dyDescent="0.2">
      <c r="A248" t="str">
        <f>SIAF!B247</f>
        <v>MIRIFU_4ASLICE06</v>
      </c>
      <c r="B248" t="str">
        <f>HLOOKUP(TRUE,$L248:$Q$281,ROW($Q$281)-ROW($L248)+1,FALSE)</f>
        <v>MIRIFU_CNTR</v>
      </c>
      <c r="C248" s="4">
        <f>VLOOKUP(A248,SIAF!$B$3:$R$279,15,FALSE)</f>
        <v>-503.06727999999998</v>
      </c>
      <c r="D248" s="4">
        <f>VLOOKUP(A248,SIAF!$B$3:$R$279,16,FALSE)</f>
        <v>-319.16550999999998</v>
      </c>
      <c r="E248" s="4">
        <f t="shared" si="45"/>
        <v>74.059650440268669</v>
      </c>
      <c r="F248" s="4">
        <f t="shared" si="53"/>
        <v>125.52770200689334</v>
      </c>
      <c r="G248" s="4">
        <f t="shared" si="53"/>
        <v>136.0794408123507</v>
      </c>
      <c r="H248" s="4">
        <f t="shared" si="53"/>
        <v>149.98729746579176</v>
      </c>
      <c r="I248" s="4">
        <f t="shared" si="53"/>
        <v>115.46289380651753</v>
      </c>
      <c r="J248" s="4">
        <f t="shared" si="53"/>
        <v>0.7396563053202917</v>
      </c>
      <c r="K248" s="4">
        <f t="shared" si="46"/>
        <v>0.7396563053202917</v>
      </c>
      <c r="L248" s="4" t="b">
        <f t="shared" si="47"/>
        <v>0</v>
      </c>
      <c r="M248" s="4" t="b">
        <f t="shared" si="48"/>
        <v>0</v>
      </c>
      <c r="N248" s="4" t="b">
        <f t="shared" si="49"/>
        <v>0</v>
      </c>
      <c r="O248" s="4" t="b">
        <f t="shared" si="50"/>
        <v>0</v>
      </c>
      <c r="P248" s="4" t="b">
        <f t="shared" si="51"/>
        <v>0</v>
      </c>
      <c r="Q248" s="4" t="b">
        <f t="shared" si="52"/>
        <v>1</v>
      </c>
    </row>
    <row r="249" spans="1:17" x14ac:dyDescent="0.2">
      <c r="A249" t="str">
        <f>SIAF!B248</f>
        <v>MIRIFU_4ASLICE07</v>
      </c>
      <c r="B249" t="str">
        <f>HLOOKUP(TRUE,$L249:$Q$281,ROW($Q$281)-ROW($L249)+1,FALSE)</f>
        <v>MIRIFU_CNTR</v>
      </c>
      <c r="C249" s="4">
        <f>VLOOKUP(A249,SIAF!$B$3:$R$279,15,FALSE)</f>
        <v>-503.18968000000001</v>
      </c>
      <c r="D249" s="4">
        <f>VLOOKUP(A249,SIAF!$B$3:$R$279,16,FALSE)</f>
        <v>-319.81020999999998</v>
      </c>
      <c r="E249" s="4">
        <f t="shared" si="45"/>
        <v>73.665717128835126</v>
      </c>
      <c r="F249" s="4">
        <f t="shared" si="53"/>
        <v>125.36879804018716</v>
      </c>
      <c r="G249" s="4">
        <f t="shared" si="53"/>
        <v>135.81491635027635</v>
      </c>
      <c r="H249" s="4">
        <f t="shared" si="53"/>
        <v>149.63957142818745</v>
      </c>
      <c r="I249" s="4">
        <f t="shared" si="53"/>
        <v>115.4825882494636</v>
      </c>
      <c r="J249" s="4">
        <f t="shared" si="53"/>
        <v>0.76248375720404193</v>
      </c>
      <c r="K249" s="4">
        <f t="shared" si="46"/>
        <v>0.76248375720404193</v>
      </c>
      <c r="L249" s="4" t="b">
        <f t="shared" si="47"/>
        <v>0</v>
      </c>
      <c r="M249" s="4" t="b">
        <f t="shared" si="48"/>
        <v>0</v>
      </c>
      <c r="N249" s="4" t="b">
        <f t="shared" si="49"/>
        <v>0</v>
      </c>
      <c r="O249" s="4" t="b">
        <f t="shared" si="50"/>
        <v>0</v>
      </c>
      <c r="P249" s="4" t="b">
        <f t="shared" si="51"/>
        <v>0</v>
      </c>
      <c r="Q249" s="4" t="b">
        <f t="shared" si="52"/>
        <v>1</v>
      </c>
    </row>
    <row r="250" spans="1:17" x14ac:dyDescent="0.2">
      <c r="A250" t="str">
        <f>SIAF!B249</f>
        <v>MIRIFU_4ASLICE08</v>
      </c>
      <c r="B250" t="str">
        <f>HLOOKUP(TRUE,$L250:$Q$281,ROW($Q$281)-ROW($L250)+1,FALSE)</f>
        <v>MIRIFU_CNTR</v>
      </c>
      <c r="C250" s="4">
        <f>VLOOKUP(A250,SIAF!$B$3:$R$279,15,FALSE)</f>
        <v>-503.31207999999998</v>
      </c>
      <c r="D250" s="4">
        <f>VLOOKUP(A250,SIAF!$B$3:$R$279,16,FALSE)</f>
        <v>-320.45490999999998</v>
      </c>
      <c r="E250" s="4">
        <f t="shared" si="45"/>
        <v>73.275542826896285</v>
      </c>
      <c r="F250" s="4">
        <f t="shared" si="53"/>
        <v>125.21313155037313</v>
      </c>
      <c r="G250" s="4">
        <f t="shared" si="53"/>
        <v>135.55305247158049</v>
      </c>
      <c r="H250" s="4">
        <f t="shared" si="53"/>
        <v>149.29391987964991</v>
      </c>
      <c r="I250" s="4">
        <f t="shared" si="53"/>
        <v>115.50600751093053</v>
      </c>
      <c r="J250" s="4">
        <f t="shared" si="53"/>
        <v>1.2152823581373953</v>
      </c>
      <c r="K250" s="4">
        <f t="shared" si="46"/>
        <v>1.2152823581373953</v>
      </c>
      <c r="L250" s="4" t="b">
        <f t="shared" si="47"/>
        <v>0</v>
      </c>
      <c r="M250" s="4" t="b">
        <f t="shared" si="48"/>
        <v>0</v>
      </c>
      <c r="N250" s="4" t="b">
        <f t="shared" si="49"/>
        <v>0</v>
      </c>
      <c r="O250" s="4" t="b">
        <f t="shared" si="50"/>
        <v>0</v>
      </c>
      <c r="P250" s="4" t="b">
        <f t="shared" si="51"/>
        <v>0</v>
      </c>
      <c r="Q250" s="4" t="b">
        <f t="shared" si="52"/>
        <v>1</v>
      </c>
    </row>
    <row r="251" spans="1:17" x14ac:dyDescent="0.2">
      <c r="A251" t="str">
        <f>SIAF!B250</f>
        <v>MIRIFU_4ASLICE09</v>
      </c>
      <c r="B251" t="str">
        <f>HLOOKUP(TRUE,$L251:$Q$281,ROW($Q$281)-ROW($L251)+1,FALSE)</f>
        <v>MIRIFU_CNTR</v>
      </c>
      <c r="C251" s="4">
        <f>VLOOKUP(A251,SIAF!$B$3:$R$279,15,FALSE)</f>
        <v>-503.43448000000001</v>
      </c>
      <c r="D251" s="4">
        <f>VLOOKUP(A251,SIAF!$B$3:$R$279,16,FALSE)</f>
        <v>-321.09960999999998</v>
      </c>
      <c r="E251" s="4">
        <f t="shared" si="45"/>
        <v>72.889187900175401</v>
      </c>
      <c r="F251" s="4">
        <f t="shared" si="53"/>
        <v>125.06071462677986</v>
      </c>
      <c r="G251" s="4">
        <f t="shared" si="53"/>
        <v>135.2938646250951</v>
      </c>
      <c r="H251" s="4">
        <f t="shared" si="53"/>
        <v>148.95035726224705</v>
      </c>
      <c r="I251" s="4">
        <f t="shared" si="53"/>
        <v>115.53314932578937</v>
      </c>
      <c r="J251" s="4">
        <f t="shared" si="53"/>
        <v>1.7982437654555987</v>
      </c>
      <c r="K251" s="4">
        <f t="shared" si="46"/>
        <v>1.7982437654555987</v>
      </c>
      <c r="L251" s="4" t="b">
        <f t="shared" si="47"/>
        <v>0</v>
      </c>
      <c r="M251" s="4" t="b">
        <f t="shared" si="48"/>
        <v>0</v>
      </c>
      <c r="N251" s="4" t="b">
        <f t="shared" si="49"/>
        <v>0</v>
      </c>
      <c r="O251" s="4" t="b">
        <f t="shared" si="50"/>
        <v>0</v>
      </c>
      <c r="P251" s="4" t="b">
        <f t="shared" si="51"/>
        <v>0</v>
      </c>
      <c r="Q251" s="4" t="b">
        <f t="shared" si="52"/>
        <v>1</v>
      </c>
    </row>
    <row r="252" spans="1:17" x14ac:dyDescent="0.2">
      <c r="A252" t="str">
        <f>SIAF!B251</f>
        <v>MIRIFU_4ASLICE10</v>
      </c>
      <c r="B252" t="str">
        <f>HLOOKUP(TRUE,$L252:$Q$281,ROW($Q$281)-ROW($L252)+1,FALSE)</f>
        <v>MIRIFU_CNTR</v>
      </c>
      <c r="C252" s="4">
        <f>VLOOKUP(A252,SIAF!$B$3:$R$279,15,FALSE)</f>
        <v>-503.55687</v>
      </c>
      <c r="D252" s="4">
        <f>VLOOKUP(A252,SIAF!$B$3:$R$279,16,FALSE)</f>
        <v>-321.74430999999998</v>
      </c>
      <c r="E252" s="4">
        <f t="shared" si="45"/>
        <v>72.506706481177361</v>
      </c>
      <c r="F252" s="4">
        <f t="shared" si="53"/>
        <v>124.91155001103904</v>
      </c>
      <c r="G252" s="4">
        <f t="shared" si="53"/>
        <v>135.03735989352899</v>
      </c>
      <c r="H252" s="4">
        <f t="shared" si="53"/>
        <v>148.60889063216845</v>
      </c>
      <c r="I252" s="4">
        <f t="shared" si="53"/>
        <v>115.56400116587047</v>
      </c>
      <c r="J252" s="4">
        <f t="shared" si="53"/>
        <v>2.4190275673708022</v>
      </c>
      <c r="K252" s="4">
        <f t="shared" si="46"/>
        <v>2.4190275673708022</v>
      </c>
      <c r="L252" s="4" t="b">
        <f t="shared" si="47"/>
        <v>0</v>
      </c>
      <c r="M252" s="4" t="b">
        <f t="shared" si="48"/>
        <v>0</v>
      </c>
      <c r="N252" s="4" t="b">
        <f t="shared" si="49"/>
        <v>0</v>
      </c>
      <c r="O252" s="4" t="b">
        <f t="shared" si="50"/>
        <v>0</v>
      </c>
      <c r="P252" s="4" t="b">
        <f t="shared" si="51"/>
        <v>0</v>
      </c>
      <c r="Q252" s="4" t="b">
        <f t="shared" si="52"/>
        <v>1</v>
      </c>
    </row>
    <row r="253" spans="1:17" x14ac:dyDescent="0.2">
      <c r="A253" t="str">
        <f>SIAF!B252</f>
        <v>MIRIFU_4ASLICE11</v>
      </c>
      <c r="B253" t="str">
        <f>HLOOKUP(TRUE,$L253:$Q$281,ROW($Q$281)-ROW($L253)+1,FALSE)</f>
        <v>MIRIFU_CNTR</v>
      </c>
      <c r="C253" s="4">
        <f>VLOOKUP(A253,SIAF!$B$3:$R$279,15,FALSE)</f>
        <v>-503.67926999999997</v>
      </c>
      <c r="D253" s="4">
        <f>VLOOKUP(A253,SIAF!$B$3:$R$279,16,FALSE)</f>
        <v>-322.38900999999998</v>
      </c>
      <c r="E253" s="4">
        <f t="shared" si="45"/>
        <v>72.128174092169871</v>
      </c>
      <c r="F253" s="4">
        <f t="shared" si="53"/>
        <v>124.76566768715709</v>
      </c>
      <c r="G253" s="4">
        <f t="shared" si="53"/>
        <v>134.78357027025572</v>
      </c>
      <c r="H253" s="4">
        <f t="shared" si="53"/>
        <v>148.26954935992592</v>
      </c>
      <c r="I253" s="4">
        <f t="shared" si="53"/>
        <v>115.59857985475989</v>
      </c>
      <c r="J253" s="4">
        <f t="shared" si="53"/>
        <v>3.0546588604457741</v>
      </c>
      <c r="K253" s="4">
        <f t="shared" si="46"/>
        <v>3.0546588604457741</v>
      </c>
      <c r="L253" s="4" t="b">
        <f t="shared" si="47"/>
        <v>0</v>
      </c>
      <c r="M253" s="4" t="b">
        <f t="shared" si="48"/>
        <v>0</v>
      </c>
      <c r="N253" s="4" t="b">
        <f t="shared" si="49"/>
        <v>0</v>
      </c>
      <c r="O253" s="4" t="b">
        <f t="shared" si="50"/>
        <v>0</v>
      </c>
      <c r="P253" s="4" t="b">
        <f t="shared" si="51"/>
        <v>0</v>
      </c>
      <c r="Q253" s="4" t="b">
        <f t="shared" si="52"/>
        <v>1</v>
      </c>
    </row>
    <row r="254" spans="1:17" x14ac:dyDescent="0.2">
      <c r="A254" t="str">
        <f>SIAF!B253</f>
        <v>MIRIFU_4ASLICE12</v>
      </c>
      <c r="B254" t="str">
        <f>HLOOKUP(TRUE,$L254:$Q$281,ROW($Q$281)-ROW($L254)+1,FALSE)</f>
        <v>MIRIFU_CNTR</v>
      </c>
      <c r="C254" s="4">
        <f>VLOOKUP(A254,SIAF!$B$3:$R$279,15,FALSE)</f>
        <v>-503.80166000000003</v>
      </c>
      <c r="D254" s="4">
        <f>VLOOKUP(A254,SIAF!$B$3:$R$279,16,FALSE)</f>
        <v>-323.03370999999999</v>
      </c>
      <c r="E254" s="4">
        <f t="shared" si="45"/>
        <v>71.753639224272789</v>
      </c>
      <c r="F254" s="4">
        <f t="shared" si="53"/>
        <v>124.62306082213581</v>
      </c>
      <c r="G254" s="4">
        <f t="shared" si="53"/>
        <v>134.53249439698234</v>
      </c>
      <c r="H254" s="4">
        <f t="shared" si="53"/>
        <v>147.93233313182245</v>
      </c>
      <c r="I254" s="4">
        <f t="shared" si="53"/>
        <v>115.6368622404797</v>
      </c>
      <c r="J254" s="4">
        <f t="shared" si="53"/>
        <v>3.6974892212959647</v>
      </c>
      <c r="K254" s="4">
        <f t="shared" si="46"/>
        <v>3.6974892212959647</v>
      </c>
      <c r="L254" s="4" t="b">
        <f t="shared" si="47"/>
        <v>0</v>
      </c>
      <c r="M254" s="4" t="b">
        <f t="shared" si="48"/>
        <v>0</v>
      </c>
      <c r="N254" s="4" t="b">
        <f t="shared" si="49"/>
        <v>0</v>
      </c>
      <c r="O254" s="4" t="b">
        <f t="shared" si="50"/>
        <v>0</v>
      </c>
      <c r="P254" s="4" t="b">
        <f t="shared" si="51"/>
        <v>0</v>
      </c>
      <c r="Q254" s="4" t="b">
        <f t="shared" si="52"/>
        <v>1</v>
      </c>
    </row>
    <row r="255" spans="1:17" x14ac:dyDescent="0.2">
      <c r="A255" t="str">
        <f>SIAF!B254</f>
        <v>MIRIFU_CHANNEL4B</v>
      </c>
      <c r="B255" t="str">
        <f>HLOOKUP(TRUE,$L255:$Q$281,ROW($Q$281)-ROW($L255)+1,FALSE)</f>
        <v>MIRIFU_CNTR</v>
      </c>
      <c r="C255" s="4">
        <f>VLOOKUP(A255,SIAF!$B$3:$R$279,15,FALSE)</f>
        <v>-503.21345000000002</v>
      </c>
      <c r="D255" s="4">
        <f>VLOOKUP(A255,SIAF!$B$3:$R$279,16,FALSE)</f>
        <v>-319.41152</v>
      </c>
      <c r="E255" s="4">
        <f t="shared" si="45"/>
        <v>73.975879313540403</v>
      </c>
      <c r="F255" s="4">
        <f t="shared" si="53"/>
        <v>125.55698405831104</v>
      </c>
      <c r="G255" s="4">
        <f t="shared" si="53"/>
        <v>136.06011903113324</v>
      </c>
      <c r="H255" s="4">
        <f t="shared" si="53"/>
        <v>149.92739112189031</v>
      </c>
      <c r="I255" s="4">
        <f t="shared" si="53"/>
        <v>115.56819072140937</v>
      </c>
      <c r="J255" s="4">
        <f t="shared" si="53"/>
        <v>0.57842829546971253</v>
      </c>
      <c r="K255" s="4">
        <f t="shared" si="46"/>
        <v>0.57842829546971253</v>
      </c>
      <c r="L255" s="4" t="b">
        <f t="shared" si="47"/>
        <v>0</v>
      </c>
      <c r="M255" s="4" t="b">
        <f t="shared" si="48"/>
        <v>0</v>
      </c>
      <c r="N255" s="4" t="b">
        <f t="shared" si="49"/>
        <v>0</v>
      </c>
      <c r="O255" s="4" t="b">
        <f t="shared" si="50"/>
        <v>0</v>
      </c>
      <c r="P255" s="4" t="b">
        <f t="shared" si="51"/>
        <v>0</v>
      </c>
      <c r="Q255" s="4" t="b">
        <f t="shared" si="52"/>
        <v>1</v>
      </c>
    </row>
    <row r="256" spans="1:17" x14ac:dyDescent="0.2">
      <c r="A256" t="str">
        <f>SIAF!B255</f>
        <v>MIRIFU_4BSLICE01</v>
      </c>
      <c r="B256" t="str">
        <f>HLOOKUP(TRUE,$L256:$Q$281,ROW($Q$281)-ROW($L256)+1,FALSE)</f>
        <v>MIRIFU_CNTR</v>
      </c>
      <c r="C256" s="4">
        <f>VLOOKUP(A256,SIAF!$B$3:$R$279,15,FALSE)</f>
        <v>-502.49745999999999</v>
      </c>
      <c r="D256" s="4">
        <f>VLOOKUP(A256,SIAF!$B$3:$R$279,16,FALSE)</f>
        <v>-315.86489</v>
      </c>
      <c r="E256" s="4">
        <f t="shared" si="45"/>
        <v>76.169775537652114</v>
      </c>
      <c r="F256" s="4">
        <f t="shared" si="53"/>
        <v>126.44238664215843</v>
      </c>
      <c r="G256" s="4">
        <f t="shared" si="53"/>
        <v>137.52082228616422</v>
      </c>
      <c r="H256" s="4">
        <f t="shared" si="53"/>
        <v>151.84041508441231</v>
      </c>
      <c r="I256" s="4">
        <f t="shared" si="53"/>
        <v>115.47627682155651</v>
      </c>
      <c r="J256" s="4">
        <f t="shared" si="53"/>
        <v>3.7031271244179713</v>
      </c>
      <c r="K256" s="4">
        <f t="shared" si="46"/>
        <v>3.7031271244179713</v>
      </c>
      <c r="L256" s="4" t="b">
        <f t="shared" si="47"/>
        <v>0</v>
      </c>
      <c r="M256" s="4" t="b">
        <f t="shared" si="48"/>
        <v>0</v>
      </c>
      <c r="N256" s="4" t="b">
        <f t="shared" si="49"/>
        <v>0</v>
      </c>
      <c r="O256" s="4" t="b">
        <f t="shared" si="50"/>
        <v>0</v>
      </c>
      <c r="P256" s="4" t="b">
        <f t="shared" si="51"/>
        <v>0</v>
      </c>
      <c r="Q256" s="4" t="b">
        <f t="shared" si="52"/>
        <v>1</v>
      </c>
    </row>
    <row r="257" spans="1:17" x14ac:dyDescent="0.2">
      <c r="A257" t="str">
        <f>SIAF!B256</f>
        <v>MIRIFU_4BSLICE02</v>
      </c>
      <c r="B257" t="str">
        <f>HLOOKUP(TRUE,$L257:$Q$281,ROW($Q$281)-ROW($L257)+1,FALSE)</f>
        <v>MIRIFU_CNTR</v>
      </c>
      <c r="C257" s="4">
        <f>VLOOKUP(A257,SIAF!$B$3:$R$279,15,FALSE)</f>
        <v>-502.62763999999999</v>
      </c>
      <c r="D257" s="4">
        <f>VLOOKUP(A257,SIAF!$B$3:$R$279,16,FALSE)</f>
        <v>-316.50972999999999</v>
      </c>
      <c r="E257" s="4">
        <f t="shared" si="45"/>
        <v>75.762760152779379</v>
      </c>
      <c r="F257" s="4">
        <f t="shared" si="53"/>
        <v>126.27415591204272</v>
      </c>
      <c r="G257" s="4">
        <f t="shared" si="53"/>
        <v>137.24930277570439</v>
      </c>
      <c r="H257" s="4">
        <f t="shared" si="53"/>
        <v>151.48796300060135</v>
      </c>
      <c r="I257" s="4">
        <f t="shared" si="53"/>
        <v>115.48456285196201</v>
      </c>
      <c r="J257" s="4">
        <f t="shared" si="53"/>
        <v>3.055034888966111</v>
      </c>
      <c r="K257" s="4">
        <f t="shared" si="46"/>
        <v>3.055034888966111</v>
      </c>
      <c r="L257" s="4" t="b">
        <f t="shared" si="47"/>
        <v>0</v>
      </c>
      <c r="M257" s="4" t="b">
        <f t="shared" si="48"/>
        <v>0</v>
      </c>
      <c r="N257" s="4" t="b">
        <f t="shared" si="49"/>
        <v>0</v>
      </c>
      <c r="O257" s="4" t="b">
        <f t="shared" si="50"/>
        <v>0</v>
      </c>
      <c r="P257" s="4" t="b">
        <f t="shared" si="51"/>
        <v>0</v>
      </c>
      <c r="Q257" s="4" t="b">
        <f t="shared" si="52"/>
        <v>1</v>
      </c>
    </row>
    <row r="258" spans="1:17" x14ac:dyDescent="0.2">
      <c r="A258" t="str">
        <f>SIAF!B257</f>
        <v>MIRIFU_4BSLICE03</v>
      </c>
      <c r="B258" t="str">
        <f>HLOOKUP(TRUE,$L258:$Q$281,ROW($Q$281)-ROW($L258)+1,FALSE)</f>
        <v>MIRIFU_CNTR</v>
      </c>
      <c r="C258" s="4">
        <f>VLOOKUP(A258,SIAF!$B$3:$R$279,15,FALSE)</f>
        <v>-502.75781000000001</v>
      </c>
      <c r="D258" s="4">
        <f>VLOOKUP(A258,SIAF!$B$3:$R$279,16,FALSE)</f>
        <v>-317.15458000000001</v>
      </c>
      <c r="E258" s="4">
        <f t="shared" si="45"/>
        <v>75.359275150605882</v>
      </c>
      <c r="F258" s="4">
        <f t="shared" si="53"/>
        <v>126.10911912036033</v>
      </c>
      <c r="G258" s="4">
        <f t="shared" si="53"/>
        <v>136.9803904695475</v>
      </c>
      <c r="H258" s="4">
        <f t="shared" si="53"/>
        <v>151.13753826470432</v>
      </c>
      <c r="I258" s="4">
        <f t="shared" si="53"/>
        <v>115.496583733083</v>
      </c>
      <c r="J258" s="4">
        <f t="shared" si="53"/>
        <v>2.4122258831626899</v>
      </c>
      <c r="K258" s="4">
        <f t="shared" si="46"/>
        <v>2.4122258831626899</v>
      </c>
      <c r="L258" s="4" t="b">
        <f t="shared" si="47"/>
        <v>0</v>
      </c>
      <c r="M258" s="4" t="b">
        <f t="shared" si="48"/>
        <v>0</v>
      </c>
      <c r="N258" s="4" t="b">
        <f t="shared" si="49"/>
        <v>0</v>
      </c>
      <c r="O258" s="4" t="b">
        <f t="shared" si="50"/>
        <v>0</v>
      </c>
      <c r="P258" s="4" t="b">
        <f t="shared" si="51"/>
        <v>0</v>
      </c>
      <c r="Q258" s="4" t="b">
        <f t="shared" si="52"/>
        <v>1</v>
      </c>
    </row>
    <row r="259" spans="1:17" x14ac:dyDescent="0.2">
      <c r="A259" t="str">
        <f>SIAF!B258</f>
        <v>MIRIFU_4BSLICE04</v>
      </c>
      <c r="B259" t="str">
        <f>HLOOKUP(TRUE,$L259:$Q$281,ROW($Q$281)-ROW($L259)+1,FALSE)</f>
        <v>MIRIFU_CNTR</v>
      </c>
      <c r="C259" s="4">
        <f>VLOOKUP(A259,SIAF!$B$3:$R$279,15,FALSE)</f>
        <v>-502.88799999999998</v>
      </c>
      <c r="D259" s="4">
        <f>VLOOKUP(A259,SIAF!$B$3:$R$279,16,FALSE)</f>
        <v>-317.79941000000002</v>
      </c>
      <c r="E259" s="4">
        <f t="shared" ref="E259:E280" si="54">SQRT(($C259-E$2)^2+($D259-E$3)^2)</f>
        <v>74.959420086724947</v>
      </c>
      <c r="F259" s="4">
        <f t="shared" si="53"/>
        <v>125.94732893997569</v>
      </c>
      <c r="G259" s="4">
        <f t="shared" si="53"/>
        <v>136.71414266809927</v>
      </c>
      <c r="H259" s="4">
        <f t="shared" si="53"/>
        <v>150.78919752074225</v>
      </c>
      <c r="I259" s="4">
        <f t="shared" si="53"/>
        <v>115.5123731335167</v>
      </c>
      <c r="J259" s="4">
        <f t="shared" si="53"/>
        <v>1.7804511414807291</v>
      </c>
      <c r="K259" s="4">
        <f t="shared" si="46"/>
        <v>1.7804511414807291</v>
      </c>
      <c r="L259" s="4" t="b">
        <f t="shared" si="47"/>
        <v>0</v>
      </c>
      <c r="M259" s="4" t="b">
        <f t="shared" si="48"/>
        <v>0</v>
      </c>
      <c r="N259" s="4" t="b">
        <f t="shared" si="49"/>
        <v>0</v>
      </c>
      <c r="O259" s="4" t="b">
        <f t="shared" si="50"/>
        <v>0</v>
      </c>
      <c r="P259" s="4" t="b">
        <f t="shared" si="51"/>
        <v>0</v>
      </c>
      <c r="Q259" s="4" t="b">
        <f t="shared" si="52"/>
        <v>1</v>
      </c>
    </row>
    <row r="260" spans="1:17" x14ac:dyDescent="0.2">
      <c r="A260" t="str">
        <f>SIAF!B259</f>
        <v>MIRIFU_4BSLICE05</v>
      </c>
      <c r="B260" t="str">
        <f>HLOOKUP(TRUE,$L260:$Q$281,ROW($Q$281)-ROW($L260)+1,FALSE)</f>
        <v>MIRIFU_CNTR</v>
      </c>
      <c r="C260" s="4">
        <f>VLOOKUP(A260,SIAF!$B$3:$R$279,15,FALSE)</f>
        <v>-503.01817999999997</v>
      </c>
      <c r="D260" s="4">
        <f>VLOOKUP(A260,SIAF!$B$3:$R$279,16,FALSE)</f>
        <v>-318.44425000000001</v>
      </c>
      <c r="E260" s="4">
        <f t="shared" si="54"/>
        <v>74.563210586705367</v>
      </c>
      <c r="F260" s="4">
        <f t="shared" si="53"/>
        <v>125.78875773055486</v>
      </c>
      <c r="G260" s="4">
        <f t="shared" si="53"/>
        <v>136.45053297212004</v>
      </c>
      <c r="H260" s="4">
        <f t="shared" si="53"/>
        <v>150.44291263719393</v>
      </c>
      <c r="I260" s="4">
        <f t="shared" si="53"/>
        <v>115.53189467945555</v>
      </c>
      <c r="J260" s="4">
        <f t="shared" si="53"/>
        <v>1.1775766167855357</v>
      </c>
      <c r="K260" s="4">
        <f t="shared" si="46"/>
        <v>1.1775766167855357</v>
      </c>
      <c r="L260" s="4" t="b">
        <f t="shared" si="47"/>
        <v>0</v>
      </c>
      <c r="M260" s="4" t="b">
        <f t="shared" si="48"/>
        <v>0</v>
      </c>
      <c r="N260" s="4" t="b">
        <f t="shared" si="49"/>
        <v>0</v>
      </c>
      <c r="O260" s="4" t="b">
        <f t="shared" si="50"/>
        <v>0</v>
      </c>
      <c r="P260" s="4" t="b">
        <f t="shared" si="51"/>
        <v>0</v>
      </c>
      <c r="Q260" s="4" t="b">
        <f t="shared" si="52"/>
        <v>1</v>
      </c>
    </row>
    <row r="261" spans="1:17" x14ac:dyDescent="0.2">
      <c r="A261" t="str">
        <f>SIAF!B260</f>
        <v>MIRIFU_4BSLICE06</v>
      </c>
      <c r="B261" t="str">
        <f>HLOOKUP(TRUE,$L261:$Q$281,ROW($Q$281)-ROW($L261)+1,FALSE)</f>
        <v>MIRIFU_CNTR</v>
      </c>
      <c r="C261" s="4">
        <f>VLOOKUP(A261,SIAF!$B$3:$R$279,15,FALSE)</f>
        <v>-503.14834999999999</v>
      </c>
      <c r="D261" s="4">
        <f>VLOOKUP(A261,SIAF!$B$3:$R$279,16,FALSE)</f>
        <v>-319.08909999999997</v>
      </c>
      <c r="E261" s="4">
        <f t="shared" si="54"/>
        <v>74.170705281007869</v>
      </c>
      <c r="F261" s="4">
        <f t="shared" si="53"/>
        <v>125.63341780369662</v>
      </c>
      <c r="G261" s="4">
        <f t="shared" si="53"/>
        <v>136.18957681399831</v>
      </c>
      <c r="H261" s="4">
        <f t="shared" si="53"/>
        <v>150.09869794582954</v>
      </c>
      <c r="I261" s="4">
        <f t="shared" si="53"/>
        <v>115.55514661302067</v>
      </c>
      <c r="J261" s="4">
        <f t="shared" si="53"/>
        <v>0.68476700752887665</v>
      </c>
      <c r="K261" s="4">
        <f t="shared" si="46"/>
        <v>0.68476700752887665</v>
      </c>
      <c r="L261" s="4" t="b">
        <f t="shared" si="47"/>
        <v>0</v>
      </c>
      <c r="M261" s="4" t="b">
        <f t="shared" si="48"/>
        <v>0</v>
      </c>
      <c r="N261" s="4" t="b">
        <f t="shared" si="49"/>
        <v>0</v>
      </c>
      <c r="O261" s="4" t="b">
        <f t="shared" si="50"/>
        <v>0</v>
      </c>
      <c r="P261" s="4" t="b">
        <f t="shared" si="51"/>
        <v>0</v>
      </c>
      <c r="Q261" s="4" t="b">
        <f t="shared" si="52"/>
        <v>1</v>
      </c>
    </row>
    <row r="262" spans="1:17" x14ac:dyDescent="0.2">
      <c r="A262" t="str">
        <f>SIAF!B261</f>
        <v>MIRIFU_4BSLICE07</v>
      </c>
      <c r="B262" t="str">
        <f>HLOOKUP(TRUE,$L262:$Q$281,ROW($Q$281)-ROW($L262)+1,FALSE)</f>
        <v>MIRIFU_CNTR</v>
      </c>
      <c r="C262" s="4">
        <f>VLOOKUP(A262,SIAF!$B$3:$R$279,15,FALSE)</f>
        <v>-503.27854000000002</v>
      </c>
      <c r="D262" s="4">
        <f>VLOOKUP(A262,SIAF!$B$3:$R$279,16,FALSE)</f>
        <v>-319.73392999999999</v>
      </c>
      <c r="E262" s="4">
        <f t="shared" si="54"/>
        <v>73.782005883981711</v>
      </c>
      <c r="F262" s="4">
        <f t="shared" si="53"/>
        <v>125.48136105696261</v>
      </c>
      <c r="G262" s="4">
        <f t="shared" si="53"/>
        <v>135.93133129241417</v>
      </c>
      <c r="H262" s="4">
        <f t="shared" si="53"/>
        <v>149.75661021516294</v>
      </c>
      <c r="I262" s="4">
        <f t="shared" si="53"/>
        <v>115.5821610956849</v>
      </c>
      <c r="J262" s="4">
        <f t="shared" si="53"/>
        <v>0.64547678409063247</v>
      </c>
      <c r="K262" s="4">
        <f t="shared" si="46"/>
        <v>0.64547678409063247</v>
      </c>
      <c r="L262" s="4" t="b">
        <f t="shared" si="47"/>
        <v>0</v>
      </c>
      <c r="M262" s="4" t="b">
        <f t="shared" si="48"/>
        <v>0</v>
      </c>
      <c r="N262" s="4" t="b">
        <f t="shared" si="49"/>
        <v>0</v>
      </c>
      <c r="O262" s="4" t="b">
        <f t="shared" si="50"/>
        <v>0</v>
      </c>
      <c r="P262" s="4" t="b">
        <f t="shared" si="51"/>
        <v>0</v>
      </c>
      <c r="Q262" s="4" t="b">
        <f t="shared" si="52"/>
        <v>1</v>
      </c>
    </row>
    <row r="263" spans="1:17" x14ac:dyDescent="0.2">
      <c r="A263" t="str">
        <f>SIAF!B262</f>
        <v>MIRIFU_4BSLICE08</v>
      </c>
      <c r="B263" t="str">
        <f>HLOOKUP(TRUE,$L263:$Q$281,ROW($Q$281)-ROW($L263)+1,FALSE)</f>
        <v>MIRIFU_CNTR</v>
      </c>
      <c r="C263" s="4">
        <f>VLOOKUP(A263,SIAF!$B$3:$R$279,15,FALSE)</f>
        <v>-503.40870999999999</v>
      </c>
      <c r="D263" s="4">
        <f>VLOOKUP(A263,SIAF!$B$3:$R$279,16,FALSE)</f>
        <v>-320.37878000000001</v>
      </c>
      <c r="E263" s="4">
        <f t="shared" si="54"/>
        <v>73.397115907691187</v>
      </c>
      <c r="F263" s="4">
        <f t="shared" si="53"/>
        <v>125.3325462630045</v>
      </c>
      <c r="G263" s="4">
        <f t="shared" si="53"/>
        <v>135.67575610162183</v>
      </c>
      <c r="H263" s="4">
        <f t="shared" si="53"/>
        <v>149.41660733608441</v>
      </c>
      <c r="I263" s="4">
        <f t="shared" si="53"/>
        <v>115.61288970741599</v>
      </c>
      <c r="J263" s="4">
        <f t="shared" si="53"/>
        <v>1.1090274403277975</v>
      </c>
      <c r="K263" s="4">
        <f t="shared" si="46"/>
        <v>1.1090274403277975</v>
      </c>
      <c r="L263" s="4" t="b">
        <f t="shared" si="47"/>
        <v>0</v>
      </c>
      <c r="M263" s="4" t="b">
        <f t="shared" si="48"/>
        <v>0</v>
      </c>
      <c r="N263" s="4" t="b">
        <f t="shared" si="49"/>
        <v>0</v>
      </c>
      <c r="O263" s="4" t="b">
        <f t="shared" si="50"/>
        <v>0</v>
      </c>
      <c r="P263" s="4" t="b">
        <f t="shared" si="51"/>
        <v>0</v>
      </c>
      <c r="Q263" s="4" t="b">
        <f t="shared" si="52"/>
        <v>1</v>
      </c>
    </row>
    <row r="264" spans="1:17" x14ac:dyDescent="0.2">
      <c r="A264" t="str">
        <f>SIAF!B263</f>
        <v>MIRIFU_4BSLICE09</v>
      </c>
      <c r="B264" t="str">
        <f>HLOOKUP(TRUE,$L264:$Q$281,ROW($Q$281)-ROW($L264)+1,FALSE)</f>
        <v>MIRIFU_CNTR</v>
      </c>
      <c r="C264" s="4">
        <f>VLOOKUP(A264,SIAF!$B$3:$R$279,15,FALSE)</f>
        <v>-503.53888999999998</v>
      </c>
      <c r="D264" s="4">
        <f>VLOOKUP(A264,SIAF!$B$3:$R$279,16,FALSE)</f>
        <v>-321.02361999999999</v>
      </c>
      <c r="E264" s="4">
        <f t="shared" si="54"/>
        <v>73.016138426949993</v>
      </c>
      <c r="F264" s="4">
        <f t="shared" si="53"/>
        <v>125.18702485084926</v>
      </c>
      <c r="G264" s="4">
        <f t="shared" si="53"/>
        <v>135.42290821942271</v>
      </c>
      <c r="H264" s="4">
        <f t="shared" si="53"/>
        <v>149.07874615650539</v>
      </c>
      <c r="I264" s="4">
        <f t="shared" si="53"/>
        <v>115.64736374749036</v>
      </c>
      <c r="J264" s="4">
        <f t="shared" si="53"/>
        <v>1.7055076199771073</v>
      </c>
      <c r="K264" s="4">
        <f t="shared" ref="K264:K280" si="55">MIN(E264:J264)</f>
        <v>1.7055076199771073</v>
      </c>
      <c r="L264" s="4" t="b">
        <f t="shared" ref="L264:L280" si="56">E264=$K264</f>
        <v>0</v>
      </c>
      <c r="M264" s="4" t="b">
        <f t="shared" ref="M264:M280" si="57">F264=$K264</f>
        <v>0</v>
      </c>
      <c r="N264" s="4" t="b">
        <f t="shared" ref="N264:N280" si="58">G264=$K264</f>
        <v>0</v>
      </c>
      <c r="O264" s="4" t="b">
        <f t="shared" ref="O264:O280" si="59">H264=$K264</f>
        <v>0</v>
      </c>
      <c r="P264" s="4" t="b">
        <f t="shared" ref="P264:P280" si="60">I264=$K264</f>
        <v>0</v>
      </c>
      <c r="Q264" s="4" t="b">
        <f t="shared" ref="Q264:Q280" si="61">J264=$K264</f>
        <v>1</v>
      </c>
    </row>
    <row r="265" spans="1:17" x14ac:dyDescent="0.2">
      <c r="A265" t="str">
        <f>SIAF!B264</f>
        <v>MIRIFU_4BSLICE10</v>
      </c>
      <c r="B265" t="str">
        <f>HLOOKUP(TRUE,$L265:$Q$281,ROW($Q$281)-ROW($L265)+1,FALSE)</f>
        <v>MIRIFU_CNTR</v>
      </c>
      <c r="C265" s="4">
        <f>VLOOKUP(A265,SIAF!$B$3:$R$279,15,FALSE)</f>
        <v>-503.66908000000001</v>
      </c>
      <c r="D265" s="4">
        <f>VLOOKUP(A265,SIAF!$B$3:$R$279,16,FALSE)</f>
        <v>-321.66845999999998</v>
      </c>
      <c r="E265" s="4">
        <f t="shared" si="54"/>
        <v>72.639127576191513</v>
      </c>
      <c r="F265" s="4">
        <f t="shared" si="53"/>
        <v>125.0448041672125</v>
      </c>
      <c r="G265" s="4">
        <f t="shared" si="53"/>
        <v>135.17279729788532</v>
      </c>
      <c r="H265" s="4">
        <f t="shared" si="53"/>
        <v>148.74303447682132</v>
      </c>
      <c r="I265" s="4">
        <f t="shared" si="53"/>
        <v>115.68557835590141</v>
      </c>
      <c r="J265" s="4">
        <f t="shared" si="53"/>
        <v>2.3351871827542832</v>
      </c>
      <c r="K265" s="4">
        <f t="shared" si="55"/>
        <v>2.3351871827542832</v>
      </c>
      <c r="L265" s="4" t="b">
        <f t="shared" si="56"/>
        <v>0</v>
      </c>
      <c r="M265" s="4" t="b">
        <f t="shared" si="57"/>
        <v>0</v>
      </c>
      <c r="N265" s="4" t="b">
        <f t="shared" si="58"/>
        <v>0</v>
      </c>
      <c r="O265" s="4" t="b">
        <f t="shared" si="59"/>
        <v>0</v>
      </c>
      <c r="P265" s="4" t="b">
        <f t="shared" si="60"/>
        <v>0</v>
      </c>
      <c r="Q265" s="4" t="b">
        <f t="shared" si="61"/>
        <v>1</v>
      </c>
    </row>
    <row r="266" spans="1:17" x14ac:dyDescent="0.2">
      <c r="A266" t="str">
        <f>SIAF!B265</f>
        <v>MIRIFU_4BSLICE11</v>
      </c>
      <c r="B266" t="str">
        <f>HLOOKUP(TRUE,$L266:$Q$281,ROW($Q$281)-ROW($L266)+1,FALSE)</f>
        <v>MIRIFU_CNTR</v>
      </c>
      <c r="C266" s="4">
        <f>VLOOKUP(A266,SIAF!$B$3:$R$279,15,FALSE)</f>
        <v>-503.79924999999997</v>
      </c>
      <c r="D266" s="4">
        <f>VLOOKUP(A266,SIAF!$B$3:$R$279,16,FALSE)</f>
        <v>-322.31330000000003</v>
      </c>
      <c r="E266" s="4">
        <f t="shared" si="54"/>
        <v>72.266124553378759</v>
      </c>
      <c r="F266" s="4">
        <f t="shared" si="53"/>
        <v>124.90586799759696</v>
      </c>
      <c r="G266" s="4">
        <f t="shared" si="53"/>
        <v>134.92541353308135</v>
      </c>
      <c r="H266" s="4">
        <f t="shared" si="53"/>
        <v>148.40946453607341</v>
      </c>
      <c r="I266" s="4">
        <f t="shared" si="53"/>
        <v>115.72750012413981</v>
      </c>
      <c r="J266" s="4">
        <f t="shared" si="53"/>
        <v>2.9770753679744346</v>
      </c>
      <c r="K266" s="4">
        <f t="shared" si="55"/>
        <v>2.9770753679744346</v>
      </c>
      <c r="L266" s="4" t="b">
        <f t="shared" si="56"/>
        <v>0</v>
      </c>
      <c r="M266" s="4" t="b">
        <f t="shared" si="57"/>
        <v>0</v>
      </c>
      <c r="N266" s="4" t="b">
        <f t="shared" si="58"/>
        <v>0</v>
      </c>
      <c r="O266" s="4" t="b">
        <f t="shared" si="59"/>
        <v>0</v>
      </c>
      <c r="P266" s="4" t="b">
        <f t="shared" si="60"/>
        <v>0</v>
      </c>
      <c r="Q266" s="4" t="b">
        <f t="shared" si="61"/>
        <v>1</v>
      </c>
    </row>
    <row r="267" spans="1:17" x14ac:dyDescent="0.2">
      <c r="A267" t="str">
        <f>SIAF!B266</f>
        <v>MIRIFU_4BSLICE12</v>
      </c>
      <c r="B267" t="str">
        <f>HLOOKUP(TRUE,$L267:$Q$281,ROW($Q$281)-ROW($L267)+1,FALSE)</f>
        <v>MIRIFU_CNTR</v>
      </c>
      <c r="C267" s="4">
        <f>VLOOKUP(A267,SIAF!$B$3:$R$279,15,FALSE)</f>
        <v>-503.92943000000002</v>
      </c>
      <c r="D267" s="4">
        <f>VLOOKUP(A267,SIAF!$B$3:$R$279,16,FALSE)</f>
        <v>-322.95814000000001</v>
      </c>
      <c r="E267" s="4">
        <f t="shared" si="54"/>
        <v>71.897212727121243</v>
      </c>
      <c r="F267" s="4">
        <f t="shared" si="53"/>
        <v>124.77025483351437</v>
      </c>
      <c r="G267" s="4">
        <f t="shared" si="53"/>
        <v>134.6807970227398</v>
      </c>
      <c r="H267" s="4">
        <f t="shared" si="53"/>
        <v>148.07807320600233</v>
      </c>
      <c r="I267" s="4">
        <f t="shared" si="53"/>
        <v>115.7731547163504</v>
      </c>
      <c r="J267" s="4">
        <f t="shared" si="53"/>
        <v>3.6246910037960554</v>
      </c>
      <c r="K267" s="4">
        <f t="shared" si="55"/>
        <v>3.6246910037960554</v>
      </c>
      <c r="L267" s="4" t="b">
        <f t="shared" si="56"/>
        <v>0</v>
      </c>
      <c r="M267" s="4" t="b">
        <f t="shared" si="57"/>
        <v>0</v>
      </c>
      <c r="N267" s="4" t="b">
        <f t="shared" si="58"/>
        <v>0</v>
      </c>
      <c r="O267" s="4" t="b">
        <f t="shared" si="59"/>
        <v>0</v>
      </c>
      <c r="P267" s="4" t="b">
        <f t="shared" si="60"/>
        <v>0</v>
      </c>
      <c r="Q267" s="4" t="b">
        <f t="shared" si="61"/>
        <v>1</v>
      </c>
    </row>
    <row r="268" spans="1:17" x14ac:dyDescent="0.2">
      <c r="A268" t="str">
        <f>SIAF!B267</f>
        <v>MIRIFU_CHANNEL4C</v>
      </c>
      <c r="B268" t="str">
        <f>HLOOKUP(TRUE,$L268:$Q$281,ROW($Q$281)-ROW($L268)+1,FALSE)</f>
        <v>MIRIFU_CNTR</v>
      </c>
      <c r="C268" s="4">
        <f>VLOOKUP(A268,SIAF!$B$3:$R$279,15,FALSE)</f>
        <v>-503.22287</v>
      </c>
      <c r="D268" s="4">
        <f>VLOOKUP(A268,SIAF!$B$3:$R$279,16,FALSE)</f>
        <v>-319.33219000000003</v>
      </c>
      <c r="E268" s="4">
        <f t="shared" si="54"/>
        <v>74.040854767966209</v>
      </c>
      <c r="F268" s="4">
        <f t="shared" si="53"/>
        <v>125.59880396134214</v>
      </c>
      <c r="G268" s="4">
        <f t="shared" si="53"/>
        <v>136.11285863540326</v>
      </c>
      <c r="H268" s="4">
        <f t="shared" si="53"/>
        <v>149.98816470036516</v>
      </c>
      <c r="I268" s="4">
        <f t="shared" si="53"/>
        <v>115.59001197767023</v>
      </c>
      <c r="J268" s="4">
        <f t="shared" si="53"/>
        <v>0.56410461059986394</v>
      </c>
      <c r="K268" s="4">
        <f t="shared" si="55"/>
        <v>0.56410461059986394</v>
      </c>
      <c r="L268" s="4" t="b">
        <f t="shared" si="56"/>
        <v>0</v>
      </c>
      <c r="M268" s="4" t="b">
        <f t="shared" si="57"/>
        <v>0</v>
      </c>
      <c r="N268" s="4" t="b">
        <f t="shared" si="58"/>
        <v>0</v>
      </c>
      <c r="O268" s="4" t="b">
        <f t="shared" si="59"/>
        <v>0</v>
      </c>
      <c r="P268" s="4" t="b">
        <f t="shared" si="60"/>
        <v>0</v>
      </c>
      <c r="Q268" s="4" t="b">
        <f t="shared" si="61"/>
        <v>1</v>
      </c>
    </row>
    <row r="269" spans="1:17" x14ac:dyDescent="0.2">
      <c r="A269" t="str">
        <f>SIAF!B268</f>
        <v>MIRIFU_4CSLICE01</v>
      </c>
      <c r="B269" t="str">
        <f>HLOOKUP(TRUE,$L269:$Q$281,ROW($Q$281)-ROW($L269)+1,FALSE)</f>
        <v>MIRIFU_CNTR</v>
      </c>
      <c r="C269" s="4">
        <f>VLOOKUP(A269,SIAF!$B$3:$R$279,15,FALSE)</f>
        <v>-502.54919000000001</v>
      </c>
      <c r="D269" s="4">
        <f>VLOOKUP(A269,SIAF!$B$3:$R$279,16,FALSE)</f>
        <v>-315.80092000000002</v>
      </c>
      <c r="E269" s="4">
        <f t="shared" si="54"/>
        <v>76.252026029721776</v>
      </c>
      <c r="F269" s="4">
        <f t="shared" si="53"/>
        <v>126.51715441158892</v>
      </c>
      <c r="G269" s="4">
        <f t="shared" si="53"/>
        <v>137.60024338608184</v>
      </c>
      <c r="H269" s="4">
        <f t="shared" si="53"/>
        <v>151.92204895828837</v>
      </c>
      <c r="I269" s="4">
        <f t="shared" si="53"/>
        <v>115.53914044139511</v>
      </c>
      <c r="J269" s="4">
        <f t="shared" si="53"/>
        <v>3.7457486276844505</v>
      </c>
      <c r="K269" s="4">
        <f t="shared" si="55"/>
        <v>3.7457486276844505</v>
      </c>
      <c r="L269" s="4" t="b">
        <f t="shared" si="56"/>
        <v>0</v>
      </c>
      <c r="M269" s="4" t="b">
        <f t="shared" si="57"/>
        <v>0</v>
      </c>
      <c r="N269" s="4" t="b">
        <f t="shared" si="58"/>
        <v>0</v>
      </c>
      <c r="O269" s="4" t="b">
        <f t="shared" si="59"/>
        <v>0</v>
      </c>
      <c r="P269" s="4" t="b">
        <f t="shared" si="60"/>
        <v>0</v>
      </c>
      <c r="Q269" s="4" t="b">
        <f t="shared" si="61"/>
        <v>1</v>
      </c>
    </row>
    <row r="270" spans="1:17" x14ac:dyDescent="0.2">
      <c r="A270" t="str">
        <f>SIAF!B269</f>
        <v>MIRIFU_4CSLICE02</v>
      </c>
      <c r="B270" t="str">
        <f>HLOOKUP(TRUE,$L270:$Q$281,ROW($Q$281)-ROW($L270)+1,FALSE)</f>
        <v>MIRIFU_CNTR</v>
      </c>
      <c r="C270" s="4">
        <f>VLOOKUP(A270,SIAF!$B$3:$R$279,15,FALSE)</f>
        <v>-502.67167999999998</v>
      </c>
      <c r="D270" s="4">
        <f>VLOOKUP(A270,SIAF!$B$3:$R$279,16,FALSE)</f>
        <v>-316.44297</v>
      </c>
      <c r="E270" s="4">
        <f t="shared" si="54"/>
        <v>75.842116822318246</v>
      </c>
      <c r="F270" s="4">
        <f t="shared" si="53"/>
        <v>126.34307196133595</v>
      </c>
      <c r="G270" s="4">
        <f t="shared" si="53"/>
        <v>137.32400988138389</v>
      </c>
      <c r="H270" s="4">
        <f t="shared" ref="F270:J280" si="62">SQRT(($C270-H$2)^2+($D270-H$3)^2)</f>
        <v>151.5659281461916</v>
      </c>
      <c r="I270" s="4">
        <f t="shared" si="62"/>
        <v>115.5400745124761</v>
      </c>
      <c r="J270" s="4">
        <f t="shared" si="62"/>
        <v>3.1007932270308056</v>
      </c>
      <c r="K270" s="4">
        <f t="shared" si="55"/>
        <v>3.1007932270308056</v>
      </c>
      <c r="L270" s="4" t="b">
        <f t="shared" si="56"/>
        <v>0</v>
      </c>
      <c r="M270" s="4" t="b">
        <f t="shared" si="57"/>
        <v>0</v>
      </c>
      <c r="N270" s="4" t="b">
        <f t="shared" si="58"/>
        <v>0</v>
      </c>
      <c r="O270" s="4" t="b">
        <f t="shared" si="59"/>
        <v>0</v>
      </c>
      <c r="P270" s="4" t="b">
        <f t="shared" si="60"/>
        <v>0</v>
      </c>
      <c r="Q270" s="4" t="b">
        <f t="shared" si="61"/>
        <v>1</v>
      </c>
    </row>
    <row r="271" spans="1:17" x14ac:dyDescent="0.2">
      <c r="A271" t="str">
        <f>SIAF!B270</f>
        <v>MIRIFU_4CSLICE03</v>
      </c>
      <c r="B271" t="str">
        <f>HLOOKUP(TRUE,$L271:$Q$281,ROW($Q$281)-ROW($L271)+1,FALSE)</f>
        <v>MIRIFU_CNTR</v>
      </c>
      <c r="C271" s="4">
        <f>VLOOKUP(A271,SIAF!$B$3:$R$279,15,FALSE)</f>
        <v>-502.79417000000001</v>
      </c>
      <c r="D271" s="4">
        <f>VLOOKUP(A271,SIAF!$B$3:$R$279,16,FALSE)</f>
        <v>-317.08501999999999</v>
      </c>
      <c r="E271" s="4">
        <f t="shared" si="54"/>
        <v>75.435643820068066</v>
      </c>
      <c r="F271" s="4">
        <f t="shared" si="62"/>
        <v>126.17213546918356</v>
      </c>
      <c r="G271" s="4">
        <f t="shared" si="62"/>
        <v>137.05033697113294</v>
      </c>
      <c r="H271" s="4">
        <f t="shared" si="62"/>
        <v>151.21179403060356</v>
      </c>
      <c r="I271" s="4">
        <f t="shared" si="62"/>
        <v>115.54470618235112</v>
      </c>
      <c r="J271" s="4">
        <f t="shared" si="62"/>
        <v>2.4604203902992108</v>
      </c>
      <c r="K271" s="4">
        <f t="shared" si="55"/>
        <v>2.4604203902992108</v>
      </c>
      <c r="L271" s="4" t="b">
        <f t="shared" si="56"/>
        <v>0</v>
      </c>
      <c r="M271" s="4" t="b">
        <f t="shared" si="57"/>
        <v>0</v>
      </c>
      <c r="N271" s="4" t="b">
        <f t="shared" si="58"/>
        <v>0</v>
      </c>
      <c r="O271" s="4" t="b">
        <f t="shared" si="59"/>
        <v>0</v>
      </c>
      <c r="P271" s="4" t="b">
        <f t="shared" si="60"/>
        <v>0</v>
      </c>
      <c r="Q271" s="4" t="b">
        <f t="shared" si="61"/>
        <v>1</v>
      </c>
    </row>
    <row r="272" spans="1:17" x14ac:dyDescent="0.2">
      <c r="A272" t="str">
        <f>SIAF!B271</f>
        <v>MIRIFU_4CSLICE04</v>
      </c>
      <c r="B272" t="str">
        <f>HLOOKUP(TRUE,$L272:$Q$281,ROW($Q$281)-ROW($L272)+1,FALSE)</f>
        <v>MIRIFU_CNTR</v>
      </c>
      <c r="C272" s="4">
        <f>VLOOKUP(A272,SIAF!$B$3:$R$279,15,FALSE)</f>
        <v>-502.91665999999998</v>
      </c>
      <c r="D272" s="4">
        <f>VLOOKUP(A272,SIAF!$B$3:$R$279,16,FALSE)</f>
        <v>-317.72707000000003</v>
      </c>
      <c r="E272" s="4">
        <f t="shared" si="54"/>
        <v>75.032662867656285</v>
      </c>
      <c r="F272" s="4">
        <f t="shared" si="62"/>
        <v>126.00435773847619</v>
      </c>
      <c r="G272" s="4">
        <f t="shared" si="62"/>
        <v>136.77924002532305</v>
      </c>
      <c r="H272" s="4">
        <f t="shared" si="62"/>
        <v>150.8596606024818</v>
      </c>
      <c r="I272" s="4">
        <f t="shared" si="62"/>
        <v>115.55303500639157</v>
      </c>
      <c r="J272" s="4">
        <f t="shared" si="62"/>
        <v>1.8294486498396212</v>
      </c>
      <c r="K272" s="4">
        <f t="shared" si="55"/>
        <v>1.8294486498396212</v>
      </c>
      <c r="L272" s="4" t="b">
        <f t="shared" si="56"/>
        <v>0</v>
      </c>
      <c r="M272" s="4" t="b">
        <f t="shared" si="57"/>
        <v>0</v>
      </c>
      <c r="N272" s="4" t="b">
        <f t="shared" si="58"/>
        <v>0</v>
      </c>
      <c r="O272" s="4" t="b">
        <f t="shared" si="59"/>
        <v>0</v>
      </c>
      <c r="P272" s="4" t="b">
        <f t="shared" si="60"/>
        <v>0</v>
      </c>
      <c r="Q272" s="4" t="b">
        <f t="shared" si="61"/>
        <v>1</v>
      </c>
    </row>
    <row r="273" spans="1:17" x14ac:dyDescent="0.2">
      <c r="A273" t="str">
        <f>SIAF!B272</f>
        <v>MIRIFU_4CSLICE05</v>
      </c>
      <c r="B273" t="str">
        <f>HLOOKUP(TRUE,$L273:$Q$281,ROW($Q$281)-ROW($L273)+1,FALSE)</f>
        <v>MIRIFU_CNTR</v>
      </c>
      <c r="C273" s="4">
        <f>VLOOKUP(A273,SIAF!$B$3:$R$279,15,FALSE)</f>
        <v>-503.03913999999997</v>
      </c>
      <c r="D273" s="4">
        <f>VLOOKUP(A273,SIAF!$B$3:$R$279,16,FALSE)</f>
        <v>-318.36912000000001</v>
      </c>
      <c r="E273" s="4">
        <f t="shared" si="54"/>
        <v>74.633223874921399</v>
      </c>
      <c r="F273" s="4">
        <f t="shared" si="62"/>
        <v>125.83974235855376</v>
      </c>
      <c r="G273" s="4">
        <f t="shared" si="62"/>
        <v>136.51072619233631</v>
      </c>
      <c r="H273" s="4">
        <f t="shared" si="62"/>
        <v>150.50953460080598</v>
      </c>
      <c r="I273" s="4">
        <f t="shared" si="62"/>
        <v>115.5650503248315</v>
      </c>
      <c r="J273" s="4">
        <f t="shared" si="62"/>
        <v>1.222528195707594</v>
      </c>
      <c r="K273" s="4">
        <f t="shared" si="55"/>
        <v>1.222528195707594</v>
      </c>
      <c r="L273" s="4" t="b">
        <f t="shared" si="56"/>
        <v>0</v>
      </c>
      <c r="M273" s="4" t="b">
        <f t="shared" si="57"/>
        <v>0</v>
      </c>
      <c r="N273" s="4" t="b">
        <f t="shared" si="58"/>
        <v>0</v>
      </c>
      <c r="O273" s="4" t="b">
        <f t="shared" si="59"/>
        <v>0</v>
      </c>
      <c r="P273" s="4" t="b">
        <f t="shared" si="60"/>
        <v>0</v>
      </c>
      <c r="Q273" s="4" t="b">
        <f t="shared" si="61"/>
        <v>1</v>
      </c>
    </row>
    <row r="274" spans="1:17" x14ac:dyDescent="0.2">
      <c r="A274" t="str">
        <f>SIAF!B273</f>
        <v>MIRIFU_4CSLICE06</v>
      </c>
      <c r="B274" t="str">
        <f>HLOOKUP(TRUE,$L274:$Q$281,ROW($Q$281)-ROW($L274)+1,FALSE)</f>
        <v>MIRIFU_CNTR</v>
      </c>
      <c r="C274" s="4">
        <f>VLOOKUP(A274,SIAF!$B$3:$R$279,15,FALSE)</f>
        <v>-503.16163</v>
      </c>
      <c r="D274" s="4">
        <f>VLOOKUP(A274,SIAF!$B$3:$R$279,16,FALSE)</f>
        <v>-319.01116999999999</v>
      </c>
      <c r="E274" s="4">
        <f t="shared" si="54"/>
        <v>74.237397381561962</v>
      </c>
      <c r="F274" s="4">
        <f t="shared" si="62"/>
        <v>125.67831985931259</v>
      </c>
      <c r="G274" s="4">
        <f t="shared" si="62"/>
        <v>136.24482716464314</v>
      </c>
      <c r="H274" s="4">
        <f t="shared" si="62"/>
        <v>150.16144470020981</v>
      </c>
      <c r="I274" s="4">
        <f t="shared" si="62"/>
        <v>115.58077069549225</v>
      </c>
      <c r="J274" s="4">
        <f t="shared" si="62"/>
        <v>0.70477983462925031</v>
      </c>
      <c r="K274" s="4">
        <f t="shared" si="55"/>
        <v>0.70477983462925031</v>
      </c>
      <c r="L274" s="4" t="b">
        <f t="shared" si="56"/>
        <v>0</v>
      </c>
      <c r="M274" s="4" t="b">
        <f t="shared" si="57"/>
        <v>0</v>
      </c>
      <c r="N274" s="4" t="b">
        <f t="shared" si="58"/>
        <v>0</v>
      </c>
      <c r="O274" s="4" t="b">
        <f t="shared" si="59"/>
        <v>0</v>
      </c>
      <c r="P274" s="4" t="b">
        <f t="shared" si="60"/>
        <v>0</v>
      </c>
      <c r="Q274" s="4" t="b">
        <f t="shared" si="61"/>
        <v>1</v>
      </c>
    </row>
    <row r="275" spans="1:17" x14ac:dyDescent="0.2">
      <c r="A275" t="str">
        <f>SIAF!B274</f>
        <v>MIRIFU_4CSLICE07</v>
      </c>
      <c r="B275" t="str">
        <f>HLOOKUP(TRUE,$L275:$Q$281,ROW($Q$281)-ROW($L275)+1,FALSE)</f>
        <v>MIRIFU_CNTR</v>
      </c>
      <c r="C275" s="4">
        <f>VLOOKUP(A275,SIAF!$B$3:$R$279,15,FALSE)</f>
        <v>-503.28411999999997</v>
      </c>
      <c r="D275" s="4">
        <f>VLOOKUP(A275,SIAF!$B$3:$R$279,16,FALSE)</f>
        <v>-319.65321999999998</v>
      </c>
      <c r="E275" s="4">
        <f t="shared" si="54"/>
        <v>73.845234768513961</v>
      </c>
      <c r="F275" s="4">
        <f t="shared" si="62"/>
        <v>125.52009350083104</v>
      </c>
      <c r="G275" s="4">
        <f t="shared" si="62"/>
        <v>135.98155005990017</v>
      </c>
      <c r="H275" s="4">
        <f t="shared" si="62"/>
        <v>149.81539776392248</v>
      </c>
      <c r="I275" s="4">
        <f t="shared" si="62"/>
        <v>115.60018476002651</v>
      </c>
      <c r="J275" s="4">
        <f t="shared" si="62"/>
        <v>0.59440562455282131</v>
      </c>
      <c r="K275" s="4">
        <f t="shared" si="55"/>
        <v>0.59440562455282131</v>
      </c>
      <c r="L275" s="4" t="b">
        <f t="shared" si="56"/>
        <v>0</v>
      </c>
      <c r="M275" s="4" t="b">
        <f t="shared" si="57"/>
        <v>0</v>
      </c>
      <c r="N275" s="4" t="b">
        <f t="shared" si="58"/>
        <v>0</v>
      </c>
      <c r="O275" s="4" t="b">
        <f t="shared" si="59"/>
        <v>0</v>
      </c>
      <c r="P275" s="4" t="b">
        <f t="shared" si="60"/>
        <v>0</v>
      </c>
      <c r="Q275" s="4" t="b">
        <f t="shared" si="61"/>
        <v>1</v>
      </c>
    </row>
    <row r="276" spans="1:17" x14ac:dyDescent="0.2">
      <c r="A276" t="str">
        <f>SIAF!B275</f>
        <v>MIRIFU_4CSLICE08</v>
      </c>
      <c r="B276" t="str">
        <f>HLOOKUP(TRUE,$L276:$Q$281,ROW($Q$281)-ROW($L276)+1,FALSE)</f>
        <v>MIRIFU_CNTR</v>
      </c>
      <c r="C276" s="4">
        <f>VLOOKUP(A276,SIAF!$B$3:$R$279,15,FALSE)</f>
        <v>-503.40661</v>
      </c>
      <c r="D276" s="4">
        <f>VLOOKUP(A276,SIAF!$B$3:$R$279,16,FALSE)</f>
        <v>-320.29525999999998</v>
      </c>
      <c r="E276" s="4">
        <f t="shared" si="54"/>
        <v>73.456802037104964</v>
      </c>
      <c r="F276" s="4">
        <f t="shared" si="62"/>
        <v>125.36507951201045</v>
      </c>
      <c r="G276" s="4">
        <f t="shared" si="62"/>
        <v>135.72091575370141</v>
      </c>
      <c r="H276" s="4">
        <f t="shared" si="62"/>
        <v>149.47141473048839</v>
      </c>
      <c r="I276" s="4">
        <f t="shared" si="62"/>
        <v>115.62329215549558</v>
      </c>
      <c r="J276" s="4">
        <f t="shared" si="62"/>
        <v>1.0316812989484563</v>
      </c>
      <c r="K276" s="4">
        <f t="shared" si="55"/>
        <v>1.0316812989484563</v>
      </c>
      <c r="L276" s="4" t="b">
        <f t="shared" si="56"/>
        <v>0</v>
      </c>
      <c r="M276" s="4" t="b">
        <f t="shared" si="57"/>
        <v>0</v>
      </c>
      <c r="N276" s="4" t="b">
        <f t="shared" si="58"/>
        <v>0</v>
      </c>
      <c r="O276" s="4" t="b">
        <f t="shared" si="59"/>
        <v>0</v>
      </c>
      <c r="P276" s="4" t="b">
        <f t="shared" si="60"/>
        <v>0</v>
      </c>
      <c r="Q276" s="4" t="b">
        <f t="shared" si="61"/>
        <v>1</v>
      </c>
    </row>
    <row r="277" spans="1:17" x14ac:dyDescent="0.2">
      <c r="A277" t="str">
        <f>SIAF!B276</f>
        <v>MIRIFU_4CSLICE09</v>
      </c>
      <c r="B277" t="str">
        <f>HLOOKUP(TRUE,$L277:$Q$281,ROW($Q$281)-ROW($L277)+1,FALSE)</f>
        <v>MIRIFU_CNTR</v>
      </c>
      <c r="C277" s="4">
        <f>VLOOKUP(A277,SIAF!$B$3:$R$279,15,FALSE)</f>
        <v>-503.52910000000003</v>
      </c>
      <c r="D277" s="4">
        <f>VLOOKUP(A277,SIAF!$B$3:$R$279,16,FALSE)</f>
        <v>-320.93732</v>
      </c>
      <c r="E277" s="4">
        <f t="shared" si="54"/>
        <v>73.072136591799122</v>
      </c>
      <c r="F277" s="4">
        <f t="shared" si="62"/>
        <v>125.21327742722953</v>
      </c>
      <c r="G277" s="4">
        <f t="shared" si="62"/>
        <v>135.46292261666315</v>
      </c>
      <c r="H277" s="4">
        <f t="shared" si="62"/>
        <v>149.12948958738582</v>
      </c>
      <c r="I277" s="4">
        <f t="shared" si="62"/>
        <v>115.65008617612226</v>
      </c>
      <c r="J277" s="4">
        <f t="shared" si="62"/>
        <v>1.6217018605464983</v>
      </c>
      <c r="K277" s="4">
        <f t="shared" si="55"/>
        <v>1.6217018605464983</v>
      </c>
      <c r="L277" s="4" t="b">
        <f t="shared" si="56"/>
        <v>0</v>
      </c>
      <c r="M277" s="4" t="b">
        <f t="shared" si="57"/>
        <v>0</v>
      </c>
      <c r="N277" s="4" t="b">
        <f t="shared" si="58"/>
        <v>0</v>
      </c>
      <c r="O277" s="4" t="b">
        <f t="shared" si="59"/>
        <v>0</v>
      </c>
      <c r="P277" s="4" t="b">
        <f t="shared" si="60"/>
        <v>0</v>
      </c>
      <c r="Q277" s="4" t="b">
        <f t="shared" si="61"/>
        <v>1</v>
      </c>
    </row>
    <row r="278" spans="1:17" x14ac:dyDescent="0.2">
      <c r="A278" t="str">
        <f>SIAF!B277</f>
        <v>MIRIFU_4CSLICE10</v>
      </c>
      <c r="B278" t="str">
        <f>HLOOKUP(TRUE,$L278:$Q$281,ROW($Q$281)-ROW($L278)+1,FALSE)</f>
        <v>MIRIFU_CNTR</v>
      </c>
      <c r="C278" s="4">
        <f>VLOOKUP(A278,SIAF!$B$3:$R$279,15,FALSE)</f>
        <v>-503.65159</v>
      </c>
      <c r="D278" s="4">
        <f>VLOOKUP(A278,SIAF!$B$3:$R$279,16,FALSE)</f>
        <v>-321.57936999999998</v>
      </c>
      <c r="E278" s="4">
        <f t="shared" si="54"/>
        <v>72.691320431913653</v>
      </c>
      <c r="F278" s="4">
        <f t="shared" si="62"/>
        <v>125.06471135328954</v>
      </c>
      <c r="G278" s="4">
        <f t="shared" si="62"/>
        <v>135.20760268355224</v>
      </c>
      <c r="H278" s="4">
        <f t="shared" si="62"/>
        <v>148.78965686269311</v>
      </c>
      <c r="I278" s="4">
        <f t="shared" si="62"/>
        <v>115.68056875097223</v>
      </c>
      <c r="J278" s="4">
        <f t="shared" si="62"/>
        <v>2.2472010082099687</v>
      </c>
      <c r="K278" s="4">
        <f t="shared" si="55"/>
        <v>2.2472010082099687</v>
      </c>
      <c r="L278" s="4" t="b">
        <f t="shared" si="56"/>
        <v>0</v>
      </c>
      <c r="M278" s="4" t="b">
        <f t="shared" si="57"/>
        <v>0</v>
      </c>
      <c r="N278" s="4" t="b">
        <f t="shared" si="58"/>
        <v>0</v>
      </c>
      <c r="O278" s="4" t="b">
        <f t="shared" si="59"/>
        <v>0</v>
      </c>
      <c r="P278" s="4" t="b">
        <f t="shared" si="60"/>
        <v>0</v>
      </c>
      <c r="Q278" s="4" t="b">
        <f t="shared" si="61"/>
        <v>1</v>
      </c>
    </row>
    <row r="279" spans="1:17" x14ac:dyDescent="0.2">
      <c r="A279" t="str">
        <f>SIAF!B278</f>
        <v>MIRIFU_4CSLICE11</v>
      </c>
      <c r="B279" t="str">
        <f>HLOOKUP(TRUE,$L279:$Q$281,ROW($Q$281)-ROW($L279)+1,FALSE)</f>
        <v>MIRIFU_CNTR</v>
      </c>
      <c r="C279" s="4">
        <f>VLOOKUP(A279,SIAF!$B$3:$R$279,15,FALSE)</f>
        <v>-503.77408000000003</v>
      </c>
      <c r="D279" s="4">
        <f>VLOOKUP(A279,SIAF!$B$3:$R$279,16,FALSE)</f>
        <v>-322.22140999999999</v>
      </c>
      <c r="E279" s="4">
        <f t="shared" si="54"/>
        <v>72.31441410347756</v>
      </c>
      <c r="F279" s="4">
        <f t="shared" si="62"/>
        <v>124.91939268171923</v>
      </c>
      <c r="G279" s="4">
        <f t="shared" si="62"/>
        <v>134.95497098386593</v>
      </c>
      <c r="H279" s="4">
        <f t="shared" si="62"/>
        <v>148.45193079640933</v>
      </c>
      <c r="I279" s="4">
        <f t="shared" si="62"/>
        <v>115.71473679857648</v>
      </c>
      <c r="J279" s="4">
        <f t="shared" si="62"/>
        <v>2.8851887494581554</v>
      </c>
      <c r="K279" s="4">
        <f t="shared" si="55"/>
        <v>2.8851887494581554</v>
      </c>
      <c r="L279" s="4" t="b">
        <f t="shared" si="56"/>
        <v>0</v>
      </c>
      <c r="M279" s="4" t="b">
        <f t="shared" si="57"/>
        <v>0</v>
      </c>
      <c r="N279" s="4" t="b">
        <f t="shared" si="58"/>
        <v>0</v>
      </c>
      <c r="O279" s="4" t="b">
        <f t="shared" si="59"/>
        <v>0</v>
      </c>
      <c r="P279" s="4" t="b">
        <f t="shared" si="60"/>
        <v>0</v>
      </c>
      <c r="Q279" s="4" t="b">
        <f t="shared" si="61"/>
        <v>1</v>
      </c>
    </row>
    <row r="280" spans="1:17" x14ac:dyDescent="0.2">
      <c r="A280" t="str">
        <f>SIAF!B279</f>
        <v>MIRIFU_4CSLICE12</v>
      </c>
      <c r="B280" t="str">
        <f>HLOOKUP(TRUE,$L280:$Q$281,ROW($Q$281)-ROW($L280)+1,FALSE)</f>
        <v>MIRIFU_CNTR</v>
      </c>
      <c r="C280" s="4">
        <f>VLOOKUP(A280,SIAF!$B$3:$R$279,15,FALSE)</f>
        <v>-503.89657</v>
      </c>
      <c r="D280" s="4">
        <f>VLOOKUP(A280,SIAF!$B$3:$R$279,16,FALSE)</f>
        <v>-322.86345999999998</v>
      </c>
      <c r="E280" s="4">
        <f t="shared" si="54"/>
        <v>71.941464555173141</v>
      </c>
      <c r="F280" s="4">
        <f t="shared" si="62"/>
        <v>124.7773247226925</v>
      </c>
      <c r="G280" s="4">
        <f t="shared" si="62"/>
        <v>134.70503156159666</v>
      </c>
      <c r="H280" s="4">
        <f t="shared" si="62"/>
        <v>148.11631239358832</v>
      </c>
      <c r="I280" s="4">
        <f t="shared" si="62"/>
        <v>115.75258434064069</v>
      </c>
      <c r="J280" s="4">
        <f t="shared" si="62"/>
        <v>3.5289126846947871</v>
      </c>
      <c r="K280" s="4">
        <f t="shared" si="55"/>
        <v>3.5289126846947871</v>
      </c>
      <c r="L280" s="4" t="b">
        <f t="shared" si="56"/>
        <v>0</v>
      </c>
      <c r="M280" s="4" t="b">
        <f t="shared" si="57"/>
        <v>0</v>
      </c>
      <c r="N280" s="4" t="b">
        <f t="shared" si="58"/>
        <v>0</v>
      </c>
      <c r="O280" s="4" t="b">
        <f t="shared" si="59"/>
        <v>0</v>
      </c>
      <c r="P280" s="4" t="b">
        <f t="shared" si="60"/>
        <v>0</v>
      </c>
      <c r="Q280" s="4" t="b">
        <f t="shared" si="61"/>
        <v>1</v>
      </c>
    </row>
    <row r="281" spans="1:17" x14ac:dyDescent="0.2">
      <c r="L281" s="9" t="s">
        <v>439</v>
      </c>
      <c r="M281" s="9" t="s">
        <v>440</v>
      </c>
      <c r="N281" s="9" t="s">
        <v>441</v>
      </c>
      <c r="O281" s="9" t="s">
        <v>442</v>
      </c>
      <c r="P281" s="9" t="s">
        <v>443</v>
      </c>
      <c r="Q281" s="9" t="s">
        <v>444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1"/>
  <sheetViews>
    <sheetView workbookViewId="0"/>
  </sheetViews>
  <sheetFormatPr baseColWidth="10" defaultRowHeight="16" x14ac:dyDescent="0.2"/>
  <cols>
    <col min="1" max="1" width="18.33203125" bestFit="1" customWidth="1"/>
    <col min="4" max="4" width="10.83203125" style="14"/>
  </cols>
  <sheetData>
    <row r="1" spans="1:12" x14ac:dyDescent="0.2">
      <c r="A1" t="s">
        <v>8</v>
      </c>
      <c r="B1" t="s">
        <v>20</v>
      </c>
      <c r="C1" t="s">
        <v>21</v>
      </c>
      <c r="D1" t="s">
        <v>445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</row>
    <row r="2" spans="1:12" x14ac:dyDescent="0.2">
      <c r="A2" t="s">
        <v>164</v>
      </c>
      <c r="B2">
        <v>-503.65447</v>
      </c>
      <c r="C2">
        <v>-318.74245999999999</v>
      </c>
      <c r="D2">
        <v>0</v>
      </c>
      <c r="E2">
        <v>-505.03514000000001</v>
      </c>
      <c r="F2">
        <v>-501.73811999999998</v>
      </c>
      <c r="G2">
        <v>-502.2441</v>
      </c>
      <c r="H2">
        <v>-505.56853999999998</v>
      </c>
      <c r="I2">
        <v>-316.66428000000002</v>
      </c>
      <c r="J2">
        <v>-317.12977999999998</v>
      </c>
      <c r="K2">
        <v>-320.84885000000003</v>
      </c>
      <c r="L2">
        <v>-320.33168000000001</v>
      </c>
    </row>
    <row r="3" spans="1:12" x14ac:dyDescent="0.2">
      <c r="A3" t="s">
        <v>165</v>
      </c>
      <c r="B3">
        <v>-503.40697</v>
      </c>
      <c r="C3">
        <v>-316.98383999999999</v>
      </c>
      <c r="D3">
        <v>0</v>
      </c>
      <c r="E3">
        <v>-505.03514000000001</v>
      </c>
      <c r="F3">
        <v>-501.69114999999999</v>
      </c>
      <c r="G3">
        <v>-501.71521999999999</v>
      </c>
      <c r="H3">
        <v>-505.06054</v>
      </c>
      <c r="I3">
        <v>-316.66428000000002</v>
      </c>
      <c r="J3">
        <v>-317.13641000000001</v>
      </c>
      <c r="K3">
        <v>-317.31355000000002</v>
      </c>
      <c r="L3">
        <v>-316.83891999999997</v>
      </c>
    </row>
    <row r="4" spans="1:12" x14ac:dyDescent="0.2">
      <c r="A4" t="s">
        <v>166</v>
      </c>
      <c r="B4">
        <v>-503.43171999999998</v>
      </c>
      <c r="C4">
        <v>-317.15969999999999</v>
      </c>
      <c r="D4">
        <v>0</v>
      </c>
      <c r="E4">
        <v>-505.14958999999999</v>
      </c>
      <c r="F4">
        <v>-501.70684999999997</v>
      </c>
      <c r="G4">
        <v>-501.73093</v>
      </c>
      <c r="H4">
        <v>-505.17502000000002</v>
      </c>
      <c r="I4">
        <v>-316.82628999999997</v>
      </c>
      <c r="J4">
        <v>-317.31473999999997</v>
      </c>
      <c r="K4">
        <v>-317.49187999999998</v>
      </c>
      <c r="L4">
        <v>-317.00085999999999</v>
      </c>
    </row>
    <row r="5" spans="1:12" x14ac:dyDescent="0.2">
      <c r="A5" t="s">
        <v>167</v>
      </c>
      <c r="B5">
        <v>-503.45647000000002</v>
      </c>
      <c r="C5">
        <v>-317.33557000000002</v>
      </c>
      <c r="D5">
        <v>0</v>
      </c>
      <c r="E5">
        <v>-505.21733</v>
      </c>
      <c r="F5">
        <v>-501.77904999999998</v>
      </c>
      <c r="G5">
        <v>-501.80313999999998</v>
      </c>
      <c r="H5">
        <v>-505.24279000000001</v>
      </c>
      <c r="I5">
        <v>-316.99482999999998</v>
      </c>
      <c r="J5">
        <v>-317.48500999999999</v>
      </c>
      <c r="K5">
        <v>-317.66212000000002</v>
      </c>
      <c r="L5">
        <v>-317.16937000000001</v>
      </c>
    </row>
    <row r="6" spans="1:12" x14ac:dyDescent="0.2">
      <c r="A6" t="s">
        <v>168</v>
      </c>
      <c r="B6">
        <v>-503.48122000000001</v>
      </c>
      <c r="C6">
        <v>-317.51143000000002</v>
      </c>
      <c r="D6">
        <v>0</v>
      </c>
      <c r="E6">
        <v>-505.19707</v>
      </c>
      <c r="F6">
        <v>-501.80927000000003</v>
      </c>
      <c r="G6">
        <v>-501.83336000000003</v>
      </c>
      <c r="H6">
        <v>-505.22251</v>
      </c>
      <c r="I6">
        <v>-317.17590999999999</v>
      </c>
      <c r="J6">
        <v>-317.66124000000002</v>
      </c>
      <c r="K6">
        <v>-317.83834000000002</v>
      </c>
      <c r="L6">
        <v>-317.35048999999998</v>
      </c>
    </row>
    <row r="7" spans="1:12" x14ac:dyDescent="0.2">
      <c r="A7" t="s">
        <v>169</v>
      </c>
      <c r="B7">
        <v>-503.50596999999999</v>
      </c>
      <c r="C7">
        <v>-317.68729000000002</v>
      </c>
      <c r="D7">
        <v>0</v>
      </c>
      <c r="E7">
        <v>-505.21266000000003</v>
      </c>
      <c r="F7">
        <v>-501.83449999999999</v>
      </c>
      <c r="G7">
        <v>-501.85858999999999</v>
      </c>
      <c r="H7">
        <v>-505.23809</v>
      </c>
      <c r="I7">
        <v>-317.3519</v>
      </c>
      <c r="J7">
        <v>-317.83818000000002</v>
      </c>
      <c r="K7">
        <v>-318.01528000000002</v>
      </c>
      <c r="L7">
        <v>-317.52649000000002</v>
      </c>
    </row>
    <row r="8" spans="1:12" x14ac:dyDescent="0.2">
      <c r="A8" t="s">
        <v>170</v>
      </c>
      <c r="B8">
        <v>-503.53071999999997</v>
      </c>
      <c r="C8">
        <v>-317.86315000000002</v>
      </c>
      <c r="D8">
        <v>0</v>
      </c>
      <c r="E8">
        <v>-505.26188000000002</v>
      </c>
      <c r="F8">
        <v>-501.85122000000001</v>
      </c>
      <c r="G8">
        <v>-501.87531000000001</v>
      </c>
      <c r="H8">
        <v>-505.28732000000002</v>
      </c>
      <c r="I8">
        <v>-317.52303999999998</v>
      </c>
      <c r="J8">
        <v>-318.01634000000001</v>
      </c>
      <c r="K8">
        <v>-318.19344999999998</v>
      </c>
      <c r="L8">
        <v>-317.69761</v>
      </c>
    </row>
    <row r="9" spans="1:12" x14ac:dyDescent="0.2">
      <c r="A9" t="s">
        <v>171</v>
      </c>
      <c r="B9">
        <v>-503.55547000000001</v>
      </c>
      <c r="C9">
        <v>-318.03901000000002</v>
      </c>
      <c r="D9">
        <v>0</v>
      </c>
      <c r="E9">
        <v>-505.25542999999999</v>
      </c>
      <c r="F9">
        <v>-501.87428</v>
      </c>
      <c r="G9">
        <v>-501.89837</v>
      </c>
      <c r="H9">
        <v>-505.28086000000002</v>
      </c>
      <c r="I9">
        <v>-317.70224000000002</v>
      </c>
      <c r="J9">
        <v>-318.1936</v>
      </c>
      <c r="K9">
        <v>-318.3707</v>
      </c>
      <c r="L9">
        <v>-317.87682999999998</v>
      </c>
    </row>
    <row r="10" spans="1:12" x14ac:dyDescent="0.2">
      <c r="A10" t="s">
        <v>172</v>
      </c>
      <c r="B10">
        <v>-503.58022</v>
      </c>
      <c r="C10">
        <v>-318.21487999999999</v>
      </c>
      <c r="D10">
        <v>0</v>
      </c>
      <c r="E10">
        <v>-505.28541999999999</v>
      </c>
      <c r="F10">
        <v>-501.85683999999998</v>
      </c>
      <c r="G10">
        <v>-501.88090999999997</v>
      </c>
      <c r="H10">
        <v>-505.31085000000002</v>
      </c>
      <c r="I10">
        <v>-317.87617</v>
      </c>
      <c r="J10">
        <v>-318.37675999999999</v>
      </c>
      <c r="K10">
        <v>-318.5539</v>
      </c>
      <c r="L10">
        <v>-318.05074999999999</v>
      </c>
    </row>
    <row r="11" spans="1:12" x14ac:dyDescent="0.2">
      <c r="A11" t="s">
        <v>173</v>
      </c>
      <c r="B11">
        <v>-503.60496999999998</v>
      </c>
      <c r="C11">
        <v>-318.39073999999999</v>
      </c>
      <c r="D11">
        <v>0</v>
      </c>
      <c r="E11">
        <v>-505.30513000000002</v>
      </c>
      <c r="F11">
        <v>-501.88846999999998</v>
      </c>
      <c r="G11">
        <v>-501.91255000000001</v>
      </c>
      <c r="H11">
        <v>-505.33055999999999</v>
      </c>
      <c r="I11">
        <v>-318.05158999999998</v>
      </c>
      <c r="J11">
        <v>-318.55279000000002</v>
      </c>
      <c r="K11">
        <v>-318.72991999999999</v>
      </c>
      <c r="L11">
        <v>-318.22618</v>
      </c>
    </row>
    <row r="12" spans="1:12" x14ac:dyDescent="0.2">
      <c r="A12" t="s">
        <v>174</v>
      </c>
      <c r="B12">
        <v>-503.62972000000002</v>
      </c>
      <c r="C12">
        <v>-318.56659999999999</v>
      </c>
      <c r="D12">
        <v>0</v>
      </c>
      <c r="E12">
        <v>-505.33159000000001</v>
      </c>
      <c r="F12">
        <v>-501.89375000000001</v>
      </c>
      <c r="G12">
        <v>-501.91782999999998</v>
      </c>
      <c r="H12">
        <v>-505.35701</v>
      </c>
      <c r="I12">
        <v>-318.22602999999998</v>
      </c>
      <c r="J12">
        <v>-318.73268999999999</v>
      </c>
      <c r="K12">
        <v>-318.90983</v>
      </c>
      <c r="L12">
        <v>-318.40060999999997</v>
      </c>
    </row>
    <row r="13" spans="1:12" x14ac:dyDescent="0.2">
      <c r="A13" t="s">
        <v>175</v>
      </c>
      <c r="B13">
        <v>-503.65447</v>
      </c>
      <c r="C13">
        <v>-318.74245999999999</v>
      </c>
      <c r="D13">
        <v>0</v>
      </c>
      <c r="E13">
        <v>-505.35093000000001</v>
      </c>
      <c r="F13">
        <v>-501.92550999999997</v>
      </c>
      <c r="G13">
        <v>-501.94958000000003</v>
      </c>
      <c r="H13">
        <v>-505.37635</v>
      </c>
      <c r="I13">
        <v>-318.40150999999997</v>
      </c>
      <c r="J13">
        <v>-318.90870000000001</v>
      </c>
      <c r="K13">
        <v>-319.08584000000002</v>
      </c>
      <c r="L13">
        <v>-318.5761</v>
      </c>
    </row>
    <row r="14" spans="1:12" x14ac:dyDescent="0.2">
      <c r="A14" t="s">
        <v>176</v>
      </c>
      <c r="B14">
        <v>-503.67921999999999</v>
      </c>
      <c r="C14">
        <v>-318.91831999999999</v>
      </c>
      <c r="D14">
        <v>0</v>
      </c>
      <c r="E14">
        <v>-505.43045999999998</v>
      </c>
      <c r="F14">
        <v>-501.98743999999999</v>
      </c>
      <c r="G14">
        <v>-502.01152999999999</v>
      </c>
      <c r="H14">
        <v>-505.45591000000002</v>
      </c>
      <c r="I14">
        <v>-318.56806</v>
      </c>
      <c r="J14">
        <v>-319.08019999999999</v>
      </c>
      <c r="K14">
        <v>-319.25731999999999</v>
      </c>
      <c r="L14">
        <v>-318.74261000000001</v>
      </c>
    </row>
    <row r="15" spans="1:12" x14ac:dyDescent="0.2">
      <c r="A15" t="s">
        <v>177</v>
      </c>
      <c r="B15">
        <v>-503.70397000000003</v>
      </c>
      <c r="C15">
        <v>-319.09417999999999</v>
      </c>
      <c r="D15">
        <v>0</v>
      </c>
      <c r="E15">
        <v>-505.44159999999999</v>
      </c>
      <c r="F15">
        <v>-501.98218000000003</v>
      </c>
      <c r="G15">
        <v>-502.00625000000002</v>
      </c>
      <c r="H15">
        <v>-505.46704</v>
      </c>
      <c r="I15">
        <v>-318.74473999999998</v>
      </c>
      <c r="J15">
        <v>-319.26170000000002</v>
      </c>
      <c r="K15">
        <v>-319.43884000000003</v>
      </c>
      <c r="L15">
        <v>-318.91931</v>
      </c>
    </row>
    <row r="16" spans="1:12" x14ac:dyDescent="0.2">
      <c r="A16" t="s">
        <v>178</v>
      </c>
      <c r="B16">
        <v>-503.72872000000001</v>
      </c>
      <c r="C16">
        <v>-319.27005000000003</v>
      </c>
      <c r="D16">
        <v>0</v>
      </c>
      <c r="E16">
        <v>-505.44826</v>
      </c>
      <c r="F16">
        <v>-502.02566000000002</v>
      </c>
      <c r="G16">
        <v>-502.04973999999999</v>
      </c>
      <c r="H16">
        <v>-505.47370000000001</v>
      </c>
      <c r="I16">
        <v>-318.92212999999998</v>
      </c>
      <c r="J16">
        <v>-319.43592000000001</v>
      </c>
      <c r="K16">
        <v>-319.61304000000001</v>
      </c>
      <c r="L16">
        <v>-319.0967</v>
      </c>
    </row>
    <row r="17" spans="1:12" x14ac:dyDescent="0.2">
      <c r="A17" t="s">
        <v>179</v>
      </c>
      <c r="B17">
        <v>-503.75346999999999</v>
      </c>
      <c r="C17">
        <v>-319.44591000000003</v>
      </c>
      <c r="D17">
        <v>0</v>
      </c>
      <c r="E17">
        <v>-505.43311999999997</v>
      </c>
      <c r="F17">
        <v>-502.02037999999999</v>
      </c>
      <c r="G17">
        <v>-502.04444999999998</v>
      </c>
      <c r="H17">
        <v>-505.45853</v>
      </c>
      <c r="I17">
        <v>-319.10282000000001</v>
      </c>
      <c r="J17">
        <v>-319.61747000000003</v>
      </c>
      <c r="K17">
        <v>-319.79460999999998</v>
      </c>
      <c r="L17">
        <v>-319.27742999999998</v>
      </c>
    </row>
    <row r="18" spans="1:12" x14ac:dyDescent="0.2">
      <c r="A18" t="s">
        <v>180</v>
      </c>
      <c r="B18">
        <v>-503.77821999999998</v>
      </c>
      <c r="C18">
        <v>-319.62178</v>
      </c>
      <c r="D18">
        <v>0</v>
      </c>
      <c r="E18">
        <v>-505.49077999999997</v>
      </c>
      <c r="F18">
        <v>-502.08938999999998</v>
      </c>
      <c r="G18">
        <v>-502.11347999999998</v>
      </c>
      <c r="H18">
        <v>-505.51621</v>
      </c>
      <c r="I18">
        <v>-319.27255000000002</v>
      </c>
      <c r="J18">
        <v>-319.7878</v>
      </c>
      <c r="K18">
        <v>-319.9649</v>
      </c>
      <c r="L18">
        <v>-319.44713000000002</v>
      </c>
    </row>
    <row r="19" spans="1:12" x14ac:dyDescent="0.2">
      <c r="A19" t="s">
        <v>181</v>
      </c>
      <c r="B19">
        <v>-503.80297000000002</v>
      </c>
      <c r="C19">
        <v>-319.79764</v>
      </c>
      <c r="D19">
        <v>0</v>
      </c>
      <c r="E19">
        <v>-505.51026999999999</v>
      </c>
      <c r="F19">
        <v>-502.08584000000002</v>
      </c>
      <c r="G19">
        <v>-502.10991999999999</v>
      </c>
      <c r="H19">
        <v>-505.53568999999999</v>
      </c>
      <c r="I19">
        <v>-319.44803000000002</v>
      </c>
      <c r="J19">
        <v>-319.96911</v>
      </c>
      <c r="K19">
        <v>-320.14623999999998</v>
      </c>
      <c r="L19">
        <v>-319.62261999999998</v>
      </c>
    </row>
    <row r="20" spans="1:12" x14ac:dyDescent="0.2">
      <c r="A20" t="s">
        <v>182</v>
      </c>
      <c r="B20">
        <v>-503.82772</v>
      </c>
      <c r="C20">
        <v>-319.9735</v>
      </c>
      <c r="D20">
        <v>0</v>
      </c>
      <c r="E20">
        <v>-505.51830999999999</v>
      </c>
      <c r="F20">
        <v>-502.11523</v>
      </c>
      <c r="G20">
        <v>-502.13931000000002</v>
      </c>
      <c r="H20">
        <v>-505.54372999999998</v>
      </c>
      <c r="I20">
        <v>-319.62527</v>
      </c>
      <c r="J20">
        <v>-320.14542999999998</v>
      </c>
      <c r="K20">
        <v>-320.32254999999998</v>
      </c>
      <c r="L20">
        <v>-319.79987</v>
      </c>
    </row>
    <row r="21" spans="1:12" x14ac:dyDescent="0.2">
      <c r="A21" t="s">
        <v>183</v>
      </c>
      <c r="B21">
        <v>-503.85246999999998</v>
      </c>
      <c r="C21">
        <v>-320.14936</v>
      </c>
      <c r="D21">
        <v>0</v>
      </c>
      <c r="E21">
        <v>-505.54723000000001</v>
      </c>
      <c r="F21">
        <v>-502.10663</v>
      </c>
      <c r="G21">
        <v>-502.13069999999999</v>
      </c>
      <c r="H21">
        <v>-505.57265000000001</v>
      </c>
      <c r="I21">
        <v>-319.79933999999997</v>
      </c>
      <c r="J21">
        <v>-320.32756000000001</v>
      </c>
      <c r="K21">
        <v>-320.50470999999999</v>
      </c>
      <c r="L21">
        <v>-319.97393</v>
      </c>
    </row>
    <row r="22" spans="1:12" x14ac:dyDescent="0.2">
      <c r="A22" t="s">
        <v>184</v>
      </c>
      <c r="B22">
        <v>-503.87722000000002</v>
      </c>
      <c r="C22">
        <v>-320.32522</v>
      </c>
      <c r="D22">
        <v>0</v>
      </c>
      <c r="E22">
        <v>-505.58060999999998</v>
      </c>
      <c r="F22">
        <v>-502.14170000000001</v>
      </c>
      <c r="G22">
        <v>-502.16577999999998</v>
      </c>
      <c r="H22">
        <v>-505.60602999999998</v>
      </c>
      <c r="I22">
        <v>-319.97271000000001</v>
      </c>
      <c r="J22">
        <v>-320.50301000000002</v>
      </c>
      <c r="K22">
        <v>-320.68015000000003</v>
      </c>
      <c r="L22">
        <v>-320.14729999999997</v>
      </c>
    </row>
    <row r="23" spans="1:12" x14ac:dyDescent="0.2">
      <c r="A23" t="s">
        <v>185</v>
      </c>
      <c r="B23">
        <v>-503.90197999999998</v>
      </c>
      <c r="C23">
        <v>-320.50108999999998</v>
      </c>
      <c r="D23">
        <v>0</v>
      </c>
      <c r="E23">
        <v>-505.57906000000003</v>
      </c>
      <c r="F23">
        <v>-502.15516000000002</v>
      </c>
      <c r="G23">
        <v>-502.17923000000002</v>
      </c>
      <c r="H23">
        <v>-505.60446999999999</v>
      </c>
      <c r="I23">
        <v>-320.15147999999999</v>
      </c>
      <c r="J23">
        <v>-320.68180000000001</v>
      </c>
      <c r="K23">
        <v>-320.85894999999999</v>
      </c>
      <c r="L23">
        <v>-320.32609000000002</v>
      </c>
    </row>
    <row r="24" spans="1:12" x14ac:dyDescent="0.2">
      <c r="A24" t="s">
        <v>186</v>
      </c>
      <c r="B24">
        <v>-503.65579000000002</v>
      </c>
      <c r="C24">
        <v>-318.90478000000002</v>
      </c>
      <c r="D24">
        <v>0</v>
      </c>
      <c r="E24">
        <v>-505.06517000000002</v>
      </c>
      <c r="F24">
        <v>-501.72593999999998</v>
      </c>
      <c r="G24">
        <v>-502.24865999999997</v>
      </c>
      <c r="H24">
        <v>-505.61529999999999</v>
      </c>
      <c r="I24">
        <v>-316.82920000000001</v>
      </c>
      <c r="J24">
        <v>-317.29978</v>
      </c>
      <c r="K24">
        <v>-320.99792000000002</v>
      </c>
      <c r="L24">
        <v>-320.48755</v>
      </c>
    </row>
    <row r="25" spans="1:12" x14ac:dyDescent="0.2">
      <c r="A25" t="s">
        <v>187</v>
      </c>
      <c r="B25">
        <v>-503.40037999999998</v>
      </c>
      <c r="C25">
        <v>-317.15319</v>
      </c>
      <c r="D25">
        <v>0</v>
      </c>
      <c r="E25">
        <v>-505.07163000000003</v>
      </c>
      <c r="F25">
        <v>-501.71836000000002</v>
      </c>
      <c r="G25">
        <v>-501.74324000000001</v>
      </c>
      <c r="H25">
        <v>-505.09782999999999</v>
      </c>
      <c r="I25">
        <v>-316.82828000000001</v>
      </c>
      <c r="J25">
        <v>-317.30085000000003</v>
      </c>
      <c r="K25">
        <v>-317.47696000000002</v>
      </c>
      <c r="L25">
        <v>-317.00249000000002</v>
      </c>
    </row>
    <row r="26" spans="1:12" x14ac:dyDescent="0.2">
      <c r="A26" t="s">
        <v>188</v>
      </c>
      <c r="B26">
        <v>-503.42592000000002</v>
      </c>
      <c r="C26">
        <v>-317.32835</v>
      </c>
      <c r="D26">
        <v>0</v>
      </c>
      <c r="E26">
        <v>-505.09651000000002</v>
      </c>
      <c r="F26">
        <v>-501.72962000000001</v>
      </c>
      <c r="G26">
        <v>-501.75450000000001</v>
      </c>
      <c r="H26">
        <v>-505.12270999999998</v>
      </c>
      <c r="I26">
        <v>-317.00267000000002</v>
      </c>
      <c r="J26">
        <v>-317.47888999999998</v>
      </c>
      <c r="K26">
        <v>-317.65499999999997</v>
      </c>
      <c r="L26">
        <v>-317.17687999999998</v>
      </c>
    </row>
    <row r="27" spans="1:12" x14ac:dyDescent="0.2">
      <c r="A27" t="s">
        <v>189</v>
      </c>
      <c r="B27">
        <v>-503.45146</v>
      </c>
      <c r="C27">
        <v>-317.50351000000001</v>
      </c>
      <c r="D27">
        <v>0</v>
      </c>
      <c r="E27">
        <v>-505.11756000000003</v>
      </c>
      <c r="F27">
        <v>-501.75842</v>
      </c>
      <c r="G27">
        <v>-501.78330999999997</v>
      </c>
      <c r="H27">
        <v>-505.14375999999999</v>
      </c>
      <c r="I27">
        <v>-317.17761000000002</v>
      </c>
      <c r="J27">
        <v>-317.65444000000002</v>
      </c>
      <c r="K27">
        <v>-317.83055000000002</v>
      </c>
      <c r="L27">
        <v>-317.35181</v>
      </c>
    </row>
    <row r="28" spans="1:12" x14ac:dyDescent="0.2">
      <c r="A28" t="s">
        <v>190</v>
      </c>
      <c r="B28">
        <v>-503.47699999999998</v>
      </c>
      <c r="C28">
        <v>-317.67865999999998</v>
      </c>
      <c r="D28">
        <v>0</v>
      </c>
      <c r="E28">
        <v>-505.20497999999998</v>
      </c>
      <c r="F28">
        <v>-501.77909</v>
      </c>
      <c r="G28">
        <v>-501.80396999999999</v>
      </c>
      <c r="H28">
        <v>-505.2312</v>
      </c>
      <c r="I28">
        <v>-317.34309999999999</v>
      </c>
      <c r="J28">
        <v>-317.83114999999998</v>
      </c>
      <c r="K28">
        <v>-318.00727000000001</v>
      </c>
      <c r="L28">
        <v>-317.51726000000002</v>
      </c>
    </row>
    <row r="29" spans="1:12" x14ac:dyDescent="0.2">
      <c r="A29" t="s">
        <v>191</v>
      </c>
      <c r="B29">
        <v>-503.50254000000001</v>
      </c>
      <c r="C29">
        <v>-317.85381999999998</v>
      </c>
      <c r="D29">
        <v>0</v>
      </c>
      <c r="E29">
        <v>-505.23629</v>
      </c>
      <c r="F29">
        <v>-501.82549999999998</v>
      </c>
      <c r="G29">
        <v>-501.85039999999998</v>
      </c>
      <c r="H29">
        <v>-505.26251000000002</v>
      </c>
      <c r="I29">
        <v>-317.51654000000002</v>
      </c>
      <c r="J29">
        <v>-318.00418999999999</v>
      </c>
      <c r="K29">
        <v>-318.18029000000001</v>
      </c>
      <c r="L29">
        <v>-317.69071000000002</v>
      </c>
    </row>
    <row r="30" spans="1:12" x14ac:dyDescent="0.2">
      <c r="A30" t="s">
        <v>192</v>
      </c>
      <c r="B30">
        <v>-503.52807999999999</v>
      </c>
      <c r="C30">
        <v>-318.02899000000002</v>
      </c>
      <c r="D30">
        <v>0</v>
      </c>
      <c r="E30">
        <v>-505.23113999999998</v>
      </c>
      <c r="F30">
        <v>-501.82801000000001</v>
      </c>
      <c r="G30">
        <v>-501.85289</v>
      </c>
      <c r="H30">
        <v>-505.25734999999997</v>
      </c>
      <c r="I30">
        <v>-317.69520999999997</v>
      </c>
      <c r="J30">
        <v>-318.18349999999998</v>
      </c>
      <c r="K30">
        <v>-318.35962000000001</v>
      </c>
      <c r="L30">
        <v>-317.86939999999998</v>
      </c>
    </row>
    <row r="31" spans="1:12" x14ac:dyDescent="0.2">
      <c r="A31" t="s">
        <v>193</v>
      </c>
      <c r="B31">
        <v>-503.55362000000002</v>
      </c>
      <c r="C31">
        <v>-318.20414</v>
      </c>
      <c r="D31">
        <v>0</v>
      </c>
      <c r="E31">
        <v>-505.26443</v>
      </c>
      <c r="F31">
        <v>-501.84985</v>
      </c>
      <c r="G31">
        <v>-501.87473</v>
      </c>
      <c r="H31">
        <v>-505.29065000000003</v>
      </c>
      <c r="I31">
        <v>-317.86838</v>
      </c>
      <c r="J31">
        <v>-318.36005999999998</v>
      </c>
      <c r="K31">
        <v>-318.53617000000003</v>
      </c>
      <c r="L31">
        <v>-318.04255999999998</v>
      </c>
    </row>
    <row r="32" spans="1:12" x14ac:dyDescent="0.2">
      <c r="A32" t="s">
        <v>194</v>
      </c>
      <c r="B32">
        <v>-503.57916</v>
      </c>
      <c r="C32">
        <v>-318.3793</v>
      </c>
      <c r="D32">
        <v>0</v>
      </c>
      <c r="E32">
        <v>-505.27098999999998</v>
      </c>
      <c r="F32">
        <v>-501.87153999999998</v>
      </c>
      <c r="G32">
        <v>-501.89641999999998</v>
      </c>
      <c r="H32">
        <v>-505.29719</v>
      </c>
      <c r="I32">
        <v>-318.04539999999997</v>
      </c>
      <c r="J32">
        <v>-318.53663</v>
      </c>
      <c r="K32">
        <v>-318.71275000000003</v>
      </c>
      <c r="L32">
        <v>-318.21958999999998</v>
      </c>
    </row>
    <row r="33" spans="1:12" x14ac:dyDescent="0.2">
      <c r="A33" t="s">
        <v>195</v>
      </c>
      <c r="B33">
        <v>-503.60469999999998</v>
      </c>
      <c r="C33">
        <v>-318.55446000000001</v>
      </c>
      <c r="D33">
        <v>0</v>
      </c>
      <c r="E33">
        <v>-505.30880000000002</v>
      </c>
      <c r="F33">
        <v>-501.89485000000002</v>
      </c>
      <c r="G33">
        <v>-501.91973000000002</v>
      </c>
      <c r="H33">
        <v>-505.33501000000001</v>
      </c>
      <c r="I33">
        <v>-318.21791000000002</v>
      </c>
      <c r="J33">
        <v>-318.71298000000002</v>
      </c>
      <c r="K33">
        <v>-318.88909999999998</v>
      </c>
      <c r="L33">
        <v>-318.39210000000003</v>
      </c>
    </row>
    <row r="34" spans="1:12" x14ac:dyDescent="0.2">
      <c r="A34" t="s">
        <v>196</v>
      </c>
      <c r="B34">
        <v>-503.63024000000001</v>
      </c>
      <c r="C34">
        <v>-318.72962000000001</v>
      </c>
      <c r="D34">
        <v>0</v>
      </c>
      <c r="E34">
        <v>-505.33175</v>
      </c>
      <c r="F34">
        <v>-501.86327</v>
      </c>
      <c r="G34">
        <v>-501.88812999999999</v>
      </c>
      <c r="H34">
        <v>-505.35795999999999</v>
      </c>
      <c r="I34">
        <v>-318.39256999999998</v>
      </c>
      <c r="J34">
        <v>-318.89731</v>
      </c>
      <c r="K34">
        <v>-319.07346999999999</v>
      </c>
      <c r="L34">
        <v>-318.56677000000002</v>
      </c>
    </row>
    <row r="35" spans="1:12" x14ac:dyDescent="0.2">
      <c r="A35" t="s">
        <v>197</v>
      </c>
      <c r="B35">
        <v>-503.65579000000002</v>
      </c>
      <c r="C35">
        <v>-318.90478000000002</v>
      </c>
      <c r="D35">
        <v>0</v>
      </c>
      <c r="E35">
        <v>-505.37286999999998</v>
      </c>
      <c r="F35">
        <v>-501.90791999999999</v>
      </c>
      <c r="G35">
        <v>-501.93277999999998</v>
      </c>
      <c r="H35">
        <v>-505.39908000000003</v>
      </c>
      <c r="I35">
        <v>-318.56459000000001</v>
      </c>
      <c r="J35">
        <v>-319.07056999999998</v>
      </c>
      <c r="K35">
        <v>-319.24671999999998</v>
      </c>
      <c r="L35">
        <v>-318.73876999999999</v>
      </c>
    </row>
    <row r="36" spans="1:12" x14ac:dyDescent="0.2">
      <c r="A36" t="s">
        <v>198</v>
      </c>
      <c r="B36">
        <v>-503.68133</v>
      </c>
      <c r="C36">
        <v>-319.07992999999999</v>
      </c>
      <c r="D36">
        <v>0</v>
      </c>
      <c r="E36">
        <v>-505.40967000000001</v>
      </c>
      <c r="F36">
        <v>-501.97140999999999</v>
      </c>
      <c r="G36">
        <v>-501.99628999999999</v>
      </c>
      <c r="H36">
        <v>-505.43588</v>
      </c>
      <c r="I36">
        <v>-318.73721999999998</v>
      </c>
      <c r="J36">
        <v>-319.24104999999997</v>
      </c>
      <c r="K36">
        <v>-319.41717</v>
      </c>
      <c r="L36">
        <v>-318.91138999999998</v>
      </c>
    </row>
    <row r="37" spans="1:12" x14ac:dyDescent="0.2">
      <c r="A37" t="s">
        <v>199</v>
      </c>
      <c r="B37">
        <v>-503.70686000000001</v>
      </c>
      <c r="C37">
        <v>-319.25510000000003</v>
      </c>
      <c r="D37">
        <v>0</v>
      </c>
      <c r="E37">
        <v>-505.43599999999998</v>
      </c>
      <c r="F37">
        <v>-501.98815999999999</v>
      </c>
      <c r="G37">
        <v>-502.01303000000001</v>
      </c>
      <c r="H37">
        <v>-505.46221000000003</v>
      </c>
      <c r="I37">
        <v>-318.91138000000001</v>
      </c>
      <c r="J37">
        <v>-319.41836999999998</v>
      </c>
      <c r="K37">
        <v>-319.59449000000001</v>
      </c>
      <c r="L37">
        <v>-319.08555000000001</v>
      </c>
    </row>
    <row r="38" spans="1:12" x14ac:dyDescent="0.2">
      <c r="A38" t="s">
        <v>200</v>
      </c>
      <c r="B38">
        <v>-503.73241000000002</v>
      </c>
      <c r="C38">
        <v>-319.43025999999998</v>
      </c>
      <c r="D38">
        <v>0</v>
      </c>
      <c r="E38">
        <v>-505.44589999999999</v>
      </c>
      <c r="F38">
        <v>-502.02397999999999</v>
      </c>
      <c r="G38">
        <v>-502.04885999999999</v>
      </c>
      <c r="H38">
        <v>-505.47212000000002</v>
      </c>
      <c r="I38">
        <v>-319.08796000000001</v>
      </c>
      <c r="J38">
        <v>-319.59287</v>
      </c>
      <c r="K38">
        <v>-319.76898999999997</v>
      </c>
      <c r="L38">
        <v>-319.26213999999999</v>
      </c>
    </row>
    <row r="39" spans="1:12" x14ac:dyDescent="0.2">
      <c r="A39" t="s">
        <v>201</v>
      </c>
      <c r="B39">
        <v>-503.75794999999999</v>
      </c>
      <c r="C39">
        <v>-319.60541000000001</v>
      </c>
      <c r="D39">
        <v>0</v>
      </c>
      <c r="E39">
        <v>-505.47235000000001</v>
      </c>
      <c r="F39">
        <v>-502.01317999999998</v>
      </c>
      <c r="G39">
        <v>-502.03805</v>
      </c>
      <c r="H39">
        <v>-505.49856999999997</v>
      </c>
      <c r="I39">
        <v>-319.26211000000001</v>
      </c>
      <c r="J39">
        <v>-319.77427</v>
      </c>
      <c r="K39">
        <v>-319.95040999999998</v>
      </c>
      <c r="L39">
        <v>-319.43628999999999</v>
      </c>
    </row>
    <row r="40" spans="1:12" x14ac:dyDescent="0.2">
      <c r="A40" t="s">
        <v>202</v>
      </c>
      <c r="B40">
        <v>-503.78348999999997</v>
      </c>
      <c r="C40">
        <v>-319.78057000000001</v>
      </c>
      <c r="D40">
        <v>0</v>
      </c>
      <c r="E40">
        <v>-505.49047999999999</v>
      </c>
      <c r="F40">
        <v>-502.05867999999998</v>
      </c>
      <c r="G40">
        <v>-502.08355</v>
      </c>
      <c r="H40">
        <v>-505.51668999999998</v>
      </c>
      <c r="I40">
        <v>-319.43749000000003</v>
      </c>
      <c r="J40">
        <v>-319.94734</v>
      </c>
      <c r="K40">
        <v>-320.12347</v>
      </c>
      <c r="L40">
        <v>-319.61167999999998</v>
      </c>
    </row>
    <row r="41" spans="1:12" x14ac:dyDescent="0.2">
      <c r="A41" t="s">
        <v>203</v>
      </c>
      <c r="B41">
        <v>-503.80903000000001</v>
      </c>
      <c r="C41">
        <v>-319.95573000000002</v>
      </c>
      <c r="D41">
        <v>0</v>
      </c>
      <c r="E41">
        <v>-505.50407999999999</v>
      </c>
      <c r="F41">
        <v>-502.05468000000002</v>
      </c>
      <c r="G41">
        <v>-502.07954000000001</v>
      </c>
      <c r="H41">
        <v>-505.53028</v>
      </c>
      <c r="I41">
        <v>-319.61356000000001</v>
      </c>
      <c r="J41">
        <v>-320.12777</v>
      </c>
      <c r="K41">
        <v>-320.30392000000001</v>
      </c>
      <c r="L41">
        <v>-319.78775999999999</v>
      </c>
    </row>
    <row r="42" spans="1:12" x14ac:dyDescent="0.2">
      <c r="A42" t="s">
        <v>204</v>
      </c>
      <c r="B42">
        <v>-503.83456999999999</v>
      </c>
      <c r="C42">
        <v>-320.13089000000002</v>
      </c>
      <c r="D42">
        <v>0</v>
      </c>
      <c r="E42">
        <v>-505.53280999999998</v>
      </c>
      <c r="F42">
        <v>-502.10397</v>
      </c>
      <c r="G42">
        <v>-502.12884000000003</v>
      </c>
      <c r="H42">
        <v>-505.55901</v>
      </c>
      <c r="I42">
        <v>-319.78737999999998</v>
      </c>
      <c r="J42">
        <v>-320.30025999999998</v>
      </c>
      <c r="K42">
        <v>-320.47638999999998</v>
      </c>
      <c r="L42">
        <v>-319.96156999999999</v>
      </c>
    </row>
    <row r="43" spans="1:12" x14ac:dyDescent="0.2">
      <c r="A43" t="s">
        <v>205</v>
      </c>
      <c r="B43">
        <v>-503.86011000000002</v>
      </c>
      <c r="C43">
        <v>-320.30605000000003</v>
      </c>
      <c r="D43">
        <v>0</v>
      </c>
      <c r="E43">
        <v>-505.57593000000003</v>
      </c>
      <c r="F43">
        <v>-502.11765000000003</v>
      </c>
      <c r="G43">
        <v>-502.14251999999999</v>
      </c>
      <c r="H43">
        <v>-505.60214000000002</v>
      </c>
      <c r="I43">
        <v>-319.95904000000002</v>
      </c>
      <c r="J43">
        <v>-320.47807</v>
      </c>
      <c r="K43">
        <v>-320.6542</v>
      </c>
      <c r="L43">
        <v>-320.13321999999999</v>
      </c>
    </row>
    <row r="44" spans="1:12" x14ac:dyDescent="0.2">
      <c r="A44" t="s">
        <v>206</v>
      </c>
      <c r="B44">
        <v>-503.88565</v>
      </c>
      <c r="C44">
        <v>-320.48120999999998</v>
      </c>
      <c r="D44">
        <v>0</v>
      </c>
      <c r="E44">
        <v>-505.57452999999998</v>
      </c>
      <c r="F44">
        <v>-502.08458000000002</v>
      </c>
      <c r="G44">
        <v>-502.10942999999997</v>
      </c>
      <c r="H44">
        <v>-505.60073</v>
      </c>
      <c r="I44">
        <v>-320.13738000000001</v>
      </c>
      <c r="J44">
        <v>-320.66293000000002</v>
      </c>
      <c r="K44">
        <v>-320.83909</v>
      </c>
      <c r="L44">
        <v>-320.31157999999999</v>
      </c>
    </row>
    <row r="45" spans="1:12" x14ac:dyDescent="0.2">
      <c r="A45" t="s">
        <v>207</v>
      </c>
      <c r="B45">
        <v>-503.91118999999998</v>
      </c>
      <c r="C45">
        <v>-320.65636999999998</v>
      </c>
      <c r="D45">
        <v>0</v>
      </c>
      <c r="E45">
        <v>-505.59618</v>
      </c>
      <c r="F45">
        <v>-502.12705999999997</v>
      </c>
      <c r="G45">
        <v>-502.15190999999999</v>
      </c>
      <c r="H45">
        <v>-505.62238000000002</v>
      </c>
      <c r="I45">
        <v>-320.31227000000001</v>
      </c>
      <c r="J45">
        <v>-320.83643000000001</v>
      </c>
      <c r="K45">
        <v>-321.01258000000001</v>
      </c>
      <c r="L45">
        <v>-320.48647</v>
      </c>
    </row>
    <row r="46" spans="1:12" x14ac:dyDescent="0.2">
      <c r="A46" t="s">
        <v>208</v>
      </c>
      <c r="B46">
        <v>-503.61441000000002</v>
      </c>
      <c r="C46">
        <v>-318.60782999999998</v>
      </c>
      <c r="D46">
        <v>0</v>
      </c>
      <c r="E46">
        <v>-504.92856999999998</v>
      </c>
      <c r="F46">
        <v>-501.69126</v>
      </c>
      <c r="G46">
        <v>-502.23</v>
      </c>
      <c r="H46">
        <v>-505.48557</v>
      </c>
      <c r="I46">
        <v>-316.55011000000002</v>
      </c>
      <c r="J46">
        <v>-316.99610000000001</v>
      </c>
      <c r="K46">
        <v>-320.69562000000002</v>
      </c>
      <c r="L46">
        <v>-320.20708999999999</v>
      </c>
    </row>
    <row r="47" spans="1:12" x14ac:dyDescent="0.2">
      <c r="A47" t="s">
        <v>209</v>
      </c>
      <c r="B47">
        <v>-503.35343</v>
      </c>
      <c r="C47">
        <v>-316.85647</v>
      </c>
      <c r="D47">
        <v>0</v>
      </c>
      <c r="E47">
        <v>-504.92856999999998</v>
      </c>
      <c r="F47">
        <v>-501.63999000000001</v>
      </c>
      <c r="G47">
        <v>-501.66563000000002</v>
      </c>
      <c r="H47">
        <v>-504.95510000000002</v>
      </c>
      <c r="I47">
        <v>-316.55011000000002</v>
      </c>
      <c r="J47">
        <v>-317.00315999999998</v>
      </c>
      <c r="K47">
        <v>-317.17935999999997</v>
      </c>
      <c r="L47">
        <v>-316.72424999999998</v>
      </c>
    </row>
    <row r="48" spans="1:12" x14ac:dyDescent="0.2">
      <c r="A48" t="s">
        <v>210</v>
      </c>
      <c r="B48">
        <v>-503.37952999999999</v>
      </c>
      <c r="C48">
        <v>-317.03161</v>
      </c>
      <c r="D48">
        <v>0</v>
      </c>
      <c r="E48">
        <v>-505.05522999999999</v>
      </c>
      <c r="F48">
        <v>-501.65899999999999</v>
      </c>
      <c r="G48">
        <v>-501.68464</v>
      </c>
      <c r="H48">
        <v>-505.08177999999998</v>
      </c>
      <c r="I48">
        <v>-316.71039999999999</v>
      </c>
      <c r="J48">
        <v>-317.18027999999998</v>
      </c>
      <c r="K48">
        <v>-317.35647999999998</v>
      </c>
      <c r="L48">
        <v>-316.88447000000002</v>
      </c>
    </row>
    <row r="49" spans="1:12" x14ac:dyDescent="0.2">
      <c r="A49" t="s">
        <v>211</v>
      </c>
      <c r="B49">
        <v>-503.40562999999997</v>
      </c>
      <c r="C49">
        <v>-317.20675</v>
      </c>
      <c r="D49">
        <v>0</v>
      </c>
      <c r="E49">
        <v>-505.14116000000001</v>
      </c>
      <c r="F49">
        <v>-501.73066999999998</v>
      </c>
      <c r="G49">
        <v>-501.75632000000002</v>
      </c>
      <c r="H49">
        <v>-505.16773000000001</v>
      </c>
      <c r="I49">
        <v>-316.87621999999999</v>
      </c>
      <c r="J49">
        <v>-317.35009000000002</v>
      </c>
      <c r="K49">
        <v>-317.52625999999998</v>
      </c>
      <c r="L49">
        <v>-317.05027000000001</v>
      </c>
    </row>
    <row r="50" spans="1:12" x14ac:dyDescent="0.2">
      <c r="A50" t="s">
        <v>212</v>
      </c>
      <c r="B50">
        <v>-503.43173000000002</v>
      </c>
      <c r="C50">
        <v>-317.38188000000002</v>
      </c>
      <c r="D50">
        <v>0</v>
      </c>
      <c r="E50">
        <v>-505.09116999999998</v>
      </c>
      <c r="F50">
        <v>-501.76821999999999</v>
      </c>
      <c r="G50">
        <v>-501.79388</v>
      </c>
      <c r="H50">
        <v>-505.11772000000002</v>
      </c>
      <c r="I50">
        <v>-317.06094999999999</v>
      </c>
      <c r="J50">
        <v>-317.52460000000002</v>
      </c>
      <c r="K50">
        <v>-317.70076999999998</v>
      </c>
      <c r="L50">
        <v>-317.23504000000003</v>
      </c>
    </row>
    <row r="51" spans="1:12" x14ac:dyDescent="0.2">
      <c r="A51" t="s">
        <v>213</v>
      </c>
      <c r="B51">
        <v>-503.45783</v>
      </c>
      <c r="C51">
        <v>-317.55700999999999</v>
      </c>
      <c r="D51">
        <v>0</v>
      </c>
      <c r="E51">
        <v>-505.13670999999999</v>
      </c>
      <c r="F51">
        <v>-501.78595000000001</v>
      </c>
      <c r="G51">
        <v>-501.8116</v>
      </c>
      <c r="H51">
        <v>-505.16325999999998</v>
      </c>
      <c r="I51">
        <v>-317.23237999999998</v>
      </c>
      <c r="J51">
        <v>-317.70188000000002</v>
      </c>
      <c r="K51">
        <v>-317.87804999999997</v>
      </c>
      <c r="L51">
        <v>-317.40645999999998</v>
      </c>
    </row>
    <row r="52" spans="1:12" x14ac:dyDescent="0.2">
      <c r="A52" t="s">
        <v>214</v>
      </c>
      <c r="B52">
        <v>-503.48392000000001</v>
      </c>
      <c r="C52">
        <v>-317.73214999999999</v>
      </c>
      <c r="D52">
        <v>0</v>
      </c>
      <c r="E52">
        <v>-505.19254999999998</v>
      </c>
      <c r="F52">
        <v>-501.80270000000002</v>
      </c>
      <c r="G52">
        <v>-501.82835</v>
      </c>
      <c r="H52">
        <v>-505.21911</v>
      </c>
      <c r="I52">
        <v>-317.40233000000001</v>
      </c>
      <c r="J52">
        <v>-317.8793</v>
      </c>
      <c r="K52">
        <v>-318.05547999999999</v>
      </c>
      <c r="L52">
        <v>-317.57639</v>
      </c>
    </row>
    <row r="53" spans="1:12" x14ac:dyDescent="0.2">
      <c r="A53" t="s">
        <v>215</v>
      </c>
      <c r="B53">
        <v>-503.51002</v>
      </c>
      <c r="C53">
        <v>-317.90728999999999</v>
      </c>
      <c r="D53">
        <v>0</v>
      </c>
      <c r="E53">
        <v>-505.20571000000001</v>
      </c>
      <c r="F53">
        <v>-501.82925999999998</v>
      </c>
      <c r="G53">
        <v>-501.85491000000002</v>
      </c>
      <c r="H53">
        <v>-505.23227000000003</v>
      </c>
      <c r="I53">
        <v>-317.57828999999998</v>
      </c>
      <c r="J53">
        <v>-318.05536000000001</v>
      </c>
      <c r="K53">
        <v>-318.23153000000002</v>
      </c>
      <c r="L53">
        <v>-317.75236000000001</v>
      </c>
    </row>
    <row r="54" spans="1:12" x14ac:dyDescent="0.2">
      <c r="A54" t="s">
        <v>216</v>
      </c>
      <c r="B54">
        <v>-503.53611999999998</v>
      </c>
      <c r="C54">
        <v>-318.08242000000001</v>
      </c>
      <c r="D54">
        <v>0</v>
      </c>
      <c r="E54">
        <v>-505.23012999999997</v>
      </c>
      <c r="F54">
        <v>-501.83179999999999</v>
      </c>
      <c r="G54">
        <v>-501.85744999999997</v>
      </c>
      <c r="H54">
        <v>-505.25668999999999</v>
      </c>
      <c r="I54">
        <v>-317.75265999999999</v>
      </c>
      <c r="J54">
        <v>-318.23480999999998</v>
      </c>
      <c r="K54">
        <v>-318.411</v>
      </c>
      <c r="L54">
        <v>-317.92673000000002</v>
      </c>
    </row>
    <row r="55" spans="1:12" x14ac:dyDescent="0.2">
      <c r="A55" t="s">
        <v>217</v>
      </c>
      <c r="B55">
        <v>-503.56222000000002</v>
      </c>
      <c r="C55">
        <v>-318.25756000000001</v>
      </c>
      <c r="D55">
        <v>0</v>
      </c>
      <c r="E55">
        <v>-505.26706999999999</v>
      </c>
      <c r="F55">
        <v>-501.86885000000001</v>
      </c>
      <c r="G55">
        <v>-501.89449999999999</v>
      </c>
      <c r="H55">
        <v>-505.29361999999998</v>
      </c>
      <c r="I55">
        <v>-317.92525000000001</v>
      </c>
      <c r="J55">
        <v>-318.40938</v>
      </c>
      <c r="K55">
        <v>-318.58555999999999</v>
      </c>
      <c r="L55">
        <v>-318.09931</v>
      </c>
    </row>
    <row r="56" spans="1:12" x14ac:dyDescent="0.2">
      <c r="A56" t="s">
        <v>218</v>
      </c>
      <c r="B56">
        <v>-503.58830999999998</v>
      </c>
      <c r="C56">
        <v>-318.43270000000001</v>
      </c>
      <c r="D56">
        <v>0</v>
      </c>
      <c r="E56">
        <v>-505.25304999999997</v>
      </c>
      <c r="F56">
        <v>-501.86950999999999</v>
      </c>
      <c r="G56">
        <v>-501.89515</v>
      </c>
      <c r="H56">
        <v>-505.27960000000002</v>
      </c>
      <c r="I56">
        <v>-318.10512</v>
      </c>
      <c r="J56">
        <v>-318.58913999999999</v>
      </c>
      <c r="K56">
        <v>-318.76533999999998</v>
      </c>
      <c r="L56">
        <v>-318.2792</v>
      </c>
    </row>
    <row r="57" spans="1:12" x14ac:dyDescent="0.2">
      <c r="A57" t="s">
        <v>219</v>
      </c>
      <c r="B57">
        <v>-503.61441000000002</v>
      </c>
      <c r="C57">
        <v>-318.60782999999998</v>
      </c>
      <c r="D57">
        <v>0</v>
      </c>
      <c r="E57">
        <v>-505.28726</v>
      </c>
      <c r="F57">
        <v>-501.89681000000002</v>
      </c>
      <c r="G57">
        <v>-501.92245000000003</v>
      </c>
      <c r="H57">
        <v>-505.31380999999999</v>
      </c>
      <c r="I57">
        <v>-318.27811000000003</v>
      </c>
      <c r="J57">
        <v>-318.76510000000002</v>
      </c>
      <c r="K57">
        <v>-318.94130000000001</v>
      </c>
      <c r="L57">
        <v>-318.45218999999997</v>
      </c>
    </row>
    <row r="58" spans="1:12" x14ac:dyDescent="0.2">
      <c r="A58" t="s">
        <v>220</v>
      </c>
      <c r="B58">
        <v>-503.64049999999997</v>
      </c>
      <c r="C58">
        <v>-318.78296999999998</v>
      </c>
      <c r="D58">
        <v>0</v>
      </c>
      <c r="E58">
        <v>-505.36095999999998</v>
      </c>
      <c r="F58">
        <v>-501.93893000000003</v>
      </c>
      <c r="G58">
        <v>-501.96456999999998</v>
      </c>
      <c r="H58">
        <v>-505.38751999999999</v>
      </c>
      <c r="I58">
        <v>-318.44538999999997</v>
      </c>
      <c r="J58">
        <v>-318.93892</v>
      </c>
      <c r="K58">
        <v>-319.11511000000002</v>
      </c>
      <c r="L58">
        <v>-318.61944999999997</v>
      </c>
    </row>
    <row r="59" spans="1:12" x14ac:dyDescent="0.2">
      <c r="A59" t="s">
        <v>221</v>
      </c>
      <c r="B59">
        <v>-503.66660000000002</v>
      </c>
      <c r="C59">
        <v>-318.9581</v>
      </c>
      <c r="D59">
        <v>0</v>
      </c>
      <c r="E59">
        <v>-505.39792999999997</v>
      </c>
      <c r="F59">
        <v>-501.95433000000003</v>
      </c>
      <c r="G59">
        <v>-501.97996999999998</v>
      </c>
      <c r="H59">
        <v>-505.42450000000002</v>
      </c>
      <c r="I59">
        <v>-318.61793</v>
      </c>
      <c r="J59">
        <v>-319.11658999999997</v>
      </c>
      <c r="K59">
        <v>-319.29279000000002</v>
      </c>
      <c r="L59">
        <v>-318.79198000000002</v>
      </c>
    </row>
    <row r="60" spans="1:12" x14ac:dyDescent="0.2">
      <c r="A60" t="s">
        <v>222</v>
      </c>
      <c r="B60">
        <v>-503.6927</v>
      </c>
      <c r="C60">
        <v>-319.13324</v>
      </c>
      <c r="D60">
        <v>0</v>
      </c>
      <c r="E60">
        <v>-505.41609</v>
      </c>
      <c r="F60">
        <v>-501.99545000000001</v>
      </c>
      <c r="G60">
        <v>-502.02109999999999</v>
      </c>
      <c r="H60">
        <v>-505.44265000000001</v>
      </c>
      <c r="I60">
        <v>-318.79320999999999</v>
      </c>
      <c r="J60">
        <v>-319.29054000000002</v>
      </c>
      <c r="K60">
        <v>-319.46672999999998</v>
      </c>
      <c r="L60">
        <v>-318.96726000000001</v>
      </c>
    </row>
    <row r="61" spans="1:12" x14ac:dyDescent="0.2">
      <c r="A61" t="s">
        <v>223</v>
      </c>
      <c r="B61">
        <v>-503.71879999999999</v>
      </c>
      <c r="C61">
        <v>-319.30838</v>
      </c>
      <c r="D61">
        <v>0</v>
      </c>
      <c r="E61">
        <v>-505.36457000000001</v>
      </c>
      <c r="F61">
        <v>-501.99340000000001</v>
      </c>
      <c r="G61">
        <v>-502.01902999999999</v>
      </c>
      <c r="H61">
        <v>-505.39112</v>
      </c>
      <c r="I61">
        <v>-318.97865999999999</v>
      </c>
      <c r="J61">
        <v>-319.47077000000002</v>
      </c>
      <c r="K61">
        <v>-319.64697999999999</v>
      </c>
      <c r="L61">
        <v>-319.15276</v>
      </c>
    </row>
    <row r="62" spans="1:12" x14ac:dyDescent="0.2">
      <c r="A62" t="s">
        <v>224</v>
      </c>
      <c r="B62">
        <v>-503.74489</v>
      </c>
      <c r="C62">
        <v>-319.48351000000002</v>
      </c>
      <c r="D62">
        <v>0</v>
      </c>
      <c r="E62">
        <v>-505.42334</v>
      </c>
      <c r="F62">
        <v>-502.05721</v>
      </c>
      <c r="G62">
        <v>-502.08285999999998</v>
      </c>
      <c r="H62">
        <v>-505.44988999999998</v>
      </c>
      <c r="I62">
        <v>-319.14803999999998</v>
      </c>
      <c r="J62">
        <v>-319.64138000000003</v>
      </c>
      <c r="K62">
        <v>-319.81756000000001</v>
      </c>
      <c r="L62">
        <v>-319.32211999999998</v>
      </c>
    </row>
    <row r="63" spans="1:12" x14ac:dyDescent="0.2">
      <c r="A63" t="s">
        <v>225</v>
      </c>
      <c r="B63">
        <v>-503.77098999999998</v>
      </c>
      <c r="C63">
        <v>-319.65865000000002</v>
      </c>
      <c r="D63">
        <v>0</v>
      </c>
      <c r="E63">
        <v>-505.46672999999998</v>
      </c>
      <c r="F63">
        <v>-502.04989</v>
      </c>
      <c r="G63">
        <v>-502.07553000000001</v>
      </c>
      <c r="H63">
        <v>-505.49329</v>
      </c>
      <c r="I63">
        <v>-319.31963999999999</v>
      </c>
      <c r="J63">
        <v>-319.82240999999999</v>
      </c>
      <c r="K63">
        <v>-319.99860999999999</v>
      </c>
      <c r="L63">
        <v>-319.49371000000002</v>
      </c>
    </row>
    <row r="64" spans="1:12" x14ac:dyDescent="0.2">
      <c r="A64" t="s">
        <v>226</v>
      </c>
      <c r="B64">
        <v>-503.79709000000003</v>
      </c>
      <c r="C64">
        <v>-319.83379000000002</v>
      </c>
      <c r="D64">
        <v>0</v>
      </c>
      <c r="E64">
        <v>-505.48086000000001</v>
      </c>
      <c r="F64">
        <v>-502.08713</v>
      </c>
      <c r="G64">
        <v>-502.11277000000001</v>
      </c>
      <c r="H64">
        <v>-505.50740999999999</v>
      </c>
      <c r="I64">
        <v>-319.49554999999998</v>
      </c>
      <c r="J64">
        <v>-319.99689999999998</v>
      </c>
      <c r="K64">
        <v>-320.17309</v>
      </c>
      <c r="L64">
        <v>-319.66962999999998</v>
      </c>
    </row>
    <row r="65" spans="1:12" x14ac:dyDescent="0.2">
      <c r="A65" t="s">
        <v>227</v>
      </c>
      <c r="B65">
        <v>-503.82319000000001</v>
      </c>
      <c r="C65">
        <v>-320.00891999999999</v>
      </c>
      <c r="D65">
        <v>0</v>
      </c>
      <c r="E65">
        <v>-505.50853999999998</v>
      </c>
      <c r="F65">
        <v>-502.11169000000001</v>
      </c>
      <c r="G65">
        <v>-502.13733000000002</v>
      </c>
      <c r="H65">
        <v>-505.5351</v>
      </c>
      <c r="I65">
        <v>-319.66946000000002</v>
      </c>
      <c r="J65">
        <v>-320.17325</v>
      </c>
      <c r="K65">
        <v>-320.34944000000002</v>
      </c>
      <c r="L65">
        <v>-319.84354000000002</v>
      </c>
    </row>
    <row r="66" spans="1:12" x14ac:dyDescent="0.2">
      <c r="A66" t="s">
        <v>228</v>
      </c>
      <c r="B66">
        <v>-503.84929</v>
      </c>
      <c r="C66">
        <v>-320.18405000000001</v>
      </c>
      <c r="D66">
        <v>0</v>
      </c>
      <c r="E66">
        <v>-505.53681</v>
      </c>
      <c r="F66">
        <v>-502.15078999999997</v>
      </c>
      <c r="G66">
        <v>-502.17642999999998</v>
      </c>
      <c r="H66">
        <v>-505.56335999999999</v>
      </c>
      <c r="I66">
        <v>-319.84327999999999</v>
      </c>
      <c r="J66">
        <v>-320.34744000000001</v>
      </c>
      <c r="K66">
        <v>-320.52363000000003</v>
      </c>
      <c r="L66">
        <v>-320.01736</v>
      </c>
    </row>
    <row r="67" spans="1:12" x14ac:dyDescent="0.2">
      <c r="A67" t="s">
        <v>229</v>
      </c>
      <c r="B67">
        <v>-503.87538000000001</v>
      </c>
      <c r="C67">
        <v>-320.35919000000001</v>
      </c>
      <c r="D67">
        <v>0</v>
      </c>
      <c r="E67">
        <v>-505.46082000000001</v>
      </c>
      <c r="F67">
        <v>-502.13062000000002</v>
      </c>
      <c r="G67">
        <v>-502.15625999999997</v>
      </c>
      <c r="H67">
        <v>-505.48734999999999</v>
      </c>
      <c r="I67">
        <v>-320.03269</v>
      </c>
      <c r="J67">
        <v>-320.53048000000001</v>
      </c>
      <c r="K67">
        <v>-320.70668999999998</v>
      </c>
      <c r="L67">
        <v>-320.20683000000002</v>
      </c>
    </row>
    <row r="68" spans="1:12" x14ac:dyDescent="0.2">
      <c r="A68" t="s">
        <v>230</v>
      </c>
      <c r="B68">
        <v>-503.63609000000002</v>
      </c>
      <c r="C68">
        <v>-319.09145000000001</v>
      </c>
      <c r="D68">
        <v>0</v>
      </c>
      <c r="E68">
        <v>-505.31920000000002</v>
      </c>
      <c r="F68">
        <v>-501.19371000000001</v>
      </c>
      <c r="G68">
        <v>-501.92050999999998</v>
      </c>
      <c r="H68">
        <v>-506.09965999999997</v>
      </c>
      <c r="I68">
        <v>-316.43794000000003</v>
      </c>
      <c r="J68">
        <v>-317.04799000000003</v>
      </c>
      <c r="K68">
        <v>-321.72462999999999</v>
      </c>
      <c r="L68">
        <v>-321.15685999999999</v>
      </c>
    </row>
    <row r="69" spans="1:12" x14ac:dyDescent="0.2">
      <c r="A69" t="s">
        <v>231</v>
      </c>
      <c r="B69">
        <v>-503.28143</v>
      </c>
      <c r="C69">
        <v>-316.88072</v>
      </c>
      <c r="D69">
        <v>0</v>
      </c>
      <c r="E69">
        <v>-505.33265999999998</v>
      </c>
      <c r="F69">
        <v>-501.19148999999999</v>
      </c>
      <c r="G69">
        <v>-501.23424999999997</v>
      </c>
      <c r="H69">
        <v>-505.37858</v>
      </c>
      <c r="I69">
        <v>-316.43596000000002</v>
      </c>
      <c r="J69">
        <v>-317.04831999999999</v>
      </c>
      <c r="K69">
        <v>-317.32342</v>
      </c>
      <c r="L69">
        <v>-316.71355</v>
      </c>
    </row>
    <row r="70" spans="1:12" x14ac:dyDescent="0.2">
      <c r="A70" t="s">
        <v>232</v>
      </c>
      <c r="B70">
        <v>-503.32576</v>
      </c>
      <c r="C70">
        <v>-317.15706999999998</v>
      </c>
      <c r="D70">
        <v>0</v>
      </c>
      <c r="E70">
        <v>-505.459</v>
      </c>
      <c r="F70">
        <v>-501.17155000000002</v>
      </c>
      <c r="G70">
        <v>-501.21424999999999</v>
      </c>
      <c r="H70">
        <v>-505.50497999999999</v>
      </c>
      <c r="I70">
        <v>-316.70170999999999</v>
      </c>
      <c r="J70">
        <v>-317.33264000000003</v>
      </c>
      <c r="K70">
        <v>-317.60770000000002</v>
      </c>
      <c r="L70">
        <v>-316.97935000000001</v>
      </c>
    </row>
    <row r="71" spans="1:12" x14ac:dyDescent="0.2">
      <c r="A71" t="s">
        <v>233</v>
      </c>
      <c r="B71">
        <v>-503.37009999999998</v>
      </c>
      <c r="C71">
        <v>-317.43340999999998</v>
      </c>
      <c r="D71">
        <v>0</v>
      </c>
      <c r="E71">
        <v>-505.47597000000002</v>
      </c>
      <c r="F71">
        <v>-501.19103999999999</v>
      </c>
      <c r="G71">
        <v>-501.23372999999998</v>
      </c>
      <c r="H71">
        <v>-505.52193</v>
      </c>
      <c r="I71">
        <v>-316.98360000000002</v>
      </c>
      <c r="J71">
        <v>-317.61110000000002</v>
      </c>
      <c r="K71">
        <v>-317.88614000000001</v>
      </c>
      <c r="L71">
        <v>-317.26123000000001</v>
      </c>
    </row>
    <row r="72" spans="1:12" x14ac:dyDescent="0.2">
      <c r="A72" t="s">
        <v>234</v>
      </c>
      <c r="B72">
        <v>-503.41442000000001</v>
      </c>
      <c r="C72">
        <v>-317.70974999999999</v>
      </c>
      <c r="D72">
        <v>0</v>
      </c>
      <c r="E72">
        <v>-505.53604000000001</v>
      </c>
      <c r="F72">
        <v>-501.23806999999999</v>
      </c>
      <c r="G72">
        <v>-501.28075999999999</v>
      </c>
      <c r="H72">
        <v>-505.58199999999999</v>
      </c>
      <c r="I72">
        <v>-317.25916999999998</v>
      </c>
      <c r="J72">
        <v>-317.88551000000001</v>
      </c>
      <c r="K72">
        <v>-318.16055</v>
      </c>
      <c r="L72">
        <v>-317.53680000000003</v>
      </c>
    </row>
    <row r="73" spans="1:12" x14ac:dyDescent="0.2">
      <c r="A73" t="s">
        <v>235</v>
      </c>
      <c r="B73">
        <v>-503.45875999999998</v>
      </c>
      <c r="C73">
        <v>-317.98608999999999</v>
      </c>
      <c r="D73">
        <v>0</v>
      </c>
      <c r="E73">
        <v>-505.54876999999999</v>
      </c>
      <c r="F73">
        <v>-501.27854000000002</v>
      </c>
      <c r="G73">
        <v>-501.32123000000001</v>
      </c>
      <c r="H73">
        <v>-505.59472</v>
      </c>
      <c r="I73">
        <v>-317.54162000000002</v>
      </c>
      <c r="J73">
        <v>-318.16088000000002</v>
      </c>
      <c r="K73">
        <v>-318.43592000000001</v>
      </c>
      <c r="L73">
        <v>-317.81923</v>
      </c>
    </row>
    <row r="74" spans="1:12" x14ac:dyDescent="0.2">
      <c r="A74" t="s">
        <v>236</v>
      </c>
      <c r="B74">
        <v>-503.50308999999999</v>
      </c>
      <c r="C74">
        <v>-318.26242999999999</v>
      </c>
      <c r="D74">
        <v>0</v>
      </c>
      <c r="E74">
        <v>-505.59071</v>
      </c>
      <c r="F74">
        <v>-501.34609</v>
      </c>
      <c r="G74">
        <v>-501.3888</v>
      </c>
      <c r="H74">
        <v>-505.63664</v>
      </c>
      <c r="I74">
        <v>-317.81981000000002</v>
      </c>
      <c r="J74">
        <v>-318.43232999999998</v>
      </c>
      <c r="K74">
        <v>-318.70738999999998</v>
      </c>
      <c r="L74">
        <v>-318.09742</v>
      </c>
    </row>
    <row r="75" spans="1:12" x14ac:dyDescent="0.2">
      <c r="A75" t="s">
        <v>237</v>
      </c>
      <c r="B75">
        <v>-503.54743000000002</v>
      </c>
      <c r="C75">
        <v>-318.53877999999997</v>
      </c>
      <c r="D75">
        <v>0</v>
      </c>
      <c r="E75">
        <v>-505.65481999999997</v>
      </c>
      <c r="F75">
        <v>-501.42709000000002</v>
      </c>
      <c r="G75">
        <v>-501.46983</v>
      </c>
      <c r="H75">
        <v>-505.70078000000001</v>
      </c>
      <c r="I75">
        <v>-318.09481</v>
      </c>
      <c r="J75">
        <v>-318.70188999999999</v>
      </c>
      <c r="K75">
        <v>-318.97696999999999</v>
      </c>
      <c r="L75">
        <v>-318.37243000000001</v>
      </c>
    </row>
    <row r="76" spans="1:12" x14ac:dyDescent="0.2">
      <c r="A76" t="s">
        <v>238</v>
      </c>
      <c r="B76">
        <v>-503.59176000000002</v>
      </c>
      <c r="C76">
        <v>-318.81511999999998</v>
      </c>
      <c r="D76">
        <v>0</v>
      </c>
      <c r="E76">
        <v>-505.67039999999997</v>
      </c>
      <c r="F76">
        <v>-501.47752000000003</v>
      </c>
      <c r="G76">
        <v>-501.52026999999998</v>
      </c>
      <c r="H76">
        <v>-505.71633000000003</v>
      </c>
      <c r="I76">
        <v>-318.37677000000002</v>
      </c>
      <c r="J76">
        <v>-318.97588000000002</v>
      </c>
      <c r="K76">
        <v>-319.25096000000002</v>
      </c>
      <c r="L76">
        <v>-318.65436999999997</v>
      </c>
    </row>
    <row r="77" spans="1:12" x14ac:dyDescent="0.2">
      <c r="A77" t="s">
        <v>239</v>
      </c>
      <c r="B77">
        <v>-503.63609000000002</v>
      </c>
      <c r="C77">
        <v>-319.09145000000001</v>
      </c>
      <c r="D77">
        <v>0</v>
      </c>
      <c r="E77">
        <v>-505.68646999999999</v>
      </c>
      <c r="F77">
        <v>-501.48847999999998</v>
      </c>
      <c r="G77">
        <v>-501.53120000000001</v>
      </c>
      <c r="H77">
        <v>-505.73239000000001</v>
      </c>
      <c r="I77">
        <v>-318.65861000000001</v>
      </c>
      <c r="J77">
        <v>-319.25547999999998</v>
      </c>
      <c r="K77">
        <v>-319.53055000000001</v>
      </c>
      <c r="L77">
        <v>-318.93619999999999</v>
      </c>
    </row>
    <row r="78" spans="1:12" x14ac:dyDescent="0.2">
      <c r="A78" t="s">
        <v>240</v>
      </c>
      <c r="B78">
        <v>-503.68043</v>
      </c>
      <c r="C78">
        <v>-319.36779999999999</v>
      </c>
      <c r="D78">
        <v>0</v>
      </c>
      <c r="E78">
        <v>-505.81682000000001</v>
      </c>
      <c r="F78">
        <v>-501.51101</v>
      </c>
      <c r="G78">
        <v>-501.55371000000002</v>
      </c>
      <c r="H78">
        <v>-505.86279999999999</v>
      </c>
      <c r="I78">
        <v>-318.92424999999997</v>
      </c>
      <c r="J78">
        <v>-319.53339999999997</v>
      </c>
      <c r="K78">
        <v>-319.80846000000003</v>
      </c>
      <c r="L78">
        <v>-319.20188000000002</v>
      </c>
    </row>
    <row r="79" spans="1:12" x14ac:dyDescent="0.2">
      <c r="A79" t="s">
        <v>241</v>
      </c>
      <c r="B79">
        <v>-503.72476</v>
      </c>
      <c r="C79">
        <v>-319.64413999999999</v>
      </c>
      <c r="D79">
        <v>0</v>
      </c>
      <c r="E79">
        <v>-505.86529999999999</v>
      </c>
      <c r="F79">
        <v>-501.52046000000001</v>
      </c>
      <c r="G79">
        <v>-501.56313999999998</v>
      </c>
      <c r="H79">
        <v>-505.91127999999998</v>
      </c>
      <c r="I79">
        <v>-319.20154000000002</v>
      </c>
      <c r="J79">
        <v>-319.81313999999998</v>
      </c>
      <c r="K79">
        <v>-320.08816999999999</v>
      </c>
      <c r="L79">
        <v>-319.47917000000001</v>
      </c>
    </row>
    <row r="80" spans="1:12" x14ac:dyDescent="0.2">
      <c r="A80" t="s">
        <v>242</v>
      </c>
      <c r="B80">
        <v>-503.76909999999998</v>
      </c>
      <c r="C80">
        <v>-319.92048</v>
      </c>
      <c r="D80">
        <v>0</v>
      </c>
      <c r="E80">
        <v>-505.89956000000001</v>
      </c>
      <c r="F80">
        <v>-501.53474</v>
      </c>
      <c r="G80">
        <v>-501.57738999999998</v>
      </c>
      <c r="H80">
        <v>-505.94551999999999</v>
      </c>
      <c r="I80">
        <v>-319.48081000000002</v>
      </c>
      <c r="J80">
        <v>-320.09215</v>
      </c>
      <c r="K80">
        <v>-320.36716999999999</v>
      </c>
      <c r="L80">
        <v>-319.75844000000001</v>
      </c>
    </row>
    <row r="81" spans="1:12" x14ac:dyDescent="0.2">
      <c r="A81" t="s">
        <v>243</v>
      </c>
      <c r="B81">
        <v>-503.81342000000001</v>
      </c>
      <c r="C81">
        <v>-320.19682</v>
      </c>
      <c r="D81">
        <v>0</v>
      </c>
      <c r="E81">
        <v>-505.95584000000002</v>
      </c>
      <c r="F81">
        <v>-501.59435999999999</v>
      </c>
      <c r="G81">
        <v>-501.63702999999998</v>
      </c>
      <c r="H81">
        <v>-506.00182000000001</v>
      </c>
      <c r="I81">
        <v>-319.75700000000001</v>
      </c>
      <c r="J81">
        <v>-320.3648</v>
      </c>
      <c r="K81">
        <v>-320.63983000000002</v>
      </c>
      <c r="L81">
        <v>-320.03464000000002</v>
      </c>
    </row>
    <row r="82" spans="1:12" x14ac:dyDescent="0.2">
      <c r="A82" t="s">
        <v>244</v>
      </c>
      <c r="B82">
        <v>-503.85775999999998</v>
      </c>
      <c r="C82">
        <v>-320.47316000000001</v>
      </c>
      <c r="D82">
        <v>0</v>
      </c>
      <c r="E82">
        <v>-505.9751</v>
      </c>
      <c r="F82">
        <v>-501.66478000000001</v>
      </c>
      <c r="G82">
        <v>-501.70747</v>
      </c>
      <c r="H82">
        <v>-506.02105999999998</v>
      </c>
      <c r="I82">
        <v>-320.03834000000001</v>
      </c>
      <c r="J82">
        <v>-320.63598999999999</v>
      </c>
      <c r="K82">
        <v>-320.91102999999998</v>
      </c>
      <c r="L82">
        <v>-320.31596000000002</v>
      </c>
    </row>
    <row r="83" spans="1:12" x14ac:dyDescent="0.2">
      <c r="A83" t="s">
        <v>245</v>
      </c>
      <c r="B83">
        <v>-503.90208999999999</v>
      </c>
      <c r="C83">
        <v>-320.74950999999999</v>
      </c>
      <c r="D83">
        <v>0</v>
      </c>
      <c r="E83">
        <v>-506.00724000000002</v>
      </c>
      <c r="F83">
        <v>-501.72622000000001</v>
      </c>
      <c r="G83">
        <v>-501.76891999999998</v>
      </c>
      <c r="H83">
        <v>-506.05318999999997</v>
      </c>
      <c r="I83">
        <v>-320.31787000000003</v>
      </c>
      <c r="J83">
        <v>-320.90845000000002</v>
      </c>
      <c r="K83">
        <v>-321.18349999999998</v>
      </c>
      <c r="L83">
        <v>-320.59546999999998</v>
      </c>
    </row>
    <row r="84" spans="1:12" x14ac:dyDescent="0.2">
      <c r="A84" t="s">
        <v>246</v>
      </c>
      <c r="B84">
        <v>-503.94643000000002</v>
      </c>
      <c r="C84">
        <v>-321.02584999999999</v>
      </c>
      <c r="D84">
        <v>0</v>
      </c>
      <c r="E84">
        <v>-506.08312999999998</v>
      </c>
      <c r="F84">
        <v>-501.80162999999999</v>
      </c>
      <c r="G84">
        <v>-501.84435999999999</v>
      </c>
      <c r="H84">
        <v>-506.12909000000002</v>
      </c>
      <c r="I84">
        <v>-320.59136000000001</v>
      </c>
      <c r="J84">
        <v>-321.17901000000001</v>
      </c>
      <c r="K84">
        <v>-321.45409000000001</v>
      </c>
      <c r="L84">
        <v>-320.86900000000003</v>
      </c>
    </row>
    <row r="85" spans="1:12" x14ac:dyDescent="0.2">
      <c r="A85" t="s">
        <v>247</v>
      </c>
      <c r="B85">
        <v>-503.99076000000002</v>
      </c>
      <c r="C85">
        <v>-321.30219</v>
      </c>
      <c r="D85">
        <v>0</v>
      </c>
      <c r="E85">
        <v>-506.12687</v>
      </c>
      <c r="F85">
        <v>-501.87776000000002</v>
      </c>
      <c r="G85">
        <v>-501.92050999999998</v>
      </c>
      <c r="H85">
        <v>-506.17284000000001</v>
      </c>
      <c r="I85">
        <v>-320.86930000000001</v>
      </c>
      <c r="J85">
        <v>-321.44952999999998</v>
      </c>
      <c r="K85">
        <v>-321.72462999999999</v>
      </c>
      <c r="L85">
        <v>-321.14692000000002</v>
      </c>
    </row>
    <row r="86" spans="1:12" x14ac:dyDescent="0.2">
      <c r="A86" t="s">
        <v>248</v>
      </c>
      <c r="B86">
        <v>-503.78696000000002</v>
      </c>
      <c r="C86">
        <v>-319.33625000000001</v>
      </c>
      <c r="D86">
        <v>0</v>
      </c>
      <c r="E86">
        <v>-505.46343999999999</v>
      </c>
      <c r="F86">
        <v>-501.34026999999998</v>
      </c>
      <c r="G86">
        <v>-502.07051000000001</v>
      </c>
      <c r="H86">
        <v>-506.25594000000001</v>
      </c>
      <c r="I86">
        <v>-316.68022999999999</v>
      </c>
      <c r="J86">
        <v>-317.30009000000001</v>
      </c>
      <c r="K86">
        <v>-321.96123</v>
      </c>
      <c r="L86">
        <v>-321.40598</v>
      </c>
    </row>
    <row r="87" spans="1:12" x14ac:dyDescent="0.2">
      <c r="A87" t="s">
        <v>249</v>
      </c>
      <c r="B87">
        <v>-503.42863999999997</v>
      </c>
      <c r="C87">
        <v>-317.12754000000001</v>
      </c>
      <c r="D87">
        <v>0</v>
      </c>
      <c r="E87">
        <v>-505.47791000000001</v>
      </c>
      <c r="F87">
        <v>-501.34026999999998</v>
      </c>
      <c r="G87">
        <v>-501.38323000000003</v>
      </c>
      <c r="H87">
        <v>-505.52454</v>
      </c>
      <c r="I87">
        <v>-316.67806000000002</v>
      </c>
      <c r="J87">
        <v>-317.30009000000001</v>
      </c>
      <c r="K87">
        <v>-317.57427000000001</v>
      </c>
      <c r="L87">
        <v>-316.95605</v>
      </c>
    </row>
    <row r="88" spans="1:12" x14ac:dyDescent="0.2">
      <c r="A88" t="s">
        <v>250</v>
      </c>
      <c r="B88">
        <v>-503.47343000000001</v>
      </c>
      <c r="C88">
        <v>-317.40363000000002</v>
      </c>
      <c r="D88">
        <v>0</v>
      </c>
      <c r="E88">
        <v>-505.60316</v>
      </c>
      <c r="F88">
        <v>-501.32821999999999</v>
      </c>
      <c r="G88">
        <v>-501.37112000000002</v>
      </c>
      <c r="H88">
        <v>-505.64985999999999</v>
      </c>
      <c r="I88">
        <v>-316.94432</v>
      </c>
      <c r="J88">
        <v>-317.58247999999998</v>
      </c>
      <c r="K88">
        <v>-317.85662000000002</v>
      </c>
      <c r="L88">
        <v>-317.22239000000002</v>
      </c>
    </row>
    <row r="89" spans="1:12" x14ac:dyDescent="0.2">
      <c r="A89" t="s">
        <v>251</v>
      </c>
      <c r="B89">
        <v>-503.51821999999999</v>
      </c>
      <c r="C89">
        <v>-317.67971999999997</v>
      </c>
      <c r="D89">
        <v>0</v>
      </c>
      <c r="E89">
        <v>-505.63513</v>
      </c>
      <c r="F89">
        <v>-501.34404999999998</v>
      </c>
      <c r="G89">
        <v>-501.38693000000001</v>
      </c>
      <c r="H89">
        <v>-505.68182000000002</v>
      </c>
      <c r="I89">
        <v>-317.22457000000003</v>
      </c>
      <c r="J89">
        <v>-317.86063000000001</v>
      </c>
      <c r="K89">
        <v>-318.13474000000002</v>
      </c>
      <c r="L89">
        <v>-317.50263000000001</v>
      </c>
    </row>
    <row r="90" spans="1:12" x14ac:dyDescent="0.2">
      <c r="A90" t="s">
        <v>252</v>
      </c>
      <c r="B90">
        <v>-503.56301000000002</v>
      </c>
      <c r="C90">
        <v>-317.95580999999999</v>
      </c>
      <c r="D90">
        <v>0</v>
      </c>
      <c r="E90">
        <v>-505.67811999999998</v>
      </c>
      <c r="F90">
        <v>-501.38636000000002</v>
      </c>
      <c r="G90">
        <v>-501.42923999999999</v>
      </c>
      <c r="H90">
        <v>-505.72480999999999</v>
      </c>
      <c r="I90">
        <v>-317.50317000000001</v>
      </c>
      <c r="J90">
        <v>-318.13483000000002</v>
      </c>
      <c r="K90">
        <v>-318.40893</v>
      </c>
      <c r="L90">
        <v>-317.78122999999999</v>
      </c>
    </row>
    <row r="91" spans="1:12" x14ac:dyDescent="0.2">
      <c r="A91" t="s">
        <v>253</v>
      </c>
      <c r="B91">
        <v>-503.6078</v>
      </c>
      <c r="C91">
        <v>-318.2319</v>
      </c>
      <c r="D91">
        <v>0</v>
      </c>
      <c r="E91">
        <v>-505.70184</v>
      </c>
      <c r="F91">
        <v>-501.43387999999999</v>
      </c>
      <c r="G91">
        <v>-501.47676999999999</v>
      </c>
      <c r="H91">
        <v>-505.74851000000001</v>
      </c>
      <c r="I91">
        <v>-317.78458000000001</v>
      </c>
      <c r="J91">
        <v>-318.40825000000001</v>
      </c>
      <c r="K91">
        <v>-318.68236999999999</v>
      </c>
      <c r="L91">
        <v>-318.06261999999998</v>
      </c>
    </row>
    <row r="92" spans="1:12" x14ac:dyDescent="0.2">
      <c r="A92" t="s">
        <v>254</v>
      </c>
      <c r="B92">
        <v>-503.65258999999998</v>
      </c>
      <c r="C92">
        <v>-318.50799000000001</v>
      </c>
      <c r="D92">
        <v>0</v>
      </c>
      <c r="E92">
        <v>-505.74921999999998</v>
      </c>
      <c r="F92">
        <v>-501.49777</v>
      </c>
      <c r="G92">
        <v>-501.54066999999998</v>
      </c>
      <c r="H92">
        <v>-505.79588999999999</v>
      </c>
      <c r="I92">
        <v>-318.06250999999997</v>
      </c>
      <c r="J92">
        <v>-318.67932000000002</v>
      </c>
      <c r="K92">
        <v>-318.95344999999998</v>
      </c>
      <c r="L92">
        <v>-318.34053999999998</v>
      </c>
    </row>
    <row r="93" spans="1:12" x14ac:dyDescent="0.2">
      <c r="A93" t="s">
        <v>255</v>
      </c>
      <c r="B93">
        <v>-503.69738000000001</v>
      </c>
      <c r="C93">
        <v>-318.78406999999999</v>
      </c>
      <c r="D93">
        <v>0</v>
      </c>
      <c r="E93">
        <v>-505.80491000000001</v>
      </c>
      <c r="F93">
        <v>-501.56821000000002</v>
      </c>
      <c r="G93">
        <v>-501.61113</v>
      </c>
      <c r="H93">
        <v>-505.85158999999999</v>
      </c>
      <c r="I93">
        <v>-318.33924000000002</v>
      </c>
      <c r="J93">
        <v>-318.94949000000003</v>
      </c>
      <c r="K93">
        <v>-319.22365000000002</v>
      </c>
      <c r="L93">
        <v>-318.61729000000003</v>
      </c>
    </row>
    <row r="94" spans="1:12" x14ac:dyDescent="0.2">
      <c r="A94" t="s">
        <v>256</v>
      </c>
      <c r="B94">
        <v>-503.74216999999999</v>
      </c>
      <c r="C94">
        <v>-319.06016</v>
      </c>
      <c r="D94">
        <v>0</v>
      </c>
      <c r="E94">
        <v>-505.81578999999999</v>
      </c>
      <c r="F94">
        <v>-501.61851999999999</v>
      </c>
      <c r="G94">
        <v>-501.66145</v>
      </c>
      <c r="H94">
        <v>-505.86243000000002</v>
      </c>
      <c r="I94">
        <v>-318.62240000000003</v>
      </c>
      <c r="J94">
        <v>-319.22259000000003</v>
      </c>
      <c r="K94">
        <v>-319.49675000000002</v>
      </c>
      <c r="L94">
        <v>-318.90041000000002</v>
      </c>
    </row>
    <row r="95" spans="1:12" x14ac:dyDescent="0.2">
      <c r="A95" t="s">
        <v>257</v>
      </c>
      <c r="B95">
        <v>-503.78696000000002</v>
      </c>
      <c r="C95">
        <v>-319.33625000000001</v>
      </c>
      <c r="D95">
        <v>0</v>
      </c>
      <c r="E95">
        <v>-505.83638000000002</v>
      </c>
      <c r="F95">
        <v>-501.64943</v>
      </c>
      <c r="G95">
        <v>-501.69234999999998</v>
      </c>
      <c r="H95">
        <v>-505.88299999999998</v>
      </c>
      <c r="I95">
        <v>-318.90411</v>
      </c>
      <c r="J95">
        <v>-319.49846000000002</v>
      </c>
      <c r="K95">
        <v>-319.77260999999999</v>
      </c>
      <c r="L95">
        <v>-319.18209999999999</v>
      </c>
    </row>
    <row r="96" spans="1:12" x14ac:dyDescent="0.2">
      <c r="A96" t="s">
        <v>258</v>
      </c>
      <c r="B96">
        <v>-503.83175</v>
      </c>
      <c r="C96">
        <v>-319.61234000000002</v>
      </c>
      <c r="D96">
        <v>0</v>
      </c>
      <c r="E96">
        <v>-505.96269999999998</v>
      </c>
      <c r="F96">
        <v>-501.67685</v>
      </c>
      <c r="G96">
        <v>-501.71976000000001</v>
      </c>
      <c r="H96">
        <v>-506.00938000000002</v>
      </c>
      <c r="I96">
        <v>-319.17086</v>
      </c>
      <c r="J96">
        <v>-319.77480000000003</v>
      </c>
      <c r="K96">
        <v>-320.04892999999998</v>
      </c>
      <c r="L96">
        <v>-319.44891999999999</v>
      </c>
    </row>
    <row r="97" spans="1:12" x14ac:dyDescent="0.2">
      <c r="A97" t="s">
        <v>259</v>
      </c>
      <c r="B97">
        <v>-503.87653999999998</v>
      </c>
      <c r="C97">
        <v>-319.88843000000003</v>
      </c>
      <c r="D97">
        <v>0</v>
      </c>
      <c r="E97">
        <v>-506.01298000000003</v>
      </c>
      <c r="F97">
        <v>-501.68610999999999</v>
      </c>
      <c r="G97">
        <v>-501.72899000000001</v>
      </c>
      <c r="H97">
        <v>-506.05966999999998</v>
      </c>
      <c r="I97">
        <v>-319.44842</v>
      </c>
      <c r="J97">
        <v>-320.05363999999997</v>
      </c>
      <c r="K97">
        <v>-320.32774999999998</v>
      </c>
      <c r="L97">
        <v>-319.72647999999998</v>
      </c>
    </row>
    <row r="98" spans="1:12" x14ac:dyDescent="0.2">
      <c r="A98" t="s">
        <v>260</v>
      </c>
      <c r="B98">
        <v>-503.92133000000001</v>
      </c>
      <c r="C98">
        <v>-320.16451999999998</v>
      </c>
      <c r="D98">
        <v>0</v>
      </c>
      <c r="E98">
        <v>-506.05435999999997</v>
      </c>
      <c r="F98">
        <v>-501.68727000000001</v>
      </c>
      <c r="G98">
        <v>-501.73012</v>
      </c>
      <c r="H98">
        <v>-506.10104999999999</v>
      </c>
      <c r="I98">
        <v>-319.72721999999999</v>
      </c>
      <c r="J98">
        <v>-320.33354000000003</v>
      </c>
      <c r="K98">
        <v>-320.60761000000002</v>
      </c>
      <c r="L98">
        <v>-320.00527</v>
      </c>
    </row>
    <row r="99" spans="1:12" x14ac:dyDescent="0.2">
      <c r="A99" t="s">
        <v>261</v>
      </c>
      <c r="B99">
        <v>-503.96611999999999</v>
      </c>
      <c r="C99">
        <v>-320.44060999999999</v>
      </c>
      <c r="D99">
        <v>0</v>
      </c>
      <c r="E99">
        <v>-506.11912000000001</v>
      </c>
      <c r="F99">
        <v>-501.75385</v>
      </c>
      <c r="G99">
        <v>-501.79671999999999</v>
      </c>
      <c r="H99">
        <v>-506.16582</v>
      </c>
      <c r="I99">
        <v>-320.00277999999997</v>
      </c>
      <c r="J99">
        <v>-320.60433999999998</v>
      </c>
      <c r="K99">
        <v>-320.87842999999998</v>
      </c>
      <c r="L99">
        <v>-320.28086000000002</v>
      </c>
    </row>
    <row r="100" spans="1:12" x14ac:dyDescent="0.2">
      <c r="A100" t="s">
        <v>262</v>
      </c>
      <c r="B100">
        <v>-504.01091000000002</v>
      </c>
      <c r="C100">
        <v>-320.7167</v>
      </c>
      <c r="D100">
        <v>0</v>
      </c>
      <c r="E100">
        <v>-506.13189</v>
      </c>
      <c r="F100">
        <v>-501.81686000000002</v>
      </c>
      <c r="G100">
        <v>-501.85975000000002</v>
      </c>
      <c r="H100">
        <v>-506.17856</v>
      </c>
      <c r="I100">
        <v>-320.28550000000001</v>
      </c>
      <c r="J100">
        <v>-320.87567999999999</v>
      </c>
      <c r="K100">
        <v>-321.14979</v>
      </c>
      <c r="L100">
        <v>-320.56353999999999</v>
      </c>
    </row>
    <row r="101" spans="1:12" x14ac:dyDescent="0.2">
      <c r="A101" t="s">
        <v>263</v>
      </c>
      <c r="B101">
        <v>-504.0557</v>
      </c>
      <c r="C101">
        <v>-320.99279000000001</v>
      </c>
      <c r="D101">
        <v>0</v>
      </c>
      <c r="E101">
        <v>-506.16676000000001</v>
      </c>
      <c r="F101">
        <v>-501.87452000000002</v>
      </c>
      <c r="G101">
        <v>-501.91741999999999</v>
      </c>
      <c r="H101">
        <v>-506.21341999999999</v>
      </c>
      <c r="I101">
        <v>-320.56513999999999</v>
      </c>
      <c r="J101">
        <v>-321.14778999999999</v>
      </c>
      <c r="K101">
        <v>-321.42191000000003</v>
      </c>
      <c r="L101">
        <v>-320.84316999999999</v>
      </c>
    </row>
    <row r="102" spans="1:12" x14ac:dyDescent="0.2">
      <c r="A102" t="s">
        <v>264</v>
      </c>
      <c r="B102">
        <v>-504.10048999999998</v>
      </c>
      <c r="C102">
        <v>-321.26888000000002</v>
      </c>
      <c r="D102">
        <v>0</v>
      </c>
      <c r="E102">
        <v>-506.24696999999998</v>
      </c>
      <c r="F102">
        <v>-501.96226999999999</v>
      </c>
      <c r="G102">
        <v>-502.0052</v>
      </c>
      <c r="H102">
        <v>-506.29365999999999</v>
      </c>
      <c r="I102">
        <v>-320.83864999999997</v>
      </c>
      <c r="J102">
        <v>-321.41586999999998</v>
      </c>
      <c r="K102">
        <v>-321.69002999999998</v>
      </c>
      <c r="L102">
        <v>-321.11671999999999</v>
      </c>
    </row>
    <row r="103" spans="1:12" x14ac:dyDescent="0.2">
      <c r="A103" t="s">
        <v>265</v>
      </c>
      <c r="B103">
        <v>-504.14528000000001</v>
      </c>
      <c r="C103">
        <v>-321.54496999999998</v>
      </c>
      <c r="D103">
        <v>0</v>
      </c>
      <c r="E103">
        <v>-506.28599000000003</v>
      </c>
      <c r="F103">
        <v>-502.02346</v>
      </c>
      <c r="G103">
        <v>-502.06641000000002</v>
      </c>
      <c r="H103">
        <v>-506.33267000000001</v>
      </c>
      <c r="I103">
        <v>-321.11774000000003</v>
      </c>
      <c r="J103">
        <v>-321.68759</v>
      </c>
      <c r="K103">
        <v>-321.96177</v>
      </c>
      <c r="L103">
        <v>-321.39580000000001</v>
      </c>
    </row>
    <row r="104" spans="1:12" x14ac:dyDescent="0.2">
      <c r="A104" t="s">
        <v>266</v>
      </c>
      <c r="B104">
        <v>-503.58150999999998</v>
      </c>
      <c r="C104">
        <v>-319.27875</v>
      </c>
      <c r="D104">
        <v>0</v>
      </c>
      <c r="E104">
        <v>-505.22417000000002</v>
      </c>
      <c r="F104">
        <v>-501.11074000000002</v>
      </c>
      <c r="G104">
        <v>-501.86257000000001</v>
      </c>
      <c r="H104">
        <v>-505.99250000000001</v>
      </c>
      <c r="I104">
        <v>-316.63490000000002</v>
      </c>
      <c r="J104">
        <v>-317.24137999999999</v>
      </c>
      <c r="K104">
        <v>-321.90595000000002</v>
      </c>
      <c r="L104">
        <v>-321.35192999999998</v>
      </c>
    </row>
    <row r="105" spans="1:12" x14ac:dyDescent="0.2">
      <c r="A105" t="s">
        <v>267</v>
      </c>
      <c r="B105">
        <v>-503.22377</v>
      </c>
      <c r="C105">
        <v>-317.07110999999998</v>
      </c>
      <c r="D105">
        <v>0</v>
      </c>
      <c r="E105">
        <v>-505.25502</v>
      </c>
      <c r="F105">
        <v>-501.11074000000002</v>
      </c>
      <c r="G105">
        <v>-501.15496999999999</v>
      </c>
      <c r="H105">
        <v>-505.30022000000002</v>
      </c>
      <c r="I105">
        <v>-316.63035000000002</v>
      </c>
      <c r="J105">
        <v>-317.24137999999999</v>
      </c>
      <c r="K105">
        <v>-317.51576</v>
      </c>
      <c r="L105">
        <v>-316.90784000000002</v>
      </c>
    </row>
    <row r="106" spans="1:12" x14ac:dyDescent="0.2">
      <c r="A106" t="s">
        <v>268</v>
      </c>
      <c r="B106">
        <v>-503.26848999999999</v>
      </c>
      <c r="C106">
        <v>-317.34706999999997</v>
      </c>
      <c r="D106">
        <v>0</v>
      </c>
      <c r="E106">
        <v>-505.35737</v>
      </c>
      <c r="F106">
        <v>-501.09953000000002</v>
      </c>
      <c r="G106">
        <v>-501.14375000000001</v>
      </c>
      <c r="H106">
        <v>-505.40258999999998</v>
      </c>
      <c r="I106">
        <v>-316.89945999999998</v>
      </c>
      <c r="J106">
        <v>-317.52388999999999</v>
      </c>
      <c r="K106">
        <v>-317.79824000000002</v>
      </c>
      <c r="L106">
        <v>-317.17700000000002</v>
      </c>
    </row>
    <row r="107" spans="1:12" x14ac:dyDescent="0.2">
      <c r="A107" t="s">
        <v>269</v>
      </c>
      <c r="B107">
        <v>-503.31319999999999</v>
      </c>
      <c r="C107">
        <v>-317.62302</v>
      </c>
      <c r="D107">
        <v>0</v>
      </c>
      <c r="E107">
        <v>-505.41976</v>
      </c>
      <c r="F107">
        <v>-501.12180999999998</v>
      </c>
      <c r="G107">
        <v>-501.16601000000003</v>
      </c>
      <c r="H107">
        <v>-505.46498000000003</v>
      </c>
      <c r="I107">
        <v>-317.17450000000002</v>
      </c>
      <c r="J107">
        <v>-317.80144000000001</v>
      </c>
      <c r="K107">
        <v>-318.07576999999998</v>
      </c>
      <c r="L107">
        <v>-317.45204999999999</v>
      </c>
    </row>
    <row r="108" spans="1:12" x14ac:dyDescent="0.2">
      <c r="A108" t="s">
        <v>270</v>
      </c>
      <c r="B108">
        <v>-503.35791999999998</v>
      </c>
      <c r="C108">
        <v>-317.89897000000002</v>
      </c>
      <c r="D108">
        <v>0</v>
      </c>
      <c r="E108">
        <v>-505.46154000000001</v>
      </c>
      <c r="F108">
        <v>-501.16919000000001</v>
      </c>
      <c r="G108">
        <v>-501.21339999999998</v>
      </c>
      <c r="H108">
        <v>-505.50675999999999</v>
      </c>
      <c r="I108">
        <v>-317.45254999999997</v>
      </c>
      <c r="J108">
        <v>-318.07531</v>
      </c>
      <c r="K108">
        <v>-318.34964000000002</v>
      </c>
      <c r="L108">
        <v>-317.73009999999999</v>
      </c>
    </row>
    <row r="109" spans="1:12" x14ac:dyDescent="0.2">
      <c r="A109" t="s">
        <v>271</v>
      </c>
      <c r="B109">
        <v>-503.40264000000002</v>
      </c>
      <c r="C109">
        <v>-318.17493000000002</v>
      </c>
      <c r="D109">
        <v>0</v>
      </c>
      <c r="E109">
        <v>-505.46913999999998</v>
      </c>
      <c r="F109">
        <v>-501.22591</v>
      </c>
      <c r="G109">
        <v>-501.27010999999999</v>
      </c>
      <c r="H109">
        <v>-505.51434999999998</v>
      </c>
      <c r="I109">
        <v>-317.73552999999998</v>
      </c>
      <c r="J109">
        <v>-318.34782999999999</v>
      </c>
      <c r="K109">
        <v>-318.62218000000001</v>
      </c>
      <c r="L109">
        <v>-318.01303999999999</v>
      </c>
    </row>
    <row r="110" spans="1:12" x14ac:dyDescent="0.2">
      <c r="A110" t="s">
        <v>272</v>
      </c>
      <c r="B110">
        <v>-503.44736</v>
      </c>
      <c r="C110">
        <v>-318.45087999999998</v>
      </c>
      <c r="D110">
        <v>0</v>
      </c>
      <c r="E110">
        <v>-505.51913000000002</v>
      </c>
      <c r="F110">
        <v>-501.29266999999999</v>
      </c>
      <c r="G110">
        <v>-501.33688999999998</v>
      </c>
      <c r="H110">
        <v>-505.56434000000002</v>
      </c>
      <c r="I110">
        <v>-318.01236</v>
      </c>
      <c r="J110">
        <v>-318.61894000000001</v>
      </c>
      <c r="K110">
        <v>-318.89328999999998</v>
      </c>
      <c r="L110">
        <v>-318.28987999999998</v>
      </c>
    </row>
    <row r="111" spans="1:12" x14ac:dyDescent="0.2">
      <c r="A111" t="s">
        <v>273</v>
      </c>
      <c r="B111">
        <v>-503.49207999999999</v>
      </c>
      <c r="C111">
        <v>-318.72683999999998</v>
      </c>
      <c r="D111">
        <v>0</v>
      </c>
      <c r="E111">
        <v>-505.58460000000002</v>
      </c>
      <c r="F111">
        <v>-501.36466000000001</v>
      </c>
      <c r="G111">
        <v>-501.40888000000001</v>
      </c>
      <c r="H111">
        <v>-505.62982</v>
      </c>
      <c r="I111">
        <v>-318.28699</v>
      </c>
      <c r="J111">
        <v>-318.88932999999997</v>
      </c>
      <c r="K111">
        <v>-319.16370999999998</v>
      </c>
      <c r="L111">
        <v>-318.56452999999999</v>
      </c>
    </row>
    <row r="112" spans="1:12" x14ac:dyDescent="0.2">
      <c r="A112" t="s">
        <v>274</v>
      </c>
      <c r="B112">
        <v>-503.53679</v>
      </c>
      <c r="C112">
        <v>-319.00279</v>
      </c>
      <c r="D112">
        <v>0</v>
      </c>
      <c r="E112">
        <v>-505.58276999999998</v>
      </c>
      <c r="F112">
        <v>-501.40379000000001</v>
      </c>
      <c r="G112">
        <v>-501.44801000000001</v>
      </c>
      <c r="H112">
        <v>-505.62797999999998</v>
      </c>
      <c r="I112">
        <v>-318.57121000000001</v>
      </c>
      <c r="J112">
        <v>-319.16442999999998</v>
      </c>
      <c r="K112">
        <v>-319.43880999999999</v>
      </c>
      <c r="L112">
        <v>-318.84870999999998</v>
      </c>
    </row>
    <row r="113" spans="1:12" x14ac:dyDescent="0.2">
      <c r="A113" t="s">
        <v>275</v>
      </c>
      <c r="B113">
        <v>-503.58150999999998</v>
      </c>
      <c r="C113">
        <v>-319.27875</v>
      </c>
      <c r="D113">
        <v>0</v>
      </c>
      <c r="E113">
        <v>-505.58573999999999</v>
      </c>
      <c r="F113">
        <v>-501.44605999999999</v>
      </c>
      <c r="G113">
        <v>-501.49027999999998</v>
      </c>
      <c r="H113">
        <v>-505.63094000000001</v>
      </c>
      <c r="I113">
        <v>-318.85467999999997</v>
      </c>
      <c r="J113">
        <v>-319.43907999999999</v>
      </c>
      <c r="K113">
        <v>-319.71346</v>
      </c>
      <c r="L113">
        <v>-319.13215000000002</v>
      </c>
    </row>
    <row r="114" spans="1:12" x14ac:dyDescent="0.2">
      <c r="A114" t="s">
        <v>276</v>
      </c>
      <c r="B114">
        <v>-503.62623000000002</v>
      </c>
      <c r="C114">
        <v>-319.55470000000003</v>
      </c>
      <c r="D114">
        <v>0</v>
      </c>
      <c r="E114">
        <v>-505.71740999999997</v>
      </c>
      <c r="F114">
        <v>-501.47066999999998</v>
      </c>
      <c r="G114">
        <v>-501.51488000000001</v>
      </c>
      <c r="H114">
        <v>-505.76263</v>
      </c>
      <c r="I114">
        <v>-319.12000999999998</v>
      </c>
      <c r="J114">
        <v>-319.71620000000001</v>
      </c>
      <c r="K114">
        <v>-319.99056999999999</v>
      </c>
      <c r="L114">
        <v>-319.39753999999999</v>
      </c>
    </row>
    <row r="115" spans="1:12" x14ac:dyDescent="0.2">
      <c r="A115" t="s">
        <v>277</v>
      </c>
      <c r="B115">
        <v>-503.67095</v>
      </c>
      <c r="C115">
        <v>-319.83066000000002</v>
      </c>
      <c r="D115">
        <v>0</v>
      </c>
      <c r="E115">
        <v>-505.77066000000002</v>
      </c>
      <c r="F115">
        <v>-501.47501</v>
      </c>
      <c r="G115">
        <v>-501.51922000000002</v>
      </c>
      <c r="H115">
        <v>-505.81587999999999</v>
      </c>
      <c r="I115">
        <v>-319.39641999999998</v>
      </c>
      <c r="J115">
        <v>-319.99612999999999</v>
      </c>
      <c r="K115">
        <v>-320.27046000000001</v>
      </c>
      <c r="L115">
        <v>-319.67397</v>
      </c>
    </row>
    <row r="116" spans="1:12" x14ac:dyDescent="0.2">
      <c r="A116" t="s">
        <v>278</v>
      </c>
      <c r="B116">
        <v>-503.71566999999999</v>
      </c>
      <c r="C116">
        <v>-320.10660999999999</v>
      </c>
      <c r="D116">
        <v>0</v>
      </c>
      <c r="E116">
        <v>-505.81342000000001</v>
      </c>
      <c r="F116">
        <v>-501.47982999999999</v>
      </c>
      <c r="G116">
        <v>-501.52402999999998</v>
      </c>
      <c r="H116">
        <v>-505.85863000000001</v>
      </c>
      <c r="I116">
        <v>-319.67430999999999</v>
      </c>
      <c r="J116">
        <v>-320.27593000000002</v>
      </c>
      <c r="K116">
        <v>-320.55023</v>
      </c>
      <c r="L116">
        <v>-319.95184999999998</v>
      </c>
    </row>
    <row r="117" spans="1:12" x14ac:dyDescent="0.2">
      <c r="A117" t="s">
        <v>279</v>
      </c>
      <c r="B117">
        <v>-503.76038</v>
      </c>
      <c r="C117">
        <v>-320.38256999999999</v>
      </c>
      <c r="D117">
        <v>0</v>
      </c>
      <c r="E117">
        <v>-505.86545000000001</v>
      </c>
      <c r="F117">
        <v>-501.55417999999997</v>
      </c>
      <c r="G117">
        <v>-501.59838999999999</v>
      </c>
      <c r="H117">
        <v>-505.91066999999998</v>
      </c>
      <c r="I117">
        <v>-319.95091000000002</v>
      </c>
      <c r="J117">
        <v>-320.54606000000001</v>
      </c>
      <c r="K117">
        <v>-320.82038</v>
      </c>
      <c r="L117">
        <v>-320.22845000000001</v>
      </c>
    </row>
    <row r="118" spans="1:12" x14ac:dyDescent="0.2">
      <c r="A118" t="s">
        <v>280</v>
      </c>
      <c r="B118">
        <v>-503.80509999999998</v>
      </c>
      <c r="C118">
        <v>-320.65852000000001</v>
      </c>
      <c r="D118">
        <v>0</v>
      </c>
      <c r="E118">
        <v>-505.88013000000001</v>
      </c>
      <c r="F118">
        <v>-501.60039</v>
      </c>
      <c r="G118">
        <v>-501.64458999999999</v>
      </c>
      <c r="H118">
        <v>-505.92534000000001</v>
      </c>
      <c r="I118">
        <v>-320.23264999999998</v>
      </c>
      <c r="J118">
        <v>-320.82011</v>
      </c>
      <c r="K118">
        <v>-321.09442999999999</v>
      </c>
      <c r="L118">
        <v>-320.51017000000002</v>
      </c>
    </row>
    <row r="119" spans="1:12" x14ac:dyDescent="0.2">
      <c r="A119" t="s">
        <v>281</v>
      </c>
      <c r="B119">
        <v>-503.84982000000002</v>
      </c>
      <c r="C119">
        <v>-320.93448000000001</v>
      </c>
      <c r="D119">
        <v>0</v>
      </c>
      <c r="E119">
        <v>-505.92505</v>
      </c>
      <c r="F119">
        <v>-501.66311000000002</v>
      </c>
      <c r="G119">
        <v>-501.70731999999998</v>
      </c>
      <c r="H119">
        <v>-505.97026</v>
      </c>
      <c r="I119">
        <v>-320.51020999999997</v>
      </c>
      <c r="J119">
        <v>-321.09190000000001</v>
      </c>
      <c r="K119">
        <v>-321.36624</v>
      </c>
      <c r="L119">
        <v>-320.78773000000001</v>
      </c>
    </row>
    <row r="120" spans="1:12" x14ac:dyDescent="0.2">
      <c r="A120" t="s">
        <v>282</v>
      </c>
      <c r="B120">
        <v>-503.89454000000001</v>
      </c>
      <c r="C120">
        <v>-321.21042999999997</v>
      </c>
      <c r="D120">
        <v>0</v>
      </c>
      <c r="E120">
        <v>-505.97039999999998</v>
      </c>
      <c r="F120">
        <v>-501.72874999999999</v>
      </c>
      <c r="G120">
        <v>-501.77296000000001</v>
      </c>
      <c r="H120">
        <v>-506.01560999999998</v>
      </c>
      <c r="I120">
        <v>-320.78771</v>
      </c>
      <c r="J120">
        <v>-321.36333999999999</v>
      </c>
      <c r="K120">
        <v>-321.63769000000002</v>
      </c>
      <c r="L120">
        <v>-321.06524000000002</v>
      </c>
    </row>
    <row r="121" spans="1:12" x14ac:dyDescent="0.2">
      <c r="A121" t="s">
        <v>283</v>
      </c>
      <c r="B121">
        <v>-503.93925999999999</v>
      </c>
      <c r="C121">
        <v>-321.48638999999997</v>
      </c>
      <c r="D121">
        <v>0</v>
      </c>
      <c r="E121">
        <v>-506.03390000000002</v>
      </c>
      <c r="F121">
        <v>-501.78888999999998</v>
      </c>
      <c r="G121">
        <v>-501.8331</v>
      </c>
      <c r="H121">
        <v>-506.07911999999999</v>
      </c>
      <c r="I121">
        <v>-321.06277</v>
      </c>
      <c r="J121">
        <v>-321.63553999999999</v>
      </c>
      <c r="K121">
        <v>-321.90989999999999</v>
      </c>
      <c r="L121">
        <v>-321.34030999999999</v>
      </c>
    </row>
    <row r="122" spans="1:12" x14ac:dyDescent="0.2">
      <c r="A122" t="s">
        <v>284</v>
      </c>
      <c r="B122">
        <v>-504.37241</v>
      </c>
      <c r="C122">
        <v>-318.79844000000003</v>
      </c>
      <c r="D122">
        <v>0</v>
      </c>
      <c r="E122">
        <v>-506.74473999999998</v>
      </c>
      <c r="F122">
        <v>-501.16484000000003</v>
      </c>
      <c r="G122">
        <v>-501.72158999999999</v>
      </c>
      <c r="H122">
        <v>-507.37078000000002</v>
      </c>
      <c r="I122">
        <v>-315.36365000000001</v>
      </c>
      <c r="J122">
        <v>-316.06155000000001</v>
      </c>
      <c r="K122">
        <v>-322.32884000000001</v>
      </c>
      <c r="L122">
        <v>-321.50576000000001</v>
      </c>
    </row>
    <row r="123" spans="1:12" x14ac:dyDescent="0.2">
      <c r="A123" t="s">
        <v>285</v>
      </c>
      <c r="B123">
        <v>-504.09449000000001</v>
      </c>
      <c r="C123">
        <v>-315.89125999999999</v>
      </c>
      <c r="D123">
        <v>0</v>
      </c>
      <c r="E123">
        <v>-506.88986</v>
      </c>
      <c r="F123">
        <v>-500.92599999999999</v>
      </c>
      <c r="G123">
        <v>-500.96062000000001</v>
      </c>
      <c r="H123">
        <v>-506.92910000000001</v>
      </c>
      <c r="I123">
        <v>-315.34550000000002</v>
      </c>
      <c r="J123">
        <v>-316.09142000000003</v>
      </c>
      <c r="K123">
        <v>-316.48345999999998</v>
      </c>
      <c r="L123">
        <v>-315.72917000000001</v>
      </c>
    </row>
    <row r="124" spans="1:12" x14ac:dyDescent="0.2">
      <c r="A124" t="s">
        <v>286</v>
      </c>
      <c r="B124">
        <v>-504.13153999999997</v>
      </c>
      <c r="C124">
        <v>-316.27888000000002</v>
      </c>
      <c r="D124">
        <v>0</v>
      </c>
      <c r="E124">
        <v>-506.94941</v>
      </c>
      <c r="F124">
        <v>-500.93808000000001</v>
      </c>
      <c r="G124">
        <v>-500.97268000000003</v>
      </c>
      <c r="H124">
        <v>-506.98867000000001</v>
      </c>
      <c r="I124">
        <v>-315.72660999999999</v>
      </c>
      <c r="J124">
        <v>-316.48631</v>
      </c>
      <c r="K124">
        <v>-316.87837999999999</v>
      </c>
      <c r="L124">
        <v>-316.11025999999998</v>
      </c>
    </row>
    <row r="125" spans="1:12" x14ac:dyDescent="0.2">
      <c r="A125" t="s">
        <v>287</v>
      </c>
      <c r="B125">
        <v>-504.16860000000003</v>
      </c>
      <c r="C125">
        <v>-316.66651000000002</v>
      </c>
      <c r="D125">
        <v>0</v>
      </c>
      <c r="E125">
        <v>-506.92347999999998</v>
      </c>
      <c r="F125">
        <v>-501.07968</v>
      </c>
      <c r="G125">
        <v>-501.11435999999998</v>
      </c>
      <c r="H125">
        <v>-506.96269000000001</v>
      </c>
      <c r="I125">
        <v>-316.11858000000001</v>
      </c>
      <c r="J125">
        <v>-316.86471999999998</v>
      </c>
      <c r="K125">
        <v>-317.25664</v>
      </c>
      <c r="L125">
        <v>-316.50232</v>
      </c>
    </row>
    <row r="126" spans="1:12" x14ac:dyDescent="0.2">
      <c r="A126" t="s">
        <v>288</v>
      </c>
      <c r="B126">
        <v>-504.20566000000002</v>
      </c>
      <c r="C126">
        <v>-317.05412999999999</v>
      </c>
      <c r="D126">
        <v>0</v>
      </c>
      <c r="E126">
        <v>-506.95580999999999</v>
      </c>
      <c r="F126">
        <v>-501.04791999999998</v>
      </c>
      <c r="G126">
        <v>-501.08255000000003</v>
      </c>
      <c r="H126">
        <v>-506.99500999999998</v>
      </c>
      <c r="I126">
        <v>-316.50321000000002</v>
      </c>
      <c r="J126">
        <v>-317.26522</v>
      </c>
      <c r="K126">
        <v>-317.65723000000003</v>
      </c>
      <c r="L126">
        <v>-316.88695999999999</v>
      </c>
    </row>
    <row r="127" spans="1:12" x14ac:dyDescent="0.2">
      <c r="A127" t="s">
        <v>289</v>
      </c>
      <c r="B127">
        <v>-504.24270999999999</v>
      </c>
      <c r="C127">
        <v>-317.44175000000001</v>
      </c>
      <c r="D127">
        <v>0</v>
      </c>
      <c r="E127">
        <v>-506.95951000000002</v>
      </c>
      <c r="F127">
        <v>-501.02204999999998</v>
      </c>
      <c r="G127">
        <v>-501.05662999999998</v>
      </c>
      <c r="H127">
        <v>-506.99867999999998</v>
      </c>
      <c r="I127">
        <v>-316.89157999999998</v>
      </c>
      <c r="J127">
        <v>-317.66511000000003</v>
      </c>
      <c r="K127">
        <v>-318.05721</v>
      </c>
      <c r="L127">
        <v>-317.27539000000002</v>
      </c>
    </row>
    <row r="128" spans="1:12" x14ac:dyDescent="0.2">
      <c r="A128" t="s">
        <v>290</v>
      </c>
      <c r="B128">
        <v>-504.27976999999998</v>
      </c>
      <c r="C128">
        <v>-317.82938000000001</v>
      </c>
      <c r="D128">
        <v>0</v>
      </c>
      <c r="E128">
        <v>-506.9572</v>
      </c>
      <c r="F128">
        <v>-501.10608000000002</v>
      </c>
      <c r="G128">
        <v>-501.14069999999998</v>
      </c>
      <c r="H128">
        <v>-506.99633999999998</v>
      </c>
      <c r="I128">
        <v>-317.28084999999999</v>
      </c>
      <c r="J128">
        <v>-318.05070999999998</v>
      </c>
      <c r="K128">
        <v>-318.44272999999998</v>
      </c>
      <c r="L128">
        <v>-317.66469999999998</v>
      </c>
    </row>
    <row r="129" spans="1:12" x14ac:dyDescent="0.2">
      <c r="A129" t="s">
        <v>291</v>
      </c>
      <c r="B129">
        <v>-504.31682999999998</v>
      </c>
      <c r="C129">
        <v>-318.21699999999998</v>
      </c>
      <c r="D129">
        <v>0</v>
      </c>
      <c r="E129">
        <v>-506.97949999999997</v>
      </c>
      <c r="F129">
        <v>-501.06241999999997</v>
      </c>
      <c r="G129">
        <v>-501.09697999999997</v>
      </c>
      <c r="H129">
        <v>-507.01862999999997</v>
      </c>
      <c r="I129">
        <v>-317.66694000000001</v>
      </c>
      <c r="J129">
        <v>-318.45312999999999</v>
      </c>
      <c r="K129">
        <v>-318.84527000000003</v>
      </c>
      <c r="L129">
        <v>-318.05081999999999</v>
      </c>
    </row>
    <row r="130" spans="1:12" x14ac:dyDescent="0.2">
      <c r="A130" t="s">
        <v>292</v>
      </c>
      <c r="B130">
        <v>-504.35388999999998</v>
      </c>
      <c r="C130">
        <v>-318.60462999999999</v>
      </c>
      <c r="D130">
        <v>0</v>
      </c>
      <c r="E130">
        <v>-507.08130999999997</v>
      </c>
      <c r="F130">
        <v>-501.09251</v>
      </c>
      <c r="G130">
        <v>-501.12705999999997</v>
      </c>
      <c r="H130">
        <v>-507.12049000000002</v>
      </c>
      <c r="I130">
        <v>-318.04241000000002</v>
      </c>
      <c r="J130">
        <v>-318.84586999999999</v>
      </c>
      <c r="K130">
        <v>-319.23802000000001</v>
      </c>
      <c r="L130">
        <v>-318.42621000000003</v>
      </c>
    </row>
    <row r="131" spans="1:12" x14ac:dyDescent="0.2">
      <c r="A131" t="s">
        <v>293</v>
      </c>
      <c r="B131">
        <v>-504.39094</v>
      </c>
      <c r="C131">
        <v>-318.99225000000001</v>
      </c>
      <c r="D131">
        <v>0</v>
      </c>
      <c r="E131">
        <v>-507.18092000000001</v>
      </c>
      <c r="F131">
        <v>-501.34782999999999</v>
      </c>
      <c r="G131">
        <v>-501.38254999999998</v>
      </c>
      <c r="H131">
        <v>-507.22014999999999</v>
      </c>
      <c r="I131">
        <v>-318.41802000000001</v>
      </c>
      <c r="J131">
        <v>-319.20812000000001</v>
      </c>
      <c r="K131">
        <v>-319.59994999999998</v>
      </c>
      <c r="L131">
        <v>-318.80173000000002</v>
      </c>
    </row>
    <row r="132" spans="1:12" x14ac:dyDescent="0.2">
      <c r="A132" t="s">
        <v>294</v>
      </c>
      <c r="B132">
        <v>-504.428</v>
      </c>
      <c r="C132">
        <v>-319.37986999999998</v>
      </c>
      <c r="D132">
        <v>0</v>
      </c>
      <c r="E132">
        <v>-507.26002</v>
      </c>
      <c r="F132">
        <v>-501.42298</v>
      </c>
      <c r="G132">
        <v>-501.45773000000003</v>
      </c>
      <c r="H132">
        <v>-507.29926999999998</v>
      </c>
      <c r="I132">
        <v>-318.79628000000002</v>
      </c>
      <c r="J132">
        <v>-319.59442999999999</v>
      </c>
      <c r="K132">
        <v>-319.98621000000003</v>
      </c>
      <c r="L132">
        <v>-319.17993999999999</v>
      </c>
    </row>
    <row r="133" spans="1:12" x14ac:dyDescent="0.2">
      <c r="A133" t="s">
        <v>295</v>
      </c>
      <c r="B133">
        <v>-504.46505000000002</v>
      </c>
      <c r="C133">
        <v>-319.76749999999998</v>
      </c>
      <c r="D133">
        <v>0</v>
      </c>
      <c r="E133">
        <v>-507.28116</v>
      </c>
      <c r="F133">
        <v>-501.44135</v>
      </c>
      <c r="G133">
        <v>-501.47609</v>
      </c>
      <c r="H133">
        <v>-507.32040000000001</v>
      </c>
      <c r="I133">
        <v>-319.18243999999999</v>
      </c>
      <c r="J133">
        <v>-319.98847000000001</v>
      </c>
      <c r="K133">
        <v>-320.38028000000003</v>
      </c>
      <c r="L133">
        <v>-319.56610999999998</v>
      </c>
    </row>
    <row r="134" spans="1:12" x14ac:dyDescent="0.2">
      <c r="A134" t="s">
        <v>296</v>
      </c>
      <c r="B134">
        <v>-504.50211000000002</v>
      </c>
      <c r="C134">
        <v>-320.15512000000001</v>
      </c>
      <c r="D134">
        <v>0</v>
      </c>
      <c r="E134">
        <v>-507.32807000000003</v>
      </c>
      <c r="F134">
        <v>-501.35779000000002</v>
      </c>
      <c r="G134">
        <v>-501.39244000000002</v>
      </c>
      <c r="H134">
        <v>-507.36732000000001</v>
      </c>
      <c r="I134">
        <v>-319.56504999999999</v>
      </c>
      <c r="J134">
        <v>-320.39675</v>
      </c>
      <c r="K134">
        <v>-320.78872999999999</v>
      </c>
      <c r="L134">
        <v>-319.94871999999998</v>
      </c>
    </row>
    <row r="135" spans="1:12" x14ac:dyDescent="0.2">
      <c r="A135" t="s">
        <v>297</v>
      </c>
      <c r="B135">
        <v>-504.53917000000001</v>
      </c>
      <c r="C135">
        <v>-320.54275000000001</v>
      </c>
      <c r="D135">
        <v>0</v>
      </c>
      <c r="E135">
        <v>-507.34179999999998</v>
      </c>
      <c r="F135">
        <v>-501.39652000000001</v>
      </c>
      <c r="G135">
        <v>-501.43117000000001</v>
      </c>
      <c r="H135">
        <v>-507.38101999999998</v>
      </c>
      <c r="I135">
        <v>-319.95229999999998</v>
      </c>
      <c r="J135">
        <v>-320.78814999999997</v>
      </c>
      <c r="K135">
        <v>-321.18011999999999</v>
      </c>
      <c r="L135">
        <v>-320.33600999999999</v>
      </c>
    </row>
    <row r="136" spans="1:12" x14ac:dyDescent="0.2">
      <c r="A136" t="s">
        <v>298</v>
      </c>
      <c r="B136">
        <v>-504.57621999999998</v>
      </c>
      <c r="C136">
        <v>-320.93036999999998</v>
      </c>
      <c r="D136">
        <v>0</v>
      </c>
      <c r="E136">
        <v>-507.38166000000001</v>
      </c>
      <c r="F136">
        <v>-501.41462999999999</v>
      </c>
      <c r="G136">
        <v>-501.44927000000001</v>
      </c>
      <c r="H136">
        <v>-507.42088999999999</v>
      </c>
      <c r="I136">
        <v>-320.33591999999999</v>
      </c>
      <c r="J136">
        <v>-321.18247000000002</v>
      </c>
      <c r="K136">
        <v>-321.57445000000001</v>
      </c>
      <c r="L136">
        <v>-320.71962000000002</v>
      </c>
    </row>
    <row r="137" spans="1:12" x14ac:dyDescent="0.2">
      <c r="A137" t="s">
        <v>299</v>
      </c>
      <c r="B137">
        <v>-504.61327999999997</v>
      </c>
      <c r="C137">
        <v>-321.31799000000001</v>
      </c>
      <c r="D137">
        <v>0</v>
      </c>
      <c r="E137">
        <v>-507.47483999999997</v>
      </c>
      <c r="F137">
        <v>-501.44508999999999</v>
      </c>
      <c r="G137">
        <v>-501.47971999999999</v>
      </c>
      <c r="H137">
        <v>-507.51409999999998</v>
      </c>
      <c r="I137">
        <v>-320.71190000000001</v>
      </c>
      <c r="J137">
        <v>-321.57504999999998</v>
      </c>
      <c r="K137">
        <v>-321.96704</v>
      </c>
      <c r="L137">
        <v>-321.09553</v>
      </c>
    </row>
    <row r="138" spans="1:12" x14ac:dyDescent="0.2">
      <c r="A138" t="s">
        <v>300</v>
      </c>
      <c r="B138">
        <v>-504.65033</v>
      </c>
      <c r="C138">
        <v>-321.70562000000001</v>
      </c>
      <c r="D138">
        <v>0</v>
      </c>
      <c r="E138">
        <v>-507.62234000000001</v>
      </c>
      <c r="F138">
        <v>-501.68680000000001</v>
      </c>
      <c r="G138">
        <v>-501.72158999999999</v>
      </c>
      <c r="H138">
        <v>-507.6617</v>
      </c>
      <c r="I138">
        <v>-321.07990000000001</v>
      </c>
      <c r="J138">
        <v>-321.93713000000002</v>
      </c>
      <c r="K138">
        <v>-322.32884000000001</v>
      </c>
      <c r="L138">
        <v>-321.46337</v>
      </c>
    </row>
    <row r="139" spans="1:12" x14ac:dyDescent="0.2">
      <c r="A139" t="s">
        <v>301</v>
      </c>
      <c r="B139">
        <v>-504.04615000000001</v>
      </c>
      <c r="C139">
        <v>-319.04127999999997</v>
      </c>
      <c r="D139">
        <v>0</v>
      </c>
      <c r="E139">
        <v>-506.72338000000002</v>
      </c>
      <c r="F139">
        <v>-501.16467999999998</v>
      </c>
      <c r="G139">
        <v>-501.74457999999998</v>
      </c>
      <c r="H139">
        <v>-507.42932000000002</v>
      </c>
      <c r="I139">
        <v>-315.56173999999999</v>
      </c>
      <c r="J139">
        <v>-316.25754999999998</v>
      </c>
      <c r="K139">
        <v>-322.53032000000002</v>
      </c>
      <c r="L139">
        <v>-321.69614000000001</v>
      </c>
    </row>
    <row r="140" spans="1:12" x14ac:dyDescent="0.2">
      <c r="A140" t="s">
        <v>302</v>
      </c>
      <c r="B140">
        <v>-503.74709000000001</v>
      </c>
      <c r="C140">
        <v>-316.13082000000003</v>
      </c>
      <c r="D140">
        <v>0</v>
      </c>
      <c r="E140">
        <v>-506.84899000000001</v>
      </c>
      <c r="F140">
        <v>-500.85374000000002</v>
      </c>
      <c r="G140">
        <v>-500.88954999999999</v>
      </c>
      <c r="H140">
        <v>-506.89328999999998</v>
      </c>
      <c r="I140">
        <v>-315.54602</v>
      </c>
      <c r="J140">
        <v>-316.29646000000002</v>
      </c>
      <c r="K140">
        <v>-316.68898999999999</v>
      </c>
      <c r="L140">
        <v>-315.92921999999999</v>
      </c>
    </row>
    <row r="141" spans="1:12" x14ac:dyDescent="0.2">
      <c r="A141" t="s">
        <v>303</v>
      </c>
      <c r="B141">
        <v>-503.78696000000002</v>
      </c>
      <c r="C141">
        <v>-316.51888000000002</v>
      </c>
      <c r="D141">
        <v>0</v>
      </c>
      <c r="E141">
        <v>-506.91816999999998</v>
      </c>
      <c r="F141">
        <v>-500.95639</v>
      </c>
      <c r="G141">
        <v>-500.99229000000003</v>
      </c>
      <c r="H141">
        <v>-506.96251000000001</v>
      </c>
      <c r="I141">
        <v>-315.92608000000001</v>
      </c>
      <c r="J141">
        <v>-316.68054000000001</v>
      </c>
      <c r="K141">
        <v>-317.07296000000002</v>
      </c>
      <c r="L141">
        <v>-316.30923999999999</v>
      </c>
    </row>
    <row r="142" spans="1:12" x14ac:dyDescent="0.2">
      <c r="A142" t="s">
        <v>304</v>
      </c>
      <c r="B142">
        <v>-503.82684</v>
      </c>
      <c r="C142">
        <v>-316.90694000000002</v>
      </c>
      <c r="D142">
        <v>0</v>
      </c>
      <c r="E142">
        <v>-506.89996000000002</v>
      </c>
      <c r="F142">
        <v>-501.05426</v>
      </c>
      <c r="G142">
        <v>-501.09025000000003</v>
      </c>
      <c r="H142">
        <v>-506.94421</v>
      </c>
      <c r="I142">
        <v>-316.31724000000003</v>
      </c>
      <c r="J142">
        <v>-317.06504000000001</v>
      </c>
      <c r="K142">
        <v>-317.45737000000003</v>
      </c>
      <c r="L142">
        <v>-316.70049999999998</v>
      </c>
    </row>
    <row r="143" spans="1:12" x14ac:dyDescent="0.2">
      <c r="A143" t="s">
        <v>305</v>
      </c>
      <c r="B143">
        <v>-503.86671999999999</v>
      </c>
      <c r="C143">
        <v>-317.29500999999999</v>
      </c>
      <c r="D143">
        <v>0</v>
      </c>
      <c r="E143">
        <v>-506.93876</v>
      </c>
      <c r="F143">
        <v>-501.05982</v>
      </c>
      <c r="G143">
        <v>-501.09575999999998</v>
      </c>
      <c r="H143">
        <v>-506.983</v>
      </c>
      <c r="I143">
        <v>-316.70121</v>
      </c>
      <c r="J143">
        <v>-317.46129999999999</v>
      </c>
      <c r="K143">
        <v>-317.85368</v>
      </c>
      <c r="L143">
        <v>-317.08447999999999</v>
      </c>
    </row>
    <row r="144" spans="1:12" x14ac:dyDescent="0.2">
      <c r="A144" t="s">
        <v>306</v>
      </c>
      <c r="B144">
        <v>-503.90658999999999</v>
      </c>
      <c r="C144">
        <v>-317.68306999999999</v>
      </c>
      <c r="D144">
        <v>0</v>
      </c>
      <c r="E144">
        <v>-506.95713999999998</v>
      </c>
      <c r="F144">
        <v>-501.03503000000001</v>
      </c>
      <c r="G144">
        <v>-501.07089000000002</v>
      </c>
      <c r="H144">
        <v>-507.00134000000003</v>
      </c>
      <c r="I144">
        <v>-317.08785999999998</v>
      </c>
      <c r="J144">
        <v>-317.86162000000002</v>
      </c>
      <c r="K144">
        <v>-318.25409000000002</v>
      </c>
      <c r="L144">
        <v>-317.47116999999997</v>
      </c>
    </row>
    <row r="145" spans="1:12" x14ac:dyDescent="0.2">
      <c r="A145" t="s">
        <v>307</v>
      </c>
      <c r="B145">
        <v>-503.94646</v>
      </c>
      <c r="C145">
        <v>-318.07112999999998</v>
      </c>
      <c r="D145">
        <v>0</v>
      </c>
      <c r="E145">
        <v>-506.96125999999998</v>
      </c>
      <c r="F145">
        <v>-501.12639000000001</v>
      </c>
      <c r="G145">
        <v>-501.16232000000002</v>
      </c>
      <c r="H145">
        <v>-507.00540999999998</v>
      </c>
      <c r="I145">
        <v>-317.47645999999997</v>
      </c>
      <c r="J145">
        <v>-318.24677000000003</v>
      </c>
      <c r="K145">
        <v>-318.63916</v>
      </c>
      <c r="L145">
        <v>-317.85982999999999</v>
      </c>
    </row>
    <row r="146" spans="1:12" x14ac:dyDescent="0.2">
      <c r="A146" t="s">
        <v>308</v>
      </c>
      <c r="B146">
        <v>-503.98633999999998</v>
      </c>
      <c r="C146">
        <v>-318.45918999999998</v>
      </c>
      <c r="D146">
        <v>0</v>
      </c>
      <c r="E146">
        <v>-506.98809999999997</v>
      </c>
      <c r="F146">
        <v>-501.07452999999998</v>
      </c>
      <c r="G146">
        <v>-501.11034000000001</v>
      </c>
      <c r="H146">
        <v>-507.03223000000003</v>
      </c>
      <c r="I146">
        <v>-317.86214000000001</v>
      </c>
      <c r="J146">
        <v>-318.65086000000002</v>
      </c>
      <c r="K146">
        <v>-319.04338999999999</v>
      </c>
      <c r="L146">
        <v>-318.24554000000001</v>
      </c>
    </row>
    <row r="147" spans="1:12" x14ac:dyDescent="0.2">
      <c r="A147" t="s">
        <v>309</v>
      </c>
      <c r="B147">
        <v>-504.02620999999999</v>
      </c>
      <c r="C147">
        <v>-318.84724999999997</v>
      </c>
      <c r="D147">
        <v>0</v>
      </c>
      <c r="E147">
        <v>-507.09482000000003</v>
      </c>
      <c r="F147">
        <v>-501.10311999999999</v>
      </c>
      <c r="G147">
        <v>-501.13891999999998</v>
      </c>
      <c r="H147">
        <v>-507.13902999999999</v>
      </c>
      <c r="I147">
        <v>-318.23710999999997</v>
      </c>
      <c r="J147">
        <v>-319.04435999999998</v>
      </c>
      <c r="K147">
        <v>-319.43689000000001</v>
      </c>
      <c r="L147">
        <v>-318.62040999999999</v>
      </c>
    </row>
    <row r="148" spans="1:12" x14ac:dyDescent="0.2">
      <c r="A148" t="s">
        <v>310</v>
      </c>
      <c r="B148">
        <v>-504.06608999999997</v>
      </c>
      <c r="C148">
        <v>-319.23532</v>
      </c>
      <c r="D148">
        <v>0</v>
      </c>
      <c r="E148">
        <v>-507.17088999999999</v>
      </c>
      <c r="F148">
        <v>-501.33208999999999</v>
      </c>
      <c r="G148">
        <v>-501.36815999999999</v>
      </c>
      <c r="H148">
        <v>-507.21514999999999</v>
      </c>
      <c r="I148">
        <v>-318.61606999999998</v>
      </c>
      <c r="J148">
        <v>-319.41061000000002</v>
      </c>
      <c r="K148">
        <v>-319.80284</v>
      </c>
      <c r="L148">
        <v>-318.99932999999999</v>
      </c>
    </row>
    <row r="149" spans="1:12" x14ac:dyDescent="0.2">
      <c r="A149" t="s">
        <v>311</v>
      </c>
      <c r="B149">
        <v>-504.10597000000001</v>
      </c>
      <c r="C149">
        <v>-319.62338</v>
      </c>
      <c r="D149">
        <v>0</v>
      </c>
      <c r="E149">
        <v>-507.25207</v>
      </c>
      <c r="F149">
        <v>-501.41516000000001</v>
      </c>
      <c r="G149">
        <v>-501.4513</v>
      </c>
      <c r="H149">
        <v>-507.29638</v>
      </c>
      <c r="I149">
        <v>-318.99425000000002</v>
      </c>
      <c r="J149">
        <v>-319.79638999999997</v>
      </c>
      <c r="K149">
        <v>-320.18855000000002</v>
      </c>
      <c r="L149">
        <v>-319.37745000000001</v>
      </c>
    </row>
    <row r="150" spans="1:12" x14ac:dyDescent="0.2">
      <c r="A150" t="s">
        <v>312</v>
      </c>
      <c r="B150">
        <v>-504.14584000000002</v>
      </c>
      <c r="C150">
        <v>-320.01143999999999</v>
      </c>
      <c r="D150">
        <v>0</v>
      </c>
      <c r="E150">
        <v>-507.26747</v>
      </c>
      <c r="F150">
        <v>-501.43383</v>
      </c>
      <c r="G150">
        <v>-501.46994000000001</v>
      </c>
      <c r="H150">
        <v>-507.31173999999999</v>
      </c>
      <c r="I150">
        <v>-319.38146</v>
      </c>
      <c r="J150">
        <v>-320.19098000000002</v>
      </c>
      <c r="K150">
        <v>-320.58317</v>
      </c>
      <c r="L150">
        <v>-319.76470999999998</v>
      </c>
    </row>
    <row r="151" spans="1:12" x14ac:dyDescent="0.2">
      <c r="A151" t="s">
        <v>313</v>
      </c>
      <c r="B151">
        <v>-504.18572</v>
      </c>
      <c r="C151">
        <v>-320.39949999999999</v>
      </c>
      <c r="D151">
        <v>0</v>
      </c>
      <c r="E151">
        <v>-507.32884999999999</v>
      </c>
      <c r="F151">
        <v>-501.35140000000001</v>
      </c>
      <c r="G151">
        <v>-501.38735000000003</v>
      </c>
      <c r="H151">
        <v>-507.37315000000001</v>
      </c>
      <c r="I151">
        <v>-319.76231000000001</v>
      </c>
      <c r="J151">
        <v>-320.59978000000001</v>
      </c>
      <c r="K151">
        <v>-320.99214999999998</v>
      </c>
      <c r="L151">
        <v>-320.14551999999998</v>
      </c>
    </row>
    <row r="152" spans="1:12" x14ac:dyDescent="0.2">
      <c r="A152" t="s">
        <v>314</v>
      </c>
      <c r="B152">
        <v>-504.22559000000001</v>
      </c>
      <c r="C152">
        <v>-320.78755999999998</v>
      </c>
      <c r="D152">
        <v>0</v>
      </c>
      <c r="E152">
        <v>-507.35879</v>
      </c>
      <c r="F152">
        <v>-501.38914999999997</v>
      </c>
      <c r="G152">
        <v>-501.42509000000001</v>
      </c>
      <c r="H152">
        <v>-507.40305999999998</v>
      </c>
      <c r="I152">
        <v>-320.14756</v>
      </c>
      <c r="J152">
        <v>-320.99189000000001</v>
      </c>
      <c r="K152">
        <v>-321.38425999999998</v>
      </c>
      <c r="L152">
        <v>-320.53079000000002</v>
      </c>
    </row>
    <row r="153" spans="1:12" x14ac:dyDescent="0.2">
      <c r="A153" t="s">
        <v>315</v>
      </c>
      <c r="B153">
        <v>-504.26546999999999</v>
      </c>
      <c r="C153">
        <v>-321.17561999999998</v>
      </c>
      <c r="D153">
        <v>0</v>
      </c>
      <c r="E153">
        <v>-507.39677</v>
      </c>
      <c r="F153">
        <v>-501.41476</v>
      </c>
      <c r="G153">
        <v>-501.45069999999998</v>
      </c>
      <c r="H153">
        <v>-507.44103000000001</v>
      </c>
      <c r="I153">
        <v>-320.53169000000003</v>
      </c>
      <c r="J153">
        <v>-321.38574</v>
      </c>
      <c r="K153">
        <v>-321.77812999999998</v>
      </c>
      <c r="L153">
        <v>-320.91494</v>
      </c>
    </row>
    <row r="154" spans="1:12" x14ac:dyDescent="0.2">
      <c r="A154" t="s">
        <v>316</v>
      </c>
      <c r="B154">
        <v>-504.30534999999998</v>
      </c>
      <c r="C154">
        <v>-321.56367999999998</v>
      </c>
      <c r="D154">
        <v>0</v>
      </c>
      <c r="E154">
        <v>-507.50418999999999</v>
      </c>
      <c r="F154">
        <v>-501.44826999999998</v>
      </c>
      <c r="G154">
        <v>-501.48419999999999</v>
      </c>
      <c r="H154">
        <v>-507.54853000000003</v>
      </c>
      <c r="I154">
        <v>-320.90584000000001</v>
      </c>
      <c r="J154">
        <v>-321.77848</v>
      </c>
      <c r="K154">
        <v>-322.17086999999998</v>
      </c>
      <c r="L154">
        <v>-321.28899000000001</v>
      </c>
    </row>
    <row r="155" spans="1:12" x14ac:dyDescent="0.2">
      <c r="A155" t="s">
        <v>317</v>
      </c>
      <c r="B155">
        <v>-504.34521999999998</v>
      </c>
      <c r="C155">
        <v>-321.95173999999997</v>
      </c>
      <c r="D155">
        <v>0</v>
      </c>
      <c r="E155">
        <v>-507.63063</v>
      </c>
      <c r="F155">
        <v>-501.70834000000002</v>
      </c>
      <c r="G155">
        <v>-501.74457999999998</v>
      </c>
      <c r="H155">
        <v>-507.67509000000001</v>
      </c>
      <c r="I155">
        <v>-321.27704999999997</v>
      </c>
      <c r="J155">
        <v>-322.13826999999998</v>
      </c>
      <c r="K155">
        <v>-322.53032000000002</v>
      </c>
      <c r="L155">
        <v>-321.66007000000002</v>
      </c>
    </row>
    <row r="156" spans="1:12" x14ac:dyDescent="0.2">
      <c r="A156" t="s">
        <v>318</v>
      </c>
      <c r="B156">
        <v>-504.14319</v>
      </c>
      <c r="C156">
        <v>-319.01769999999999</v>
      </c>
      <c r="D156">
        <v>0</v>
      </c>
      <c r="E156">
        <v>-506.62236999999999</v>
      </c>
      <c r="F156">
        <v>-501.13321999999999</v>
      </c>
      <c r="G156">
        <v>-501.73642999999998</v>
      </c>
      <c r="H156">
        <v>-507.30221999999998</v>
      </c>
      <c r="I156">
        <v>-315.56457999999998</v>
      </c>
      <c r="J156">
        <v>-316.25833999999998</v>
      </c>
      <c r="K156">
        <v>-322.52352000000002</v>
      </c>
      <c r="L156">
        <v>-321.69385</v>
      </c>
    </row>
    <row r="157" spans="1:12" x14ac:dyDescent="0.2">
      <c r="A157" t="s">
        <v>319</v>
      </c>
      <c r="B157">
        <v>-503.84282999999999</v>
      </c>
      <c r="C157">
        <v>-316.11212</v>
      </c>
      <c r="D157">
        <v>0</v>
      </c>
      <c r="E157">
        <v>-506.72320999999999</v>
      </c>
      <c r="F157">
        <v>-500.77978999999999</v>
      </c>
      <c r="G157">
        <v>-500.81718999999998</v>
      </c>
      <c r="H157">
        <v>-506.76578999999998</v>
      </c>
      <c r="I157">
        <v>-315.55184000000003</v>
      </c>
      <c r="J157">
        <v>-316.30300999999997</v>
      </c>
      <c r="K157">
        <v>-316.69513000000001</v>
      </c>
      <c r="L157">
        <v>-315.93475999999998</v>
      </c>
    </row>
    <row r="158" spans="1:12" x14ac:dyDescent="0.2">
      <c r="A158" t="s">
        <v>320</v>
      </c>
      <c r="B158">
        <v>-503.88288</v>
      </c>
      <c r="C158">
        <v>-316.49952999999999</v>
      </c>
      <c r="D158">
        <v>0</v>
      </c>
      <c r="E158">
        <v>-506.77922000000001</v>
      </c>
      <c r="F158">
        <v>-500.90320000000003</v>
      </c>
      <c r="G158">
        <v>-500.94067000000001</v>
      </c>
      <c r="H158">
        <v>-506.82181000000003</v>
      </c>
      <c r="I158">
        <v>-315.93304999999998</v>
      </c>
      <c r="J158">
        <v>-316.68412999999998</v>
      </c>
      <c r="K158">
        <v>-317.07612</v>
      </c>
      <c r="L158">
        <v>-316.31594999999999</v>
      </c>
    </row>
    <row r="159" spans="1:12" x14ac:dyDescent="0.2">
      <c r="A159" t="s">
        <v>321</v>
      </c>
      <c r="B159">
        <v>-503.92293000000001</v>
      </c>
      <c r="C159">
        <v>-316.88693999999998</v>
      </c>
      <c r="D159">
        <v>0</v>
      </c>
      <c r="E159">
        <v>-506.79401000000001</v>
      </c>
      <c r="F159">
        <v>-501.01378999999997</v>
      </c>
      <c r="G159">
        <v>-501.05131999999998</v>
      </c>
      <c r="H159">
        <v>-506.83656999999999</v>
      </c>
      <c r="I159">
        <v>-316.31954000000002</v>
      </c>
      <c r="J159">
        <v>-317.06666999999999</v>
      </c>
      <c r="K159">
        <v>-317.45854000000003</v>
      </c>
      <c r="L159">
        <v>-316.70249000000001</v>
      </c>
    </row>
    <row r="160" spans="1:12" x14ac:dyDescent="0.2">
      <c r="A160" t="s">
        <v>322</v>
      </c>
      <c r="B160">
        <v>-503.96296999999998</v>
      </c>
      <c r="C160">
        <v>-317.27435000000003</v>
      </c>
      <c r="D160">
        <v>0</v>
      </c>
      <c r="E160">
        <v>-506.82578999999998</v>
      </c>
      <c r="F160">
        <v>-500.97478000000001</v>
      </c>
      <c r="G160">
        <v>-501.01224999999999</v>
      </c>
      <c r="H160">
        <v>-506.86835000000002</v>
      </c>
      <c r="I160">
        <v>-316.70389999999998</v>
      </c>
      <c r="J160">
        <v>-317.46854999999999</v>
      </c>
      <c r="K160">
        <v>-317.86054000000001</v>
      </c>
      <c r="L160">
        <v>-317.08686</v>
      </c>
    </row>
    <row r="161" spans="1:12" x14ac:dyDescent="0.2">
      <c r="A161" t="s">
        <v>323</v>
      </c>
      <c r="B161">
        <v>-504.00301999999999</v>
      </c>
      <c r="C161">
        <v>-317.66176000000002</v>
      </c>
      <c r="D161">
        <v>0</v>
      </c>
      <c r="E161">
        <v>-506.84537999999998</v>
      </c>
      <c r="F161">
        <v>-500.96917000000002</v>
      </c>
      <c r="G161">
        <v>-501.00659999999999</v>
      </c>
      <c r="H161">
        <v>-506.88790999999998</v>
      </c>
      <c r="I161">
        <v>-317.08989000000003</v>
      </c>
      <c r="J161">
        <v>-317.86622999999997</v>
      </c>
      <c r="K161">
        <v>-318.25828999999999</v>
      </c>
      <c r="L161">
        <v>-317.47289000000001</v>
      </c>
    </row>
    <row r="162" spans="1:12" x14ac:dyDescent="0.2">
      <c r="A162" t="s">
        <v>324</v>
      </c>
      <c r="B162">
        <v>-504.04307</v>
      </c>
      <c r="C162">
        <v>-318.04917999999998</v>
      </c>
      <c r="D162">
        <v>0</v>
      </c>
      <c r="E162">
        <v>-506.86477000000002</v>
      </c>
      <c r="F162">
        <v>-501.05513000000002</v>
      </c>
      <c r="G162">
        <v>-501.0926</v>
      </c>
      <c r="H162">
        <v>-506.90728999999999</v>
      </c>
      <c r="I162">
        <v>-317.47597999999999</v>
      </c>
      <c r="J162">
        <v>-318.25180999999998</v>
      </c>
      <c r="K162">
        <v>-318.64379000000002</v>
      </c>
      <c r="L162">
        <v>-317.85901000000001</v>
      </c>
    </row>
    <row r="163" spans="1:12" x14ac:dyDescent="0.2">
      <c r="A163" t="s">
        <v>325</v>
      </c>
      <c r="B163">
        <v>-504.08312000000001</v>
      </c>
      <c r="C163">
        <v>-318.43657999999999</v>
      </c>
      <c r="D163">
        <v>0</v>
      </c>
      <c r="E163">
        <v>-506.87731000000002</v>
      </c>
      <c r="F163">
        <v>-501.00988000000001</v>
      </c>
      <c r="G163">
        <v>-501.04727000000003</v>
      </c>
      <c r="H163">
        <v>-506.91980000000001</v>
      </c>
      <c r="I163">
        <v>-317.86306000000002</v>
      </c>
      <c r="J163">
        <v>-318.65496000000002</v>
      </c>
      <c r="K163">
        <v>-319.04707000000002</v>
      </c>
      <c r="L163">
        <v>-318.24614000000003</v>
      </c>
    </row>
    <row r="164" spans="1:12" x14ac:dyDescent="0.2">
      <c r="A164" t="s">
        <v>326</v>
      </c>
      <c r="B164">
        <v>-504.12317000000002</v>
      </c>
      <c r="C164">
        <v>-318.82400000000001</v>
      </c>
      <c r="D164">
        <v>0</v>
      </c>
      <c r="E164">
        <v>-506.9896</v>
      </c>
      <c r="F164">
        <v>-501.04408000000001</v>
      </c>
      <c r="G164">
        <v>-501.08147000000002</v>
      </c>
      <c r="H164">
        <v>-507.03215</v>
      </c>
      <c r="I164">
        <v>-318.23662000000002</v>
      </c>
      <c r="J164">
        <v>-319.04750000000001</v>
      </c>
      <c r="K164">
        <v>-319.43961999999999</v>
      </c>
      <c r="L164">
        <v>-318.61959000000002</v>
      </c>
    </row>
    <row r="165" spans="1:12" x14ac:dyDescent="0.2">
      <c r="A165" t="s">
        <v>327</v>
      </c>
      <c r="B165">
        <v>-504.16322000000002</v>
      </c>
      <c r="C165">
        <v>-319.21141</v>
      </c>
      <c r="D165">
        <v>0</v>
      </c>
      <c r="E165">
        <v>-507.0385</v>
      </c>
      <c r="F165">
        <v>-501.27683000000002</v>
      </c>
      <c r="G165">
        <v>-501.31439999999998</v>
      </c>
      <c r="H165">
        <v>-507.08105</v>
      </c>
      <c r="I165">
        <v>-318.61872</v>
      </c>
      <c r="J165">
        <v>-319.41269999999997</v>
      </c>
      <c r="K165">
        <v>-319.80452000000002</v>
      </c>
      <c r="L165">
        <v>-319.00168000000002</v>
      </c>
    </row>
    <row r="166" spans="1:12" x14ac:dyDescent="0.2">
      <c r="A166" t="s">
        <v>328</v>
      </c>
      <c r="B166">
        <v>-504.20326</v>
      </c>
      <c r="C166">
        <v>-319.59881999999999</v>
      </c>
      <c r="D166">
        <v>0</v>
      </c>
      <c r="E166">
        <v>-507.13306</v>
      </c>
      <c r="F166">
        <v>-501.36858000000001</v>
      </c>
      <c r="G166">
        <v>-501.40618999999998</v>
      </c>
      <c r="H166">
        <v>-507.17565999999999</v>
      </c>
      <c r="I166">
        <v>-318.99444</v>
      </c>
      <c r="J166">
        <v>-319.79698000000002</v>
      </c>
      <c r="K166">
        <v>-320.18871000000001</v>
      </c>
      <c r="L166">
        <v>-319.37732</v>
      </c>
    </row>
    <row r="167" spans="1:12" x14ac:dyDescent="0.2">
      <c r="A167" t="s">
        <v>329</v>
      </c>
      <c r="B167">
        <v>-504.24331000000001</v>
      </c>
      <c r="C167">
        <v>-319.98622999999998</v>
      </c>
      <c r="D167">
        <v>0</v>
      </c>
      <c r="E167">
        <v>-507.16208</v>
      </c>
      <c r="F167">
        <v>-501.38441</v>
      </c>
      <c r="G167">
        <v>-501.42200000000003</v>
      </c>
      <c r="H167">
        <v>-507.20468</v>
      </c>
      <c r="I167">
        <v>-319.37923000000001</v>
      </c>
      <c r="J167">
        <v>-320.19177000000002</v>
      </c>
      <c r="K167">
        <v>-320.58354000000003</v>
      </c>
      <c r="L167">
        <v>-319.76213000000001</v>
      </c>
    </row>
    <row r="168" spans="1:12" x14ac:dyDescent="0.2">
      <c r="A168" t="s">
        <v>330</v>
      </c>
      <c r="B168">
        <v>-504.28336000000002</v>
      </c>
      <c r="C168">
        <v>-320.37364000000002</v>
      </c>
      <c r="D168">
        <v>0</v>
      </c>
      <c r="E168">
        <v>-507.21703000000002</v>
      </c>
      <c r="F168">
        <v>-501.31511</v>
      </c>
      <c r="G168">
        <v>-501.35261000000003</v>
      </c>
      <c r="H168">
        <v>-507.25963000000002</v>
      </c>
      <c r="I168">
        <v>-319.76038</v>
      </c>
      <c r="J168">
        <v>-320.59872000000001</v>
      </c>
      <c r="K168">
        <v>-320.99065000000002</v>
      </c>
      <c r="L168">
        <v>-320.14326999999997</v>
      </c>
    </row>
    <row r="169" spans="1:12" x14ac:dyDescent="0.2">
      <c r="A169" t="s">
        <v>331</v>
      </c>
      <c r="B169">
        <v>-504.32341000000002</v>
      </c>
      <c r="C169">
        <v>-320.76105999999999</v>
      </c>
      <c r="D169">
        <v>0</v>
      </c>
      <c r="E169">
        <v>-507.24212</v>
      </c>
      <c r="F169">
        <v>-501.33280000000002</v>
      </c>
      <c r="G169">
        <v>-501.37027999999998</v>
      </c>
      <c r="H169">
        <v>-507.28471000000002</v>
      </c>
      <c r="I169">
        <v>-320.14577000000003</v>
      </c>
      <c r="J169">
        <v>-320.99349999999998</v>
      </c>
      <c r="K169">
        <v>-321.38546000000002</v>
      </c>
      <c r="L169">
        <v>-320.52868999999998</v>
      </c>
    </row>
    <row r="170" spans="1:12" x14ac:dyDescent="0.2">
      <c r="A170" t="s">
        <v>332</v>
      </c>
      <c r="B170">
        <v>-504.36345999999998</v>
      </c>
      <c r="C170">
        <v>-321.14846999999997</v>
      </c>
      <c r="D170">
        <v>0</v>
      </c>
      <c r="E170">
        <v>-507.27706000000001</v>
      </c>
      <c r="F170">
        <v>-501.35401999999999</v>
      </c>
      <c r="G170">
        <v>-501.39148999999998</v>
      </c>
      <c r="H170">
        <v>-507.31963999999999</v>
      </c>
      <c r="I170">
        <v>-320.52978999999999</v>
      </c>
      <c r="J170">
        <v>-321.38781</v>
      </c>
      <c r="K170">
        <v>-321.77980000000002</v>
      </c>
      <c r="L170">
        <v>-320.91271999999998</v>
      </c>
    </row>
    <row r="171" spans="1:12" x14ac:dyDescent="0.2">
      <c r="A171" t="s">
        <v>333</v>
      </c>
      <c r="B171">
        <v>-504.40350999999998</v>
      </c>
      <c r="C171">
        <v>-321.53588000000002</v>
      </c>
      <c r="D171">
        <v>0</v>
      </c>
      <c r="E171">
        <v>-507.37371999999999</v>
      </c>
      <c r="F171">
        <v>-501.42036999999999</v>
      </c>
      <c r="G171">
        <v>-501.45785999999998</v>
      </c>
      <c r="H171">
        <v>-507.41633999999999</v>
      </c>
      <c r="I171">
        <v>-320.90481</v>
      </c>
      <c r="J171">
        <v>-321.77557000000002</v>
      </c>
      <c r="K171">
        <v>-322.16752000000002</v>
      </c>
      <c r="L171">
        <v>-321.28764999999999</v>
      </c>
    </row>
    <row r="172" spans="1:12" x14ac:dyDescent="0.2">
      <c r="A172" t="s">
        <v>334</v>
      </c>
      <c r="B172">
        <v>-504.44355999999999</v>
      </c>
      <c r="C172">
        <v>-321.92329000000001</v>
      </c>
      <c r="D172">
        <v>0</v>
      </c>
      <c r="E172">
        <v>-507.49394000000001</v>
      </c>
      <c r="F172">
        <v>-501.69873999999999</v>
      </c>
      <c r="G172">
        <v>-501.73642999999998</v>
      </c>
      <c r="H172">
        <v>-507.53663</v>
      </c>
      <c r="I172">
        <v>-321.27618999999999</v>
      </c>
      <c r="J172">
        <v>-322.13195000000002</v>
      </c>
      <c r="K172">
        <v>-322.52352000000002</v>
      </c>
      <c r="L172">
        <v>-321.65890999999999</v>
      </c>
    </row>
    <row r="173" spans="1:12" x14ac:dyDescent="0.2">
      <c r="A173" t="s">
        <v>335</v>
      </c>
      <c r="B173">
        <v>-503.12848000000002</v>
      </c>
      <c r="C173">
        <v>-319.48786000000001</v>
      </c>
      <c r="D173">
        <v>0</v>
      </c>
      <c r="E173">
        <v>-506.02197999999999</v>
      </c>
      <c r="F173">
        <v>-498.96658000000002</v>
      </c>
      <c r="G173">
        <v>-500.32582000000002</v>
      </c>
      <c r="H173">
        <v>-507.60667000000001</v>
      </c>
      <c r="I173">
        <v>-315.01064000000002</v>
      </c>
      <c r="J173">
        <v>-316.19502999999997</v>
      </c>
      <c r="K173">
        <v>-323.80011999999999</v>
      </c>
      <c r="L173">
        <v>-322.88605000000001</v>
      </c>
    </row>
    <row r="174" spans="1:12" x14ac:dyDescent="0.2">
      <c r="A174" t="s">
        <v>336</v>
      </c>
      <c r="B174">
        <v>-502.45530000000002</v>
      </c>
      <c r="C174">
        <v>-315.94200999999998</v>
      </c>
      <c r="D174">
        <v>0</v>
      </c>
      <c r="E174">
        <v>-506.03748000000002</v>
      </c>
      <c r="F174">
        <v>-498.77021000000002</v>
      </c>
      <c r="G174">
        <v>-498.88294999999999</v>
      </c>
      <c r="H174">
        <v>-506.16958</v>
      </c>
      <c r="I174">
        <v>-315.00805000000003</v>
      </c>
      <c r="J174">
        <v>-316.22800000000001</v>
      </c>
      <c r="K174">
        <v>-316.86113</v>
      </c>
      <c r="L174">
        <v>-315.66437999999999</v>
      </c>
    </row>
    <row r="175" spans="1:12" x14ac:dyDescent="0.2">
      <c r="A175" t="s">
        <v>337</v>
      </c>
      <c r="B175">
        <v>-502.57769000000002</v>
      </c>
      <c r="C175">
        <v>-316.58670999999998</v>
      </c>
      <c r="D175">
        <v>0</v>
      </c>
      <c r="E175">
        <v>-506.15404000000001</v>
      </c>
      <c r="F175">
        <v>-498.92941000000002</v>
      </c>
      <c r="G175">
        <v>-499.04226999999997</v>
      </c>
      <c r="H175">
        <v>-506.28609999999998</v>
      </c>
      <c r="I175">
        <v>-315.66692999999998</v>
      </c>
      <c r="J175">
        <v>-316.8535</v>
      </c>
      <c r="K175">
        <v>-317.48678000000001</v>
      </c>
      <c r="L175">
        <v>-316.32321999999999</v>
      </c>
    </row>
    <row r="176" spans="1:12" x14ac:dyDescent="0.2">
      <c r="A176" t="s">
        <v>338</v>
      </c>
      <c r="B176">
        <v>-502.70008999999999</v>
      </c>
      <c r="C176">
        <v>-317.23140999999998</v>
      </c>
      <c r="D176">
        <v>0</v>
      </c>
      <c r="E176">
        <v>-506.33699000000001</v>
      </c>
      <c r="F176">
        <v>-499.0462</v>
      </c>
      <c r="G176">
        <v>-499.15908000000002</v>
      </c>
      <c r="H176">
        <v>-506.46919000000003</v>
      </c>
      <c r="I176">
        <v>-316.31504000000001</v>
      </c>
      <c r="J176">
        <v>-317.48615000000001</v>
      </c>
      <c r="K176">
        <v>-318.11944</v>
      </c>
      <c r="L176">
        <v>-316.97147999999999</v>
      </c>
    </row>
    <row r="177" spans="1:12" x14ac:dyDescent="0.2">
      <c r="A177" t="s">
        <v>339</v>
      </c>
      <c r="B177">
        <v>-502.82249000000002</v>
      </c>
      <c r="C177">
        <v>-317.87610999999998</v>
      </c>
      <c r="D177">
        <v>0</v>
      </c>
      <c r="E177">
        <v>-506.48993999999999</v>
      </c>
      <c r="F177">
        <v>-499.21366999999998</v>
      </c>
      <c r="G177">
        <v>-499.32670000000002</v>
      </c>
      <c r="H177">
        <v>-506.62218999999999</v>
      </c>
      <c r="I177">
        <v>-316.96821999999997</v>
      </c>
      <c r="J177">
        <v>-318.11086</v>
      </c>
      <c r="K177">
        <v>-318.74432999999999</v>
      </c>
      <c r="L177">
        <v>-317.62473999999997</v>
      </c>
    </row>
    <row r="178" spans="1:12" x14ac:dyDescent="0.2">
      <c r="A178" t="s">
        <v>340</v>
      </c>
      <c r="B178">
        <v>-502.94488999999999</v>
      </c>
      <c r="C178">
        <v>-318.52080999999998</v>
      </c>
      <c r="D178">
        <v>0</v>
      </c>
      <c r="E178">
        <v>-506.73588999999998</v>
      </c>
      <c r="F178">
        <v>-499.39433000000002</v>
      </c>
      <c r="G178">
        <v>-499.50752999999997</v>
      </c>
      <c r="H178">
        <v>-506.86844000000002</v>
      </c>
      <c r="I178">
        <v>-317.60728</v>
      </c>
      <c r="J178">
        <v>-318.73394999999999</v>
      </c>
      <c r="K178">
        <v>-319.36763000000002</v>
      </c>
      <c r="L178">
        <v>-318.26416</v>
      </c>
    </row>
    <row r="179" spans="1:12" x14ac:dyDescent="0.2">
      <c r="A179" t="s">
        <v>341</v>
      </c>
      <c r="B179">
        <v>-503.06727999999998</v>
      </c>
      <c r="C179">
        <v>-319.16550999999998</v>
      </c>
      <c r="D179">
        <v>0</v>
      </c>
      <c r="E179">
        <v>-506.89366000000001</v>
      </c>
      <c r="F179">
        <v>-499.38643999999999</v>
      </c>
      <c r="G179">
        <v>-499.49932999999999</v>
      </c>
      <c r="H179">
        <v>-507.02627000000001</v>
      </c>
      <c r="I179">
        <v>-318.26038</v>
      </c>
      <c r="J179">
        <v>-319.38578000000001</v>
      </c>
      <c r="K179">
        <v>-320.01907999999997</v>
      </c>
      <c r="L179">
        <v>-318.91732000000002</v>
      </c>
    </row>
    <row r="180" spans="1:12" x14ac:dyDescent="0.2">
      <c r="A180" t="s">
        <v>342</v>
      </c>
      <c r="B180">
        <v>-503.18968000000001</v>
      </c>
      <c r="C180">
        <v>-319.81020999999998</v>
      </c>
      <c r="D180">
        <v>0</v>
      </c>
      <c r="E180">
        <v>-507.04046</v>
      </c>
      <c r="F180">
        <v>-499.47496000000001</v>
      </c>
      <c r="G180">
        <v>-499.58778000000001</v>
      </c>
      <c r="H180">
        <v>-507.17311000000001</v>
      </c>
      <c r="I180">
        <v>-318.91525000000001</v>
      </c>
      <c r="J180">
        <v>-320.02264000000002</v>
      </c>
      <c r="K180">
        <v>-320.65586000000002</v>
      </c>
      <c r="L180">
        <v>-319.57224000000002</v>
      </c>
    </row>
    <row r="181" spans="1:12" x14ac:dyDescent="0.2">
      <c r="A181" t="s">
        <v>343</v>
      </c>
      <c r="B181">
        <v>-503.31207999999998</v>
      </c>
      <c r="C181">
        <v>-320.45490999999998</v>
      </c>
      <c r="D181">
        <v>0</v>
      </c>
      <c r="E181">
        <v>-507.04419999999999</v>
      </c>
      <c r="F181">
        <v>-499.63990000000001</v>
      </c>
      <c r="G181">
        <v>-499.75286</v>
      </c>
      <c r="H181">
        <v>-507.17651000000001</v>
      </c>
      <c r="I181">
        <v>-319.59064999999998</v>
      </c>
      <c r="J181">
        <v>-320.64841999999999</v>
      </c>
      <c r="K181">
        <v>-321.28179999999998</v>
      </c>
      <c r="L181">
        <v>-320.24725000000001</v>
      </c>
    </row>
    <row r="182" spans="1:12" x14ac:dyDescent="0.2">
      <c r="A182" t="s">
        <v>344</v>
      </c>
      <c r="B182">
        <v>-503.43448000000001</v>
      </c>
      <c r="C182">
        <v>-321.09960999999998</v>
      </c>
      <c r="D182">
        <v>0</v>
      </c>
      <c r="E182">
        <v>-507.23761999999999</v>
      </c>
      <c r="F182">
        <v>-499.78989999999999</v>
      </c>
      <c r="G182">
        <v>-499.90296000000001</v>
      </c>
      <c r="H182">
        <v>-507.37009999999998</v>
      </c>
      <c r="I182">
        <v>-320.23872999999998</v>
      </c>
      <c r="J182">
        <v>-321.27663999999999</v>
      </c>
      <c r="K182">
        <v>-321.91012999999998</v>
      </c>
      <c r="L182">
        <v>-320.89551</v>
      </c>
    </row>
    <row r="183" spans="1:12" x14ac:dyDescent="0.2">
      <c r="A183" t="s">
        <v>345</v>
      </c>
      <c r="B183">
        <v>-503.55687</v>
      </c>
      <c r="C183">
        <v>-321.74430999999998</v>
      </c>
      <c r="D183">
        <v>0</v>
      </c>
      <c r="E183">
        <v>-507.44144</v>
      </c>
      <c r="F183">
        <v>-499.98601000000002</v>
      </c>
      <c r="G183">
        <v>-500.09926999999999</v>
      </c>
      <c r="H183">
        <v>-507.57409999999999</v>
      </c>
      <c r="I183">
        <v>-320.88580999999999</v>
      </c>
      <c r="J183">
        <v>-321.89884999999998</v>
      </c>
      <c r="K183">
        <v>-322.53260999999998</v>
      </c>
      <c r="L183">
        <v>-321.54282000000001</v>
      </c>
    </row>
    <row r="184" spans="1:12" x14ac:dyDescent="0.2">
      <c r="A184" t="s">
        <v>346</v>
      </c>
      <c r="B184">
        <v>-503.67926999999997</v>
      </c>
      <c r="C184">
        <v>-322.38900999999998</v>
      </c>
      <c r="D184">
        <v>0</v>
      </c>
      <c r="E184">
        <v>-507.56446</v>
      </c>
      <c r="F184">
        <v>-500.01904999999999</v>
      </c>
      <c r="G184">
        <v>-500.13211000000001</v>
      </c>
      <c r="H184">
        <v>-507.69709</v>
      </c>
      <c r="I184">
        <v>-321.54410000000001</v>
      </c>
      <c r="J184">
        <v>-322.54322999999999</v>
      </c>
      <c r="K184">
        <v>-323.17674</v>
      </c>
      <c r="L184">
        <v>-322.20107000000002</v>
      </c>
    </row>
    <row r="185" spans="1:12" x14ac:dyDescent="0.2">
      <c r="A185" t="s">
        <v>347</v>
      </c>
      <c r="B185">
        <v>-503.80166000000003</v>
      </c>
      <c r="C185">
        <v>-323.03370999999999</v>
      </c>
      <c r="D185">
        <v>0</v>
      </c>
      <c r="E185">
        <v>-507.68713000000002</v>
      </c>
      <c r="F185">
        <v>-500.10912000000002</v>
      </c>
      <c r="G185">
        <v>-500.22212000000002</v>
      </c>
      <c r="H185">
        <v>-507.81974000000002</v>
      </c>
      <c r="I185">
        <v>-322.20235000000002</v>
      </c>
      <c r="J185">
        <v>-323.17970000000003</v>
      </c>
      <c r="K185">
        <v>-323.81313999999998</v>
      </c>
      <c r="L185">
        <v>-322.85930000000002</v>
      </c>
    </row>
    <row r="186" spans="1:12" x14ac:dyDescent="0.2">
      <c r="A186" t="s">
        <v>348</v>
      </c>
      <c r="B186">
        <v>-503.21345000000002</v>
      </c>
      <c r="C186">
        <v>-319.41152</v>
      </c>
      <c r="D186">
        <v>0</v>
      </c>
      <c r="E186">
        <v>-505.93842999999998</v>
      </c>
      <c r="F186">
        <v>-498.9033</v>
      </c>
      <c r="G186">
        <v>-500.35158999999999</v>
      </c>
      <c r="H186">
        <v>-507.61371000000003</v>
      </c>
      <c r="I186">
        <v>-314.96548000000001</v>
      </c>
      <c r="J186">
        <v>-316.12324999999998</v>
      </c>
      <c r="K186">
        <v>-323.72572000000002</v>
      </c>
      <c r="L186">
        <v>-322.8383</v>
      </c>
    </row>
    <row r="187" spans="1:12" x14ac:dyDescent="0.2">
      <c r="A187" t="s">
        <v>349</v>
      </c>
      <c r="B187">
        <v>-502.49745999999999</v>
      </c>
      <c r="C187">
        <v>-315.86489</v>
      </c>
      <c r="D187">
        <v>0</v>
      </c>
      <c r="E187">
        <v>-505.99565000000001</v>
      </c>
      <c r="F187">
        <v>-498.78611000000001</v>
      </c>
      <c r="G187">
        <v>-498.90649000000002</v>
      </c>
      <c r="H187">
        <v>-506.13540999999998</v>
      </c>
      <c r="I187">
        <v>-314.95605999999998</v>
      </c>
      <c r="J187">
        <v>-316.14254</v>
      </c>
      <c r="K187">
        <v>-316.77569999999997</v>
      </c>
      <c r="L187">
        <v>-315.61232000000001</v>
      </c>
    </row>
    <row r="188" spans="1:12" x14ac:dyDescent="0.2">
      <c r="A188" t="s">
        <v>350</v>
      </c>
      <c r="B188">
        <v>-502.62763999999999</v>
      </c>
      <c r="C188">
        <v>-316.50972999999999</v>
      </c>
      <c r="D188">
        <v>0</v>
      </c>
      <c r="E188">
        <v>-506.07803000000001</v>
      </c>
      <c r="F188">
        <v>-498.92149999999998</v>
      </c>
      <c r="G188">
        <v>-499.04192</v>
      </c>
      <c r="H188">
        <v>-506.21764000000002</v>
      </c>
      <c r="I188">
        <v>-315.62155000000001</v>
      </c>
      <c r="J188">
        <v>-316.77328</v>
      </c>
      <c r="K188">
        <v>-317.40649000000002</v>
      </c>
      <c r="L188">
        <v>-316.27762000000001</v>
      </c>
    </row>
    <row r="189" spans="1:12" x14ac:dyDescent="0.2">
      <c r="A189" t="s">
        <v>351</v>
      </c>
      <c r="B189">
        <v>-502.75781000000001</v>
      </c>
      <c r="C189">
        <v>-317.15458000000001</v>
      </c>
      <c r="D189">
        <v>0</v>
      </c>
      <c r="E189">
        <v>-506.24610000000001</v>
      </c>
      <c r="F189">
        <v>-499.05171999999999</v>
      </c>
      <c r="G189">
        <v>-499.17216000000002</v>
      </c>
      <c r="H189">
        <v>-506.38578999999999</v>
      </c>
      <c r="I189">
        <v>-316.27314000000001</v>
      </c>
      <c r="J189">
        <v>-317.40494999999999</v>
      </c>
      <c r="K189">
        <v>-318.03820000000002</v>
      </c>
      <c r="L189">
        <v>-316.92930000000001</v>
      </c>
    </row>
    <row r="190" spans="1:12" x14ac:dyDescent="0.2">
      <c r="A190" t="s">
        <v>352</v>
      </c>
      <c r="B190">
        <v>-502.88799999999998</v>
      </c>
      <c r="C190">
        <v>-317.79941000000002</v>
      </c>
      <c r="D190">
        <v>0</v>
      </c>
      <c r="E190">
        <v>-506.50932999999998</v>
      </c>
      <c r="F190">
        <v>-499.26537000000002</v>
      </c>
      <c r="G190">
        <v>-499.38605999999999</v>
      </c>
      <c r="H190">
        <v>-506.64934</v>
      </c>
      <c r="I190">
        <v>-316.91030999999998</v>
      </c>
      <c r="J190">
        <v>-318.02386999999999</v>
      </c>
      <c r="K190">
        <v>-318.6574</v>
      </c>
      <c r="L190">
        <v>-317.56686000000002</v>
      </c>
    </row>
    <row r="191" spans="1:12" x14ac:dyDescent="0.2">
      <c r="A191" t="s">
        <v>353</v>
      </c>
      <c r="B191">
        <v>-503.01817999999997</v>
      </c>
      <c r="C191">
        <v>-318.44425000000001</v>
      </c>
      <c r="D191">
        <v>0</v>
      </c>
      <c r="E191">
        <v>-506.65012999999999</v>
      </c>
      <c r="F191">
        <v>-499.33539999999999</v>
      </c>
      <c r="G191">
        <v>-499.45596</v>
      </c>
      <c r="H191">
        <v>-506.79014000000001</v>
      </c>
      <c r="I191">
        <v>-317.56673999999998</v>
      </c>
      <c r="J191">
        <v>-318.66501</v>
      </c>
      <c r="K191">
        <v>-319.29838999999998</v>
      </c>
      <c r="L191">
        <v>-318.22329999999999</v>
      </c>
    </row>
    <row r="192" spans="1:12" x14ac:dyDescent="0.2">
      <c r="A192" t="s">
        <v>354</v>
      </c>
      <c r="B192">
        <v>-503.14834999999999</v>
      </c>
      <c r="C192">
        <v>-319.08909999999997</v>
      </c>
      <c r="D192">
        <v>0</v>
      </c>
      <c r="E192">
        <v>-506.82157000000001</v>
      </c>
      <c r="F192">
        <v>-499.38774000000001</v>
      </c>
      <c r="G192">
        <v>-499.50810999999999</v>
      </c>
      <c r="H192">
        <v>-506.96165999999999</v>
      </c>
      <c r="I192">
        <v>-318.21868999999998</v>
      </c>
      <c r="J192">
        <v>-319.30838999999997</v>
      </c>
      <c r="K192">
        <v>-319.94155000000001</v>
      </c>
      <c r="L192">
        <v>-318.87535000000003</v>
      </c>
    </row>
    <row r="193" spans="1:12" x14ac:dyDescent="0.2">
      <c r="A193" t="s">
        <v>355</v>
      </c>
      <c r="B193">
        <v>-503.27854000000002</v>
      </c>
      <c r="C193">
        <v>-319.73392999999999</v>
      </c>
      <c r="D193">
        <v>0</v>
      </c>
      <c r="E193">
        <v>-506.96623</v>
      </c>
      <c r="F193">
        <v>-499.47951</v>
      </c>
      <c r="G193">
        <v>-499.59980999999999</v>
      </c>
      <c r="H193">
        <v>-507.10633999999999</v>
      </c>
      <c r="I193">
        <v>-318.87468999999999</v>
      </c>
      <c r="J193">
        <v>-319.94564000000003</v>
      </c>
      <c r="K193">
        <v>-320.57871999999998</v>
      </c>
      <c r="L193">
        <v>-319.53136000000001</v>
      </c>
    </row>
    <row r="194" spans="1:12" x14ac:dyDescent="0.2">
      <c r="A194" t="s">
        <v>356</v>
      </c>
      <c r="B194">
        <v>-503.40870999999999</v>
      </c>
      <c r="C194">
        <v>-320.37878000000001</v>
      </c>
      <c r="D194">
        <v>0</v>
      </c>
      <c r="E194">
        <v>-507.03262000000001</v>
      </c>
      <c r="F194">
        <v>-499.65381000000002</v>
      </c>
      <c r="G194">
        <v>-499.77424999999999</v>
      </c>
      <c r="H194">
        <v>-507.17252999999999</v>
      </c>
      <c r="I194">
        <v>-319.54165</v>
      </c>
      <c r="J194">
        <v>-320.57118000000003</v>
      </c>
      <c r="K194">
        <v>-321.20443</v>
      </c>
      <c r="L194">
        <v>-320.19808</v>
      </c>
    </row>
    <row r="195" spans="1:12" x14ac:dyDescent="0.2">
      <c r="A195" t="s">
        <v>357</v>
      </c>
      <c r="B195">
        <v>-503.53888999999998</v>
      </c>
      <c r="C195">
        <v>-321.02361999999999</v>
      </c>
      <c r="D195">
        <v>0</v>
      </c>
      <c r="E195">
        <v>-507.19625000000002</v>
      </c>
      <c r="F195">
        <v>-499.77217999999999</v>
      </c>
      <c r="G195">
        <v>-499.89262000000002</v>
      </c>
      <c r="H195">
        <v>-507.33623</v>
      </c>
      <c r="I195">
        <v>-320.19484999999997</v>
      </c>
      <c r="J195">
        <v>-321.2047</v>
      </c>
      <c r="K195">
        <v>-321.83794</v>
      </c>
      <c r="L195">
        <v>-320.85136999999997</v>
      </c>
    </row>
    <row r="196" spans="1:12" x14ac:dyDescent="0.2">
      <c r="A196" t="s">
        <v>358</v>
      </c>
      <c r="B196">
        <v>-503.66908000000001</v>
      </c>
      <c r="C196">
        <v>-321.66845999999998</v>
      </c>
      <c r="D196">
        <v>0</v>
      </c>
      <c r="E196">
        <v>-507.34012999999999</v>
      </c>
      <c r="F196">
        <v>-499.94675999999998</v>
      </c>
      <c r="G196">
        <v>-500.06734</v>
      </c>
      <c r="H196">
        <v>-507.48012999999997</v>
      </c>
      <c r="I196">
        <v>-320.85084999999998</v>
      </c>
      <c r="J196">
        <v>-321.83076999999997</v>
      </c>
      <c r="K196">
        <v>-322.46417000000002</v>
      </c>
      <c r="L196">
        <v>-321.50736999999998</v>
      </c>
    </row>
    <row r="197" spans="1:12" x14ac:dyDescent="0.2">
      <c r="A197" t="s">
        <v>359</v>
      </c>
      <c r="B197">
        <v>-503.79924999999997</v>
      </c>
      <c r="C197">
        <v>-322.31330000000003</v>
      </c>
      <c r="D197">
        <v>0</v>
      </c>
      <c r="E197">
        <v>-507.49480999999997</v>
      </c>
      <c r="F197">
        <v>-500.02055000000001</v>
      </c>
      <c r="G197">
        <v>-500.14100000000002</v>
      </c>
      <c r="H197">
        <v>-507.63484</v>
      </c>
      <c r="I197">
        <v>-321.50547999999998</v>
      </c>
      <c r="J197">
        <v>-322.47021000000001</v>
      </c>
      <c r="K197">
        <v>-323.10347000000002</v>
      </c>
      <c r="L197">
        <v>-322.16203999999999</v>
      </c>
    </row>
    <row r="198" spans="1:12" x14ac:dyDescent="0.2">
      <c r="A198" t="s">
        <v>360</v>
      </c>
      <c r="B198">
        <v>-503.92943000000002</v>
      </c>
      <c r="C198">
        <v>-322.95814000000001</v>
      </c>
      <c r="D198">
        <v>0</v>
      </c>
      <c r="E198">
        <v>-507.62092000000001</v>
      </c>
      <c r="F198">
        <v>-500.10235999999998</v>
      </c>
      <c r="G198">
        <v>-500.22271999999998</v>
      </c>
      <c r="H198">
        <v>-507.76091000000002</v>
      </c>
      <c r="I198">
        <v>-322.16379000000001</v>
      </c>
      <c r="J198">
        <v>-323.10831999999999</v>
      </c>
      <c r="K198">
        <v>-323.74146000000002</v>
      </c>
      <c r="L198">
        <v>-322.82031999999998</v>
      </c>
    </row>
    <row r="199" spans="1:12" x14ac:dyDescent="0.2">
      <c r="A199" t="s">
        <v>361</v>
      </c>
      <c r="B199">
        <v>-503.22287</v>
      </c>
      <c r="C199">
        <v>-319.33219000000003</v>
      </c>
      <c r="D199">
        <v>0</v>
      </c>
      <c r="E199">
        <v>-505.96800999999999</v>
      </c>
      <c r="F199">
        <v>-498.94308999999998</v>
      </c>
      <c r="G199">
        <v>-500.37518</v>
      </c>
      <c r="H199">
        <v>-507.47494999999998</v>
      </c>
      <c r="I199">
        <v>-314.89846999999997</v>
      </c>
      <c r="J199">
        <v>-316.07215000000002</v>
      </c>
      <c r="K199">
        <v>-323.66825999999998</v>
      </c>
      <c r="L199">
        <v>-322.70956000000001</v>
      </c>
    </row>
    <row r="200" spans="1:12" x14ac:dyDescent="0.2">
      <c r="A200" t="s">
        <v>362</v>
      </c>
      <c r="B200">
        <v>-502.54919000000001</v>
      </c>
      <c r="C200">
        <v>-315.80092000000002</v>
      </c>
      <c r="D200">
        <v>0</v>
      </c>
      <c r="E200">
        <v>-506.04232000000002</v>
      </c>
      <c r="F200">
        <v>-498.85466000000002</v>
      </c>
      <c r="G200">
        <v>-498.97392000000002</v>
      </c>
      <c r="H200">
        <v>-506.16797000000003</v>
      </c>
      <c r="I200">
        <v>-314.88605000000001</v>
      </c>
      <c r="J200">
        <v>-316.08693</v>
      </c>
      <c r="K200">
        <v>-316.71971000000002</v>
      </c>
      <c r="L200">
        <v>-315.53717</v>
      </c>
    </row>
    <row r="201" spans="1:12" x14ac:dyDescent="0.2">
      <c r="A201" t="s">
        <v>363</v>
      </c>
      <c r="B201">
        <v>-502.67167999999998</v>
      </c>
      <c r="C201">
        <v>-316.44297</v>
      </c>
      <c r="D201">
        <v>0</v>
      </c>
      <c r="E201">
        <v>-506.11130000000003</v>
      </c>
      <c r="F201">
        <v>-498.98056000000003</v>
      </c>
      <c r="G201">
        <v>-499.09983</v>
      </c>
      <c r="H201">
        <v>-506.23689999999999</v>
      </c>
      <c r="I201">
        <v>-315.54647999999997</v>
      </c>
      <c r="J201">
        <v>-316.71861999999999</v>
      </c>
      <c r="K201">
        <v>-317.35142000000002</v>
      </c>
      <c r="L201">
        <v>-316.19745</v>
      </c>
    </row>
    <row r="202" spans="1:12" x14ac:dyDescent="0.2">
      <c r="A202" t="s">
        <v>364</v>
      </c>
      <c r="B202">
        <v>-502.79417000000001</v>
      </c>
      <c r="C202">
        <v>-317.08501999999999</v>
      </c>
      <c r="D202">
        <v>0</v>
      </c>
      <c r="E202">
        <v>-506.21915999999999</v>
      </c>
      <c r="F202">
        <v>-499.09114</v>
      </c>
      <c r="G202">
        <v>-499.21039999999999</v>
      </c>
      <c r="H202">
        <v>-506.34474</v>
      </c>
      <c r="I202">
        <v>-316.20031999999998</v>
      </c>
      <c r="J202">
        <v>-317.35282000000001</v>
      </c>
      <c r="K202">
        <v>-317.98559999999998</v>
      </c>
      <c r="L202">
        <v>-316.85124000000002</v>
      </c>
    </row>
    <row r="203" spans="1:12" x14ac:dyDescent="0.2">
      <c r="A203" t="s">
        <v>365</v>
      </c>
      <c r="B203">
        <v>-502.91665999999998</v>
      </c>
      <c r="C203">
        <v>-317.72707000000003</v>
      </c>
      <c r="D203">
        <v>0</v>
      </c>
      <c r="E203">
        <v>-506.42106000000001</v>
      </c>
      <c r="F203">
        <v>-499.23464000000001</v>
      </c>
      <c r="G203">
        <v>-499.35392000000002</v>
      </c>
      <c r="H203">
        <v>-506.54671000000002</v>
      </c>
      <c r="I203">
        <v>-316.83911000000001</v>
      </c>
      <c r="J203">
        <v>-317.98174999999998</v>
      </c>
      <c r="K203">
        <v>-318.61459000000002</v>
      </c>
      <c r="L203">
        <v>-317.49023</v>
      </c>
    </row>
    <row r="204" spans="1:12" x14ac:dyDescent="0.2">
      <c r="A204" t="s">
        <v>366</v>
      </c>
      <c r="B204">
        <v>-503.03913999999997</v>
      </c>
      <c r="C204">
        <v>-318.36912000000001</v>
      </c>
      <c r="D204">
        <v>0</v>
      </c>
      <c r="E204">
        <v>-506.62106999999997</v>
      </c>
      <c r="F204">
        <v>-499.41036000000003</v>
      </c>
      <c r="G204">
        <v>-499.52969000000002</v>
      </c>
      <c r="H204">
        <v>-506.74678</v>
      </c>
      <c r="I204">
        <v>-317.47859999999997</v>
      </c>
      <c r="J204">
        <v>-318.60577000000001</v>
      </c>
      <c r="K204">
        <v>-319.23874999999998</v>
      </c>
      <c r="L204">
        <v>-318.12991</v>
      </c>
    </row>
    <row r="205" spans="1:12" x14ac:dyDescent="0.2">
      <c r="A205" t="s">
        <v>367</v>
      </c>
      <c r="B205">
        <v>-503.16163</v>
      </c>
      <c r="C205">
        <v>-319.01116999999999</v>
      </c>
      <c r="D205">
        <v>0</v>
      </c>
      <c r="E205">
        <v>-506.79881</v>
      </c>
      <c r="F205">
        <v>-499.42289</v>
      </c>
      <c r="G205">
        <v>-499.54212999999999</v>
      </c>
      <c r="H205">
        <v>-506.92457000000002</v>
      </c>
      <c r="I205">
        <v>-318.12191000000001</v>
      </c>
      <c r="J205">
        <v>-319.25515999999999</v>
      </c>
      <c r="K205">
        <v>-319.88787000000002</v>
      </c>
      <c r="L205">
        <v>-318.77334999999999</v>
      </c>
    </row>
    <row r="206" spans="1:12" x14ac:dyDescent="0.2">
      <c r="A206" t="s">
        <v>368</v>
      </c>
      <c r="B206">
        <v>-503.28411999999997</v>
      </c>
      <c r="C206">
        <v>-319.65321999999998</v>
      </c>
      <c r="D206">
        <v>0</v>
      </c>
      <c r="E206">
        <v>-506.96100999999999</v>
      </c>
      <c r="F206">
        <v>-499.56758000000002</v>
      </c>
      <c r="G206">
        <v>-499.68682999999999</v>
      </c>
      <c r="H206">
        <v>-507.08679999999998</v>
      </c>
      <c r="I206">
        <v>-318.76785000000001</v>
      </c>
      <c r="J206">
        <v>-319.88403</v>
      </c>
      <c r="K206">
        <v>-320.51681000000002</v>
      </c>
      <c r="L206">
        <v>-319.41937999999999</v>
      </c>
    </row>
    <row r="207" spans="1:12" x14ac:dyDescent="0.2">
      <c r="A207" t="s">
        <v>369</v>
      </c>
      <c r="B207">
        <v>-503.40661</v>
      </c>
      <c r="C207">
        <v>-320.29525999999998</v>
      </c>
      <c r="D207">
        <v>0</v>
      </c>
      <c r="E207">
        <v>-506.96249999999998</v>
      </c>
      <c r="F207">
        <v>-499.69643000000002</v>
      </c>
      <c r="G207">
        <v>-499.81569999999999</v>
      </c>
      <c r="H207">
        <v>-507.08818000000002</v>
      </c>
      <c r="I207">
        <v>-319.43781999999999</v>
      </c>
      <c r="J207">
        <v>-320.51537999999999</v>
      </c>
      <c r="K207">
        <v>-321.14818000000002</v>
      </c>
      <c r="L207">
        <v>-320.08902999999998</v>
      </c>
    </row>
    <row r="208" spans="1:12" x14ac:dyDescent="0.2">
      <c r="A208" t="s">
        <v>370</v>
      </c>
      <c r="B208">
        <v>-503.52910000000003</v>
      </c>
      <c r="C208">
        <v>-320.93732</v>
      </c>
      <c r="D208">
        <v>0</v>
      </c>
      <c r="E208">
        <v>-507.11022000000003</v>
      </c>
      <c r="F208">
        <v>-499.85291000000001</v>
      </c>
      <c r="G208">
        <v>-499.97221000000002</v>
      </c>
      <c r="H208">
        <v>-507.23592000000002</v>
      </c>
      <c r="I208">
        <v>-320.08582000000001</v>
      </c>
      <c r="J208">
        <v>-321.14276000000001</v>
      </c>
      <c r="K208">
        <v>-321.77566000000002</v>
      </c>
      <c r="L208">
        <v>-320.7371</v>
      </c>
    </row>
    <row r="209" spans="1:12" x14ac:dyDescent="0.2">
      <c r="A209" t="s">
        <v>371</v>
      </c>
      <c r="B209">
        <v>-503.65159</v>
      </c>
      <c r="C209">
        <v>-321.57936999999998</v>
      </c>
      <c r="D209">
        <v>0</v>
      </c>
      <c r="E209">
        <v>-507.26512000000002</v>
      </c>
      <c r="F209">
        <v>-500.01715999999999</v>
      </c>
      <c r="G209">
        <v>-500.13650000000001</v>
      </c>
      <c r="H209">
        <v>-507.39085</v>
      </c>
      <c r="I209">
        <v>-320.73291999999998</v>
      </c>
      <c r="J209">
        <v>-321.76924000000002</v>
      </c>
      <c r="K209">
        <v>-322.40224000000001</v>
      </c>
      <c r="L209">
        <v>-321.38425999999998</v>
      </c>
    </row>
    <row r="210" spans="1:12" x14ac:dyDescent="0.2">
      <c r="A210" t="s">
        <v>372</v>
      </c>
      <c r="B210">
        <v>-503.77408000000003</v>
      </c>
      <c r="C210">
        <v>-322.22140999999999</v>
      </c>
      <c r="D210">
        <v>0</v>
      </c>
      <c r="E210">
        <v>-507.41586000000001</v>
      </c>
      <c r="F210">
        <v>-500.10462999999999</v>
      </c>
      <c r="G210">
        <v>-500.22394000000003</v>
      </c>
      <c r="H210">
        <v>-507.54160999999999</v>
      </c>
      <c r="I210">
        <v>-321.38074999999998</v>
      </c>
      <c r="J210">
        <v>-322.40670999999998</v>
      </c>
      <c r="K210">
        <v>-323.03964000000002</v>
      </c>
      <c r="L210">
        <v>-322.03217000000001</v>
      </c>
    </row>
    <row r="211" spans="1:12" x14ac:dyDescent="0.2">
      <c r="A211" t="s">
        <v>373</v>
      </c>
      <c r="B211">
        <v>-503.89657</v>
      </c>
      <c r="C211">
        <v>-322.86345999999998</v>
      </c>
      <c r="D211">
        <v>0</v>
      </c>
      <c r="E211">
        <v>-507.46982000000003</v>
      </c>
      <c r="F211">
        <v>-500.16480000000001</v>
      </c>
      <c r="G211">
        <v>-500.28406000000001</v>
      </c>
      <c r="H211">
        <v>-507.59550999999999</v>
      </c>
      <c r="I211">
        <v>-322.04205000000002</v>
      </c>
      <c r="J211">
        <v>-323.04779000000002</v>
      </c>
      <c r="K211">
        <v>-323.68056999999999</v>
      </c>
      <c r="L211">
        <v>-322.69328000000002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SiafEntries>
  <SiafEntry>
    <InstrName>MIRI</InstrName>
    <AperName>MIRIM_FULL_CNTR_OSS</AperName>
    <AperShape>QUAD</AperShape>
    <XDetSize>1032</XDetSize>
    <YDetSize>1024</YDetSize>
    <XDetRef>516</XDetRef>
    <YDetRef>512</YDetRef>
    <XSciSize>1032</XSciSize>
    <YSciSize>1024</YSciSize>
    <XSciRef>516</XSciRef>
    <YSciRef>512</YSciRef>
    <XSciScale>0.110903300270663</XSciScale>
    <YSciScale>0.110061100001332</YSciScale>
    <V2Ref>-433.68</V2Ref>
    <V3Ref>-375.6</V3Ref>
    <V3IdlYAngle>4.55</V3IdlYAngle>
    <VIdlParity>1</VIdlParity>
    <DetSciYAngle>0</DetSciYAngle>
    <DetSciParity>1</DetSciParity>
    <V3SciXAngle>94.55</V3SciXAngle>
    <V3SciYAngle>4.55</V3SciYAngle>
    <XIdlVert1>56.4850138597048</XIdlVert1>
    <XIdlVert2>-56.7812491556769</XIdlVert2>
    <XIdlVert3>-56.7553109372697</XIdlVert3>
    <XIdlVert4>56.4462131242013</XIdlVert4>
    <YIdlVert1>-56.4761019680479</YIdlVert1>
    <YIdlVert2>-55.9382573961613</YIdlVert2>
    <YIdlVert3>56.041444332421</YIdlVert3>
    <YIdlVert4>56.5408323766062</YIdlVert4>
    <UseAfterDate>2014-01-24</UseAfterDate>
    <Comment/>
    <Sci2IdlDeg>4</Sci2IdlDeg>
    <Sci2IdlX00/>
    <Sci2IdlX10>-0.1109033</Sci2IdlX10>
    <Sci2IdlX11>-0.0000005414345</Sci2IdlX11>
    <Sci2IdlX20>-0.0000001163247</Sci2IdlX20>
    <Sci2IdlX21>0.00000001747554</Sci2IdlX21>
    <Sci2IdlX22>0.0000008132082</Sci2IdlX22>
    <Sci2IdlX30>0.000000002865446</Sci2IdlX30>
    <Sci2IdlX31>-2.523528E-11</Sci2IdlX31>
    <Sci2IdlX32>0.000000001599324</Sci2IdlX32>
    <Sci2IdlX33>2.378268E-12</Sci2IdlX33>
    <Sci2IdlX40>-1.98564E-12</Sci2IdlX40>
    <Sci2IdlX41>1.564118E-13</Sci2IdlX41>
    <Sci2IdlX42>-1.986766E-12</Sci2IdlX42>
    <Sci2IdlX43>-1.067896E-13</Sci2IdlX43>
    <Sci2IdlX44>-2.952166E-13</Sci2IdlX44>
    <Sci2IdlX50/>
    <Sci2IdlX51/>
    <Sci2IdlX52/>
    <Sci2IdlX53/>
    <Sci2IdlX54/>
    <Sci2IdlX55/>
    <Sci2IdlY00/>
    <Sci2IdlY10>-0.000007748211</Sci2IdlY10>
    <Sci2IdlY11>0.1100611</Sci2IdlY11>
    <Sci2IdlY20>0.00000002345867</Sci2IdlY20>
    <Sci2IdlY21>-0.000001633657</Sci2IdlY21>
    <Sci2IdlY22>-0.00000002847674</Sci2IdlY22>
    <Sci2IdlY30>5.284669E-11</Sci2IdlY30>
    <Sci2IdlY31>-8.065214E-10</Sci2IdlY31>
    <Sci2IdlY32>4.80561E-11</Sci2IdlY32>
    <Sci2IdlY33>5.87967E-11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00/>
    <Idl2SciX10>-9.016246</Idl2SciX10>
    <Idl2SciX11>-0.00003270162</Idl2SciX11>
    <Idl2SciX20>-0.00006744578</Idl2SciX20>
    <Idl2SciX21>-0.00001250612</Idl2SciX21>
    <Idl2SciX22>0.0006100718</Idl2SciX22>
    <Idl2SciX30>-0.00001960492</Idl2SciX30>
    <Idl2SciX31>-0.0000001852528</Idl2SciX31>
    <Idl2SciX32>-0.00001099358</Idl2SciX32>
    <Idl2SciX33>0.00000001409914</Idl2SciX33>
    <Idl2SciX40>-0.0000001303128</Idl2SciX40>
    <Idl2SciX41>-0.00000001008892</Idl2SciX41>
    <Idl2SciX42>-0.0000001219253</Idl2SciX42>
    <Idl2SciX43>0.000000006559973</Idl2SciX43>
    <Idl2SciX44>-0.00000001839063</Idl2SciX44>
    <Idl2SciX50/>
    <Idl2SciX51/>
    <Idl2SciX52/>
    <Idl2SciX53/>
    <Idl2SciX54/>
    <Idl2SciX55/>
    <Idl2SciY00/>
    <Idl2SciY10>-0.0006514976</Idl2SciY10>
    <Idl2SciY11>9.085931</Idl2SciY11>
    <Idl2SciY20>-0.00001822365</Idl2SciY20>
    <Idl2SciY21>-0.001221315</Idl2SciY21>
    <Idl2SciY22>0.00002123081</Idl2SciY22>
    <Idl2SciY30>0.0000003645683</Idl2SciY30>
    <Idl2SciY31>0.000005509879</Idl2SciY31>
    <Idl2SciY32>0.0000003283831</Idl2SciY32>
    <Idl2SciY33>-0.0000003786376</Idl2SciY33>
    <Idl2SciY40>0.000000009469786</Idl2SciY40>
    <Idl2SciY41>0.00000008317944</Idl2SciY41>
    <Idl2SciY42>0.000000007156233</Idl2SciY42>
    <Idl2SciY43>0.00000006750914</Idl2SciY43>
    <Idl2SciY44>-0.000000006145493</Idl2SciY44>
    <Idl2SciY50/>
    <Idl2SciY51/>
    <Idl2SciY52/>
    <Idl2SciY53/>
    <Idl2SciY54/>
    <Idl2SciY55/>
  </SiafEntry>
  <SiafEntry>
    <InstrName>MIRI</InstrName>
    <AperName>MIRIM_FULL_CNTR</AperName>
    <AperShape>QUAD</AperShape>
    <XDetSize>1032</XDetSize>
    <YDetSize>1024</YDetSize>
    <XDetRef>516</XDetRef>
    <YDetRef>512</YDetRef>
    <XSciSize>1032</XSciSize>
    <YSciSize>1024</YSciSize>
    <XSciRef>516</XSciRef>
    <YSciRef>512</YSciRef>
    <XSciScale>0.110903300270663</XSciScale>
    <YSciScale>0.110061100001332</YSciScale>
    <V2Ref>-433.68</V2Ref>
    <V3Ref>-375.6</V3Ref>
    <V3IdlYAngle>4.55</V3IdlYAngle>
    <VIdlParity>-1</VIdlParity>
    <DetSciYAngle>0</DetSciYAngle>
    <DetSciParity>1</DetSciParity>
    <V3SciXAngle>-85.45</V3SciXAngle>
    <V3SciYAngle>4.55</V3SciYAngle>
    <XIdlVert1>-56.4847161123817</XIdlVert1>
    <XIdlVert2>56.7809508307645</XIdlVert2>
    <XIdlVert3>56.7556133688534</XIdlVert3>
    <XIdlVert4>-56.4465149702446</XIdlVert4>
    <YIdlVert1>-56.4761019680479</YIdlVert1>
    <YIdlVert2>-55.9382573961613</YIdlVert2>
    <YIdlVert3>56.041444332421</YIdlVert3>
    <YIdlVert4>56.5408323766062</YIdlVert4>
    <UseAfterDate>2014-01-24</UseAfterDate>
    <Comment/>
    <Sci2IdlDeg>4</Sci2IdlDeg>
    <Sci2IdlX00/>
    <Sci2IdlX10>0.1109033</Sci2IdlX10>
    <Sci2IdlX11>0.0000005414345</Sci2IdlX11>
    <Sci2IdlX20>0.0000001163247</Sci2IdlX20>
    <Sci2IdlX21>-0.00000001747554</Sci2IdlX21>
    <Sci2IdlX22>-0.0000008132082</Sci2IdlX22>
    <Sci2IdlX30>-0.000000002865446</Sci2IdlX30>
    <Sci2IdlX31>2.523528E-11</Sci2IdlX31>
    <Sci2IdlX32>-0.000000001599324</Sci2IdlX32>
    <Sci2IdlX33>-2.378268E-12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00/>
    <Sci2IdlY10>-0.000007748211</Sci2IdlY10>
    <Sci2IdlY11>0.1100611</Sci2IdlY11>
    <Sci2IdlY20>0.00000002345867</Sci2IdlY20>
    <Sci2IdlY21>-0.000001633657</Sci2IdlY21>
    <Sci2IdlY22>-0.00000002847674</Sci2IdlY22>
    <Sci2IdlY30>5.284669E-11</Sci2IdlY30>
    <Sci2IdlY31>-8.065214E-10</Sci2IdlY31>
    <Sci2IdlY32>4.80561E-11</Sci2IdlY32>
    <Sci2IdlY33>5.87967E-11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00/>
    <Idl2SciX10>9.016246</Idl2SciX10>
    <Idl2SciX11>-0.00003270162</Idl2SciX11>
    <Idl2SciX20>-0.00006744578</Idl2SciX20>
    <Idl2SciX21>0.00001250612</Idl2SciX21>
    <Idl2SciX22>0.0006100718</Idl2SciX22>
    <Idl2SciX30>0.00001960492</Idl2SciX30>
    <Idl2SciX31>-0.0000001852528</Idl2SciX31>
    <Idl2SciX32>0.00001099358</Idl2SciX32>
    <Idl2SciX33>0.00000001409914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00/>
    <Idl2SciY10>0.0006514976</Idl2SciY10>
    <Idl2SciY11>9.085931</Idl2SciY11>
    <Idl2SciY20>-0.00001822365</Idl2SciY20>
    <Idl2SciY21>0.001221315</Idl2SciY21>
    <Idl2SciY22>0.00002123081</Idl2SciY22>
    <Idl2SciY30>-0.0000003645683</Idl2SciY30>
    <Idl2SciY31>0.000005509879</Idl2SciY31>
    <Idl2SciY32>-0.0000003283831</Idl2SciY32>
    <Idl2SciY33>-0.0000003786376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MIRIM_FULL_ILLCNTR</AperName>
    <AperShape>QUAD</AperShape>
    <XDetSize>1032</XDetSize>
    <YDetSize>1024</YDetSize>
    <XDetRef>706</XDetRef>
    <YDetRef>512</YDetRef>
    <XSciSize>644</XSciSize>
    <YSciSize>1024</YSciSize>
    <XSciRef>322</XSciRef>
    <YSciRef>512</YSciRef>
    <XSciScale>0.110903300270663</XSciScale>
    <YSciScale>0.110061100001332</YSciScale>
    <V2Ref>-454.672429269518</V2Ref>
    <V3Ref>-373.929885180893</V3Ref>
    <V3IdlYAngle>4.55</V3IdlYAngle>
    <VIdlParity>-1</VIdlParity>
    <DetSciYAngle>0</DetSciYAngle>
    <DetSciParity>1</DetSciParity>
    <V3SciXAngle>-85.45</V3SciXAngle>
    <V3SciYAngle>4.55</V3SciYAngle>
    <XIdlVert1>-35.7863332777247</XIdlVert1>
    <XIdlVert2>35.2795123280575</XIdlVert2>
    <XIdlVert3>35.2599807881299</XIdlVert3>
    <XIdlVert4>-35.7785756044147</XIdlVert4>
    <YIdlVert1>-56.3870107548558</YIdlVert1>
    <YIdlVert2>-55.9398629677863</YIdlVert2>
    <YIdlVert3>56.0442987344181</YIdlVert3>
    <YIdlVert4>56.4949826366146</YIdlVert4>
    <UseAfterDate>2014-01-24</UseAfterDate>
    <Comment/>
    <Sci2IdlDeg>4</Sci2IdlDeg>
    <Sci2IdlX00/>
    <Sci2IdlX10>0.11069165360324</Sci2IdlX10>
    <Sci2IdlX11>-2.9407530282E-06</Sci2IdlX11>
    <Sci2IdlX20>-0.000001086889896</Sci2IdlX20>
    <Sci2IdlX21>-2.482553154E-08</Sci2IdlX21>
    <Sci2IdlX22>-1.0453575074E-06</Sci2IdlX22>
    <Sci2IdlX30>-1.3563596E-09</Sci2IdlX30>
    <Sci2IdlX31>-6.3919446E-11</Sci2IdlX31>
    <Sci2IdlX32>-8.4435292E-10</Sci2IdlX32>
    <Sci2IdlX33>1.7911756E-11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00/>
    <Sci2IdlY10>2.7838817794E-06</Sci2IdlY10>
    <Sci2IdlY11>0.109730969450537</Sci2IdlY11>
    <Sci2IdlY20>2.116945424E-08</Sci2IdlY20>
    <Sci2IdlY21>-1.7920345571E-06</Sci2IdlY21>
    <Sci2IdlY22>-2.347121717E-08</Sci2IdlY22>
    <Sci2IdlY30>-6.0879026E-11</Sci2IdlY30>
    <Sci2IdlY31>-2.70446899999999E-11</Sci2IdlY31>
    <Sci2IdlY32>4.63361399999999E-12</Sci2IdlY32>
    <Sci2IdlY33>2.6811229E-10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00/>
    <Idl2SciX10>9.28836709741317</Idl2SciX10>
    <Idl2SciX11>-0.031174327448363</Idl2SciX11>
    <Idl2SciX20>-5.24074488300059E-03</Idl2SciX20>
    <Idl2SciX21>2.33111501798427E-03</Idl2SciX21>
    <Idl2SciX22>-4.46809850266349E-04</Idl2SciX22>
    <Idl2SciX30>4.57720423040023E-05</Idl2SciX30>
    <Idl2SciX31>-1.37353981767897E-05</Idl2SciX31>
    <Idl2SciX32>2.20283315256551E-05</Idl2SciX32>
    <Idl2SciX33>-3.30092306714351E-06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00/>
    <Idl2SciY10>-1.17840829366154E-02</Idl2SciY10>
    <Idl2SciY11>9.07313954157876</Idl2SciY11>
    <Idl2SciY20>1.07112244990659E-03</Idl2SciY20>
    <Idl2SciY21>-5.2398271272227E-04</Idl2SciY21>
    <Idl2SciY22>4.01617406030631E-04</Idl2SciY22>
    <Idl2SciY30>-6.34353068088315E-06</Idl2SciY30>
    <Idl2SciY31>1.85058171336745E-05</Idl2SciY31>
    <Idl2SciY32>-1.10492342884105E-05</Idl2SciY32>
    <Idl2SciY33>1.73003160190946E-06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MIRIM_BRIGHTSKY_ILLCNTR</AperName>
    <AperShape>QUAD</AperShape>
    <XDetSize>1032</XDetSize>
    <YDetSize>1024</YDetSize>
    <XDetRef>484</XDetRef>
    <YDetRef>306</YDetRef>
    <XSciSize>968</XSciSize>
    <YSciSize>512</YSciSize>
    <XSciRef>484</XSciRef>
    <YSciRef>256</YSciRef>
    <XSciScale>0.11081705556999</XSciScale>
    <YSciScale>0.110124868730149</YSciScale>
    <V2Ref>-431.910208579344</V2Ref>
    <V3Ref>-398.496767528912</V3Ref>
    <V3IdlYAngle>4.55</V3IdlYAngle>
    <VIdlParity>-1</VIdlParity>
    <DetSciYAngle>0</DetSciYAngle>
    <DetSciParity>1</DetSciParity>
    <V3SciXAngle>-85.45</V3SciXAngle>
    <V3SciYAngle>4.55</V3SciYAngle>
    <XIdlVert1>-52.9120210683957</XIdlVert1>
    <XIdlVert2>53.3814034103336</XIdlVert2>
    <XIdlVert3>53.6000452589992</XIdlVert3>
    <XIdlVert4>-53.0235249866911</XIdlVert4>
    <YIdlVert1>-28.2831217745964</YIdlVert1>
    <YIdlVert2>-27.806869365038</YIdlVert2>
    <YIdlVert3>28.2029410533567</YIdlVert3>
    <YIdlVert4>28.2566859139279</YIdlVert4>
    <UseAfterDate>2014-01-24</UseAfterDate>
    <Comment/>
    <Sci2IdlDeg>4</Sci2IdlDeg>
    <Sci2IdlX00/>
    <Sci2IdlX10>0.110816625638821</Sci2IdlX10>
    <Sci2IdlX11>3.0318898127375E-04</Sci2IdlX11>
    <Sci2IdlX20>4.796260226992E-07</Sci2IdlX20>
    <Sci2IdlX21>7.053326093152E-07</Sci2IdlX21>
    <Sci2IdlX22>-6.812468730368E-07</Sci2IdlX22>
    <Sci2IdlX30>-3.0873870892E-09</Sci2IdlX30>
    <Sci2IdlX31>-7.782967792E-10</Sci2IdlX31>
    <Sci2IdlX32>-1.7924729968E-09</Sci2IdlX32>
    <Sci2IdlX33>-2.490540136E-10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00/>
    <Sci2IdlY10>3.08686293290232E-04</Sci2IdlY10>
    <Sci2IdlY11>0.110124451368777</Sci2IdlY11>
    <Sci2IdlY20>2.058040038684E-07</Sci2IdlY20>
    <Sci2IdlY21>-1.4604005792456E-06</Sci2IdlY21>
    <Sci2IdlY22>-1.9440344762E-08</Sci2IdlY22>
    <Sci2IdlY30>-2.097051232E-10</Sci2IdlY30>
    <Sci2IdlY31>-8.907225716E-10</Sci2IdlY31>
    <Sci2IdlY32>-6.254571372E-10</Sci2IdlY32>
    <Sci2IdlY33>-5.81429092E-11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00/>
    <Idl2SciX10>9.31791456834878</Idl2SciX10>
    <Idl2SciX11>-3.57990580684764E-02</Idl2SciX11>
    <Idl2SciX20>-5.67662612749296E-03</Idl2SciX20>
    <Idl2SciX21>2.26444904066136E-03</Idl2SciX21>
    <Idl2SciX22>-4.90923692721312E-04</Idl2SciX22>
    <Idl2SciX30>4.75354735824223E-05</Idl2SciX30>
    <Idl2SciX31>-1.29783603342822E-05</Idl2SciX31>
    <Idl2SciX32>2.29394980251071E-05</Idl2SciX32>
    <Idl2SciX33>-3.01839187540542E-06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00/>
    <Idl2SciY10>-1.72287592228959E-02</Idl2SciY10>
    <Idl2SciY11>9.07213868349904</Idl2SciY11>
    <Idl2SciY20>1.06914966564174E-03</Idl2SciY20>
    <Idl2SciY21>-5.78806195654906E-04</Idl2SciY21>
    <Idl2SciY22>4.18572660016049E-04</Idl2SciY22>
    <Idl2SciY30>-6.18040334506192E-06</Idl2SciY30>
    <Idl2SciY31>1.93165225072253E-05</Idl2SciY31>
    <Idl2SciY32>-1.03831220016378E-05</Idl2SciY32>
    <Idl2SciY33>2.04988218052077E-06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MIRIM_SUBPRISM_CNTR</AperName>
    <AperShape>QUAD</AperShape>
    <XDetSize>1032</XDetSize>
    <YDetSize>1024</YDetSize>
    <XDetRef>36</XDetRef>
    <YDetRef>736</YDetRef>
    <XSciSize>72</XSciSize>
    <YSciSize>416</YSciSize>
    <XSciRef>36</XSciRef>
    <YSciRef>208</YSciRef>
    <XSciScale>0.10772440056896</XSciScale>
    <YSciScale>0.110407243157569</YSciScale>
    <V2Ref>-379.127163788229</V2Ref>
    <V3Ref>-355.122857890625</V3Ref>
    <V3IdlYAngle>4.55</V3IdlYAngle>
    <VIdlParity>-1</VIdlParity>
    <DetSciYAngle>0</DetSciYAngle>
    <DetSciParity>1</DetSciParity>
    <V3SciXAngle>-85.45</V3SciXAngle>
    <V3SciYAngle>4.55</V3SciYAngle>
    <XIdlVert1>-3.85031511155433</XIdlVert1>
    <XIdlVert2>3.92053763091672</XIdlVert2>
    <XIdlVert3>3.99153636541603</XIdlVert3>
    <XIdlVert4>-3.72818242755974</XIdlVert4>
    <YIdlVert1>-22.9245595185031</YIdlVert1>
    <YIdlVert2>-22.9192255255524</YIdlVert2>
    <YIdlVert3>23.0071790232447</YIdlVert3>
    <YIdlVert4>22.9907677585628</YIdlVert4>
    <UseAfterDate>2014-01-24</UseAfterDate>
    <Comment/>
    <Sci2IdlDeg>4</Sci2IdlDeg>
    <Sci2IdlX00/>
    <Sci2IdlX10>0.107724342370995</Sci2IdlX10>
    <Sci2IdlX11>2.21913898740026E-04</Sci2IdlX11>
    <Sci2IdlX20>7.143308539744E-06</Sci2IdlX20>
    <Sci2IdlX21>-1.7047038933312E-06</Sci2IdlX21>
    <Sci2IdlX22>4.650506856576E-07</Sci2IdlX22>
    <Sci2IdlX30>-6.7129110432E-09</Sci2IdlX30>
    <Sci2IdlX31>1.14053944E-09</Sci2IdlX31>
    <Sci2IdlX32>-3.4348567488E-09</Sci2IdlX32>
    <Sci2IdlX33>2.108767976E-10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00/>
    <Sci2IdlY10>1.11976240224576E-04</Sci2IdlY10>
    <Sci2IdlY11>0.110407020138559</Sci2IdlY11>
    <Sci2IdlY20>-8.869978131872E-07</Sci2IdlY20>
    <Sci2IdlY21>3.22326689984E-07</Sci2IdlY21>
    <Sci2IdlY22>-3.638668960832E-07</Sci2IdlY22>
    <Sci2IdlY30>6.46474434E-10</Sci2IdlY30>
    <Sci2IdlY31>-2.8269185456E-09</Sci2IdlY31>
    <Sci2IdlY32>8.98071204E-10</Sci2IdlY32>
    <Sci2IdlY33>-3.811764712E-10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00/>
    <Idl2SciX10>9.28836709741317</Idl2SciX10>
    <Idl2SciX11>-0.031174327448363</Idl2SciX11>
    <Idl2SciX20>-5.24074488300059E-03</Idl2SciX20>
    <Idl2SciX21>2.33111501798427E-03</Idl2SciX21>
    <Idl2SciX22>-4.46809850266349E-04</Idl2SciX22>
    <Idl2SciX30>4.57720423040023E-05</Idl2SciX30>
    <Idl2SciX31>-1.37353981767897E-05</Idl2SciX31>
    <Idl2SciX32>2.20283315256551E-05</Idl2SciX32>
    <Idl2SciX33>-3.30092306714351E-06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00/>
    <Idl2SciY10>-1.17840829366154E-02</Idl2SciY10>
    <Idl2SciY11>9.07313954157876</Idl2SciY11>
    <Idl2SciY20>1.07112244990659E-03</Idl2SciY20>
    <Idl2SciY21>-5.2398271272227E-04</Idl2SciY21>
    <Idl2SciY22>4.01617406030631E-04</Idl2SciY22>
    <Idl2SciY30>-6.34353068088315E-06</Idl2SciY30>
    <Idl2SciY31>1.85058171336745E-05</Idl2SciY31>
    <Idl2SciY32>-1.10492342884105E-05</Idl2SciY32>
    <Idl2SciY33>1.73003160190946E-06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MIRIM_SUB256_ILLCNTR</AperName>
    <AperShape>QUAD</AperShape>
    <XDetSize>1032</XDetSize>
    <YDetSize>1024</YDetSize>
    <XDetRef>306</XDetRef>
    <YDetRef>128</YDetRef>
    <XSciSize>604</XSciSize>
    <YSciSize>256</YSciSize>
    <XSciRef>302</XSciRef>
    <YSciRef>128</YSciRef>
    <XSciScale>0.110056232880666</XSciScale>
    <YSciScale>0.110290878278385</YSciScale>
    <V2Ref>-413.808156251175</V2Ref>
    <V3Ref>-419.68465017712</V3Ref>
    <V3IdlYAngle>4.55</V3IdlYAngle>
    <VIdlParity>-1</VIdlParity>
    <DetSciYAngle>0</DetSciYAngle>
    <DetSciParity>1</DetSciParity>
    <V3SciXAngle>-85.45</V3SciXAngle>
    <V3SciYAngle>4.55</V3SciYAngle>
    <XIdlVert1>-32.7247819448888</XIdlVert1>
    <XIdlVert2>33.3365152877005</XIdlVert2>
    <XIdlVert3>33.5034393646731</XIdlVert3>
    <XIdlVert4>-32.8438167896723</XIdlVert4>
    <YIdlVert1>-14.1074175837814</YIdlVert1>
    <YIdlVert2>-13.8684277696266</YIdlVert2>
    <YIdlVert3>14.2844118828515</YIdlVert3>
    <YIdlVert4>14.1320739720463</YIdlVert4>
    <UseAfterDate>2014-01-24</UseAfterDate>
    <Comment/>
    <Sci2IdlDeg>4</Sci2IdlDeg>
    <Sci2IdlX00/>
    <Sci2IdlX10>0.110055595728681</Sci2IdlX10>
    <Sci2IdlX11>2.28251391998782E-04</Sci2IdlX11>
    <Sci2IdlX20>2.69238710112E-06</Sci2IdlX20>
    <Sci2IdlX21>1.8676047359928E-06</Sci2IdlX21>
    <Sci2IdlX22>-9.99707208143999E-08</Sci2IdlX22>
    <Sci2IdlX30>-4.4733214688E-09</Sci2IdlX30>
    <Sci2IdlX31>-1.402061574E-09</Sci2IdlX31>
    <Sci2IdlX32>-2.5567873392E-09</Sci2IdlX32>
    <Sci2IdlX33>-4.782567816E-10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00/>
    <Sci2IdlY10>3.744925748226E-04</Sci2IdlY10>
    <Sci2IdlY11>0.110290642090432</Sci2IdlY11>
    <Sci2IdlY20>5.742515399168E-07</Sci2IdlY20>
    <Sci2IdlY21>-7.00423711084E-07</Sci2IdlY21>
    <Sci2IdlY22>2.428796788108E-07</Sci2IdlY22>
    <Sci2IdlY30>-3.46577618E-10</Sci2IdlY30>
    <Sci2IdlY31>-1.5802891604E-09</Sci2IdlY31>
    <Sci2IdlY32>-1.173064098E-09</Sci2IdlY32>
    <Sci2IdlY33>-3.248220108E-10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00/>
    <Idl2SciX10>9.16190773623225</Idl2SciX10>
    <Idl2SciX11>6.85502201693491E-04</Idl2SciX11>
    <Idl2SciX20>-3.81163009139692E-03</Idl2SciX20>
    <Idl2SciX21>-6.51176824502766E-04</Idl2SciX21>
    <Idl2SciX22>-9.4222390799994E-05</Idl2SciX22>
    <Idl2SciX30>4.08313028009141E-05</Idl2SciX30>
    <Idl2SciX31>2.77502015036212E-06</Idl2SciX31>
    <Idl2SciX32>2.13442016128201E-05</Idl2SciX32>
    <Idl2SciX33>1.55131106266753E-06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00/>
    <Idl2SciY10>-8.24619623830028E-03</Idl2SciY10>
    <Idl2SciY11>9.05147867926584</Idl2SciY11>
    <Idl2SciY20>-1.46966250382112E-04</Idl2SciY20>
    <Idl2SciY21>3.19692130074041E-04</Idl2SciY21>
    <Idl2SciY22>-8.79118255666741E-05</Idl2SciY22>
    <Idl2SciY30>-4.8607748758697E-07</Idl2SciY30>
    <Idl2SciY31>1.55081367636837E-05</Idl2SciY31>
    <Idl2SciY32>2.57467607891386E-06</Idl2SciY32>
    <Idl2SciY33>2.81667244804327E-06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MIRIM_SUB128_CNTR</AperName>
    <AperShape>QUAD</AperShape>
    <XDetSize>1032</XDetSize>
    <YDetSize>1024</YDetSize>
    <XDetRef>68</XDetRef>
    <YDetRef>960</YDetRef>
    <XSciSize>128</XSciSize>
    <YSciSize>128</YSciSize>
    <XSciRef>64</XSciRef>
    <YSciRef>64</YSciRef>
    <XSciScale>0.107630874901237</XSciScale>
    <YSciScale>0.110217315067363</YSciScale>
    <V2Ref>-380.668567376538</V2Ref>
    <V3Ref>-330.206976206015</V3Ref>
    <V3IdlYAngle>4.55</V3IdlYAngle>
    <VIdlParity>-1</VIdlParity>
    <DetSciYAngle>0</DetSciYAngle>
    <DetSciParity>1</DetSciParity>
    <V3SciXAngle>-85.45</V3SciXAngle>
    <V3SciYAngle>4.55</V3SciYAngle>
    <XIdlVert1>-6.83883257219818</XIdlVert1>
    <XIdlVert2>6.95888184339223</XIdlVert2>
    <XIdlVert3>6.98255460476703</XIdlVert3>
    <XIdlVert4>-6.76437227069699</XIdlVert4>
    <YIdlVert1>-7.01302715867128</YIdlVert1>
    <YIdlVert2>-6.99891493112352</YIdlVert2>
    <YIdlVert3>7.11311734944019</YIdlVert3>
    <YIdlVert4>7.0872169168898</YIdlVert4>
    <UseAfterDate>2014-01-24</UseAfterDate>
    <Comment/>
    <Sci2IdlDeg>4</Sci2IdlDeg>
    <Sci2IdlX00/>
    <Sci2IdlX10>0.107630774698084</Sci2IdlX10>
    <Sci2IdlX11>3.74067710081133E-04</Sci2IdlX11>
    <Sci2IdlX20>6.8628741777856E-06</Sci2IdlX20>
    <Sci2IdlX21>-3.0979663100224E-06</Sci2IdlX21>
    <Sci2IdlX22>5.900520583552E-07</Sci2IdlX22>
    <Sci2IdlX30>-6.4937853664E-09</Sci2IdlX30>
    <Sci2IdlX31>2.0155950752E-09</Sci2IdlX31>
    <Sci2IdlX32>-3.2359411136E-09</Sci2IdlX32>
    <Sci2IdlX33>4.788081384E-10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00/>
    <Sci2IdlY10>1.46866933178074E-04</Sci2IdlY10>
    <Sci2IdlY11>0.110216680289358</Sci2IdlY11>
    <Sci2IdlY20>-1.4354122163232E-06</Sci2IdlY20>
    <Sci2IdlY21>7.104952578432E-07</Sci2IdlY21>
    <Sci2IdlY22>-5.378611996736E-07</Sci2IdlY22>
    <Sci2IdlY30>9.336413012E-10</Sci2IdlY30>
    <Sci2IdlY31>-2.7468310832E-09</Sci2IdlY31>
    <Sci2IdlY32>1.6310741352E-09</Sci2IdlY32>
    <Sci2IdlY33>-2.570992104E-10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00/>
    <Idl2SciX10>9.15865971012498</Idl2SciX10>
    <Idl2SciX11>-2.22125711401566E-03</Idl2SciX11>
    <Idl2SciX20>-3.8165899826653E-03</Idl2SciX20>
    <Idl2SciX21>3.84020101294598E-04</Idl2SciX21>
    <Idl2SciX22>-4.64005802128903E-05</Idl2SciX22>
    <Idl2SciX30>4.10773793934861E-05</Idl2SciX30>
    <Idl2SciX31>-3.20602422846259E-06</Idl2SciX31>
    <Idl2SciX32>2.08608491830487E-05</Idl2SciX32>
    <Idl2SciX33>-2.5303490138192E-07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00/>
    <Idl2SciY10>1.49194625132378E-04</Idl2SciY10>
    <Idl2SciY11>9.05188787909276</Idl2SciY11>
    <Idl2SciY20>2.37699790785503E-04</Idl2SciY20>
    <Idl2SciY21>3.24235304583168E-04</Idl2SciY21>
    <Idl2SciY22>9.7159073849633E-05</Idl2SciY22>
    <Idl2SciY30>-2.52618769675005E-06</Idl2SciY30>
    <Idl2SciY31>1.58585284924134E-05</Idl2SciY31>
    <Idl2SciY32>-2.39284292289926E-06</Idl2SciY32>
    <Idl2SciY33>2.21355108483106E-06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MIRIM_SUB64_CNTR</AperName>
    <AperShape>QUAD</AperShape>
    <XDetSize>1032</XDetSize>
    <YDetSize>1024</YDetSize>
    <XDetRef>36</XDetRef>
    <YDetRef>928</YDetRef>
    <XSciSize>64</XSciSize>
    <YSciSize>64</YSciSize>
    <XSciRef>32</XSciRef>
    <YSciRef>32</YSciRef>
    <XSciScale>0.10727138750058</XSciScale>
    <YSciScale>0.110228794031324</YSciScale>
    <V2Ref>-377.508253057732</V2Ref>
    <V3Ref>-334.002552508322</V3Ref>
    <V3IdlYAngle>4.55</V3IdlYAngle>
    <VIdlParity>-1</VIdlParity>
    <DetSciYAngle>0</DetSciYAngle>
    <DetSciParity>1</DetSciParity>
    <V3SciXAngle>-85.45</V3SciXAngle>
    <V3SciYAngle>4.55</V3SciYAngle>
    <XIdlVert1>-3.38737246364067</XIdlVert1>
    <XIdlVert2>3.48387082086392</XIdlVert2>
    <XIdlVert3>3.50545702866624</XIdlVert3>
    <XIdlVert4>-3.35344293119103</XIdlVert4>
    <YIdlVert1>-3.48011737123587</YIdlVert1>
    <YIdlVert2>-3.46789705283419</YIdlVert2>
    <YIdlVert3>3.58809124529738</YIdlVert3>
    <YIdlVert4>3.57263421478766</YIdlVert4>
    <UseAfterDate>2014-01-24</UseAfterDate>
    <Comment/>
    <Sci2IdlDeg>4</Sci2IdlDeg>
    <Sci2IdlX00/>
    <Sci2IdlX10>0.107271172509116</Sci2IdlX10>
    <Sci2IdlX11>4.32172688954886E-04</Sci2IdlX11>
    <Sci2IdlX20>7.435532254048E-06</Sci2IdlX20>
    <Sci2IdlX21>-3.0118788094272E-06</Sci2IdlX21>
    <Sci2IdlX22>6.518129095296E-07</Sci2IdlX22>
    <Sci2IdlX30>-6.7429421088E-09</Sci2IdlX30>
    <Sci2IdlX31>1.903457584E-09</Sci2IdlX31>
    <Sci2IdlX32>-3.3733459392E-09</Sci2IdlX32>
    <Sci2IdlX33>4.376031464E-10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00/>
    <Sci2IdlY10>2.14766894737728E-04</Sci2IdlY10>
    <Sci2IdlY11>0.110227946820971</Sci2IdlY11>
    <Sci2IdlY20>-1.4339786121632E-06</Sci2IdlY20>
    <Sci2IdlY21>7.89020925632E-07</Sci2IdlY21>
    <Sci2IdlY22>-5.614976777792E-07</Sci2IdlY22>
    <Sci2IdlY30>9.0903501E-10</Sci2IdlY30>
    <Sci2IdlY31>-2.8707981104E-09</Sci2IdlY31>
    <Sci2IdlY32>1.53262794E-09</Sci2IdlY32>
    <Sci2IdlY33>-3.050415208E-10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00/>
    <Idl2SciX10>9.1914689569717</Idl2SciX10>
    <Idl2SciX11>9.41188856579146E-03</Idl2SciX11>
    <Idl2SciX20>-3.9554925257514E-03</Idl2SciX20>
    <Idl2SciX21>-1.72862697401527E-03</Idl2SciX21>
    <Idl2SciX22>-2.7886145451498E-04</Idl2SciX22>
    <Idl2SciX30>4.05737824837498E-05</Idl2SciX30>
    <Idl2SciX31>8.86120337845783E-06</Idl2SciX31>
    <Idl2SciX32>2.18326793451011E-05</Idl2SciX32>
    <Idl2SciX33>3.38716026145449E-06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00/>
    <Idl2SciY10>-1.35833714242964E-02</Idl2SciY10>
    <Idl2SciY11>9.06151283820619</Idl2SciY11>
    <Idl2SciY20>-5.29497548830693E-04</Idl2SciY20>
    <Idl2SciY21>6.53636823124742E-05</Idl2SciY21>
    <Idl2SciY22>-3.21684462131386E-04</Idl2SciY22>
    <Idl2SciY30>1.59027234691776E-06</Idl2SciY30>
    <Idl2SciY31>1.51481941151867E-05</Idl2SciY31>
    <Idl2SciY32>7.62936931252379E-06</Idl2SciY32>
    <Idl2SciY33>3.42943002060772E-06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MIRIM_SUBPRISM_64CNTR</AperName>
    <AperShape>QUAD</AperShape>
    <XDetSize>1032</XDetSize>
    <YDetSize>1024</YDetSize>
    <XDetRef>36</XDetRef>
    <YDetRef>528</YDetRef>
    <XSciSize>72</XSciSize>
    <YSciSize>416</YSciSize>
    <XSciRef>36</XSciRef>
    <YSciRef>208</YSciRef>
    <XSciScale>0.107929379429445</XSciScale>
    <YSciScale>0.110505355959024</YSciScale>
    <V2Ref>-380.922593309908</V2Ref>
    <V3Ref>-378.029405298535</V3Ref>
    <V3IdlYAngle>4.55</V3IdlYAngle>
    <VIdlParity>-1</VIdlParity>
    <DetSciYAngle>0</DetSciYAngle>
    <DetSciParity>1</DetSciParity>
    <V3SciXAngle>-85.45</V3SciXAngle>
    <V3SciYAngle>4.55</V3SciYAngle>
    <XIdlVert1>-3.81034221774802</XIdlVert1>
    <XIdlVert2>3.95351444199109</XIdlVert2>
    <XIdlVert3>3.96800295176822</XIdlVert3>
    <XIdlVert4>-3.78790658018237</XIdlVert4>
    <YIdlVert1>-22.9314365242617</YIdlVert1>
    <YIdlVert2>-22.9275170356715</YIdlVert2>
    <YIdlVert3>23.0349308565627</YIdlVert3>
    <YIdlVert4>23.0268605183047</YIdlVert4>
    <UseAfterDate>2014-01-24</UseAfterDate>
    <Comment/>
    <Sci2IdlDeg>4</Sci2IdlDeg>
    <Sci2IdlX00/>
    <Sci2IdlX10>0.107929354148215</Sci2IdlX10>
    <Sci2IdlX11>4.51964220032064E-05</Sci2IdlX11>
    <Sci2IdlX20>6.992031780448E-06</Sci2IdlX20>
    <Sci2IdlX21>-2.619430500672E-07</Sci2IdlX21>
    <Sci2IdlX22>4.100970698496E-07</Sci2IdlX22>
    <Sci2IdlX30>-6.6803773888E-09</Sci2IdlX30>
    <Sci2IdlX31>3.14044784E-10</Sci2IdlX31>
    <Sci2IdlX32>-3.5014934592E-09</Sci2IdlX32>
    <Sci2IdlX33>-3.47434136E-11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00/>
    <Sci2IdlY10>7.3872690884928E-05</Sci2IdlY10>
    <Sci2IdlY11>0.110505346716411</Sci2IdlY11>
    <Sci2IdlY20>-3.039425200032E-07</Sci2IdlY20>
    <Sci2IdlY21>9.1715853632E-08</Sci2IdlY21>
    <Sci2IdlY22>-1.002791648192E-07</Sci2IdlY22>
    <Sci2IdlY30>3.6203381E-10</Sci2IdlY30>
    <Sci2IdlY31>-2.7793823504E-09</Sci2IdlY31>
    <Sci2IdlY32>2.1063474E-10</Sci2IdlY32>
    <Sci2IdlY33>-4.636560008E-10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00/>
    <Idl2SciX10>9.08364976152986</Idl2SciX10>
    <Idl2SciX11>3.20142558980989E-03</Idl2SciX11>
    <Idl2SciX20>-2.43070761499226E-03</Idl2SciX20>
    <Idl2SciX21>4.19948241737064E-04</Idl2SciX21>
    <Idl2SciX22>1.87313148587731E-04</Idl2SciX22>
    <Idl2SciX30>3.470550870756E-05</Idl2SciX30>
    <Idl2SciX31>-3.58708358817654E-06</Idl2SciX31>
    <Idl2SciX32>1.78046439005518E-05</Idl2SciX32>
    <Idl2SciX33>-5.60731158429368E-07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00/>
    <Idl2SciY10>6.98014603714037E-03</Idl2SciY10>
    <Idl2SciY11>9.0585735229626</Idl2SciY11>
    <Idl2SciY20>1.92744305975779E-04</Idl2SciY20>
    <Idl2SciY21>6.60571634329792E-04</Idl2SciY21>
    <Idl2SciY22>8.13151524456304E-05</Idl2SciY22>
    <Idl2SciY30>-2.31768736615099E-06</Idl2SciY30>
    <Idl2SciY31>1.28374023045068E-05</Idl2SciY31>
    <Idl2SciY32>-2.84230437489321E-06</Idl2SciY32>
    <Idl2SciY33>1.308379432836E-06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MIRIM_FULL_TALRSCNTR</AperName>
    <AperShape>QUAD</AperShape>
    <XDetSize>1032</XDetSize>
    <YDetSize>1024</YDetSize>
    <XDetRef>256</XDetRef>
    <YDetRef>606</YDetRef>
    <XSciSize>512</XSciSize>
    <YSciSize>512</YSciSize>
    <XSciRef>256</XSciRef>
    <YSciRef>256</YSciRef>
    <XSciScale>0.110093103548073</XSciScale>
    <YSciScale>0.11039244225625</YSciScale>
    <V2Ref>-404.178270011596</V2Ref>
    <V3Ref>-367.535266009823</V3Ref>
    <V3IdlYAngle>4.55</V3IdlYAngle>
    <VIdlParity>-1</VIdlParity>
    <DetSciYAngle>0</DetSciYAngle>
    <DetSciParity>1</DetSciParity>
    <V3SciXAngle>-85.45</V3SciXAngle>
    <V3SciYAngle>4.55</V3SciYAngle>
    <XIdlVert1>-27.8312870739134</XIdlVert1>
    <XIdlVert2>28.3590768638389</XIdlVert2>
    <XIdlVert3>28.2844238280375</XIdlVert3>
    <XIdlVert4>-27.7573810038299</XIdlVert4>
    <YIdlVert1>-28.2332163296643</YIdlVert1>
    <YIdlVert2>-28.1563350045795</YIdlVert2>
    <YIdlVert3>28.1991244085252</YIdlVert3>
    <YIdlVert4>28.3128698809803</YIdlVert4>
    <UseAfterDate>2014-01-24</UseAfterDate>
    <Comment/>
    <Sci2IdlDeg>4</Sci2IdlDeg>
    <Sci2IdlX00/>
    <Sci2IdlX10>0.110093070799361</Sci2IdlX10>
    <Sci2IdlX11>-3.97369359709344E-05</Sci2IdlX11>
    <Sci2IdlX20>3.188143457872E-06</Sci2IdlX20>
    <Sci2IdlX21>-5.543865760832E-07</Sci2IdlX21>
    <Sci2IdlX22>-2.559278601824E-07</Sci2IdlX22>
    <Sci2IdlX30>-4.9452143092E-09</Sci2IdlX30>
    <Sci2IdlX31>5.20748492E-10</Sci2IdlX31>
    <Sci2IdlX32>-2.6023276528E-09</Sci2IdlX32>
    <Sci2IdlX33>8.08578776E-11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00/>
    <Sci2IdlY10>-8.4916509184392E-05</Sci2IdlY10>
    <Sci2IdlY11>0.110392435104383</Sci2IdlY11>
    <Sci2IdlY20>-2.555433857892E-07</Sci2IdlY20>
    <Sci2IdlY21>-8.8752788114E-07</Sci2IdlY21>
    <Sci2IdlY22>-1.076333820452E-07</Sci2IdlY22>
    <Sci2IdlY30>3.37016636E-10</Sci2IdlY30>
    <Sci2IdlY31>-1.8946564436E-09</Sci2IdlY31>
    <Sci2IdlY32>4.18144746E-10</Sci2IdlY32>
    <Sci2IdlY33>-1.903607572E-10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00/>
    <Idl2SciX10>9.08678051190489</Idl2SciX10>
    <Idl2SciX11>-1.84308041081083E-02</Idl2SciX11>
    <Idl2SciX20>-2.04405181280114E-03</Idl2SciX20>
    <Idl2SciX21>-1.41092075363333E-03</Idl2SciX21>
    <Idl2SciX22>6.83123973369467E-05</Idl2SciX22>
    <Idl2SciX30>3.13259538522006E-05</Idl2SciX30>
    <Idl2SciX31>9.4411175027172E-06</Idl2SciX31>
    <Idl2SciX32>1.75106865851426E-05</Idl2SciX32>
    <Idl2SciX33>3.28378122344867E-06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00/>
    <Idl2SciY10>-3.07477810295308E-02</Idl2SciY10>
    <Idl2SciY11>9.06703949686026</Idl2SciY11>
    <Idl2SciY20>-4.28886378521541E-04</Idl2SciY20>
    <Idl2SciY21>5.21462079879874E-04</Idl2SciY21>
    <Idl2SciY22>-1.85284555562871E-04</Idl2SciY22>
    <Idl2SciY30>2.276859680061E-06</Idl2SciY30>
    <Idl2SciY31>1.07193122793286E-05</Idl2SciY31>
    <Idl2SciY32>7.91899021253399E-06</Idl2SciY32>
    <Idl2SciY33>2.23627912544504E-06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MIRIM_TAMRS_CNTR</AperName>
    <AperShape>QUAD</AperShape>
    <XDetSize>1032</XDetSize>
    <YDetSize>1024</YDetSize>
    <XDetRef>964</XDetRef>
    <YDetRef>960</YDetRef>
    <XSciSize>128</XSciSize>
    <YSciSize>128</YSciSize>
    <XSciRef>64</XSciRef>
    <YSciRef>64</YSciRef>
    <XSciScale>0.110004044503076</XSciScale>
    <YSciScale>0.109635422565445</YSciScale>
    <V2Ref>-478.948761306044</V2Ref>
    <V3Ref>-322.832896988765</V3Ref>
    <V3IdlYAngle>4.55</V3IdlYAngle>
    <VIdlParity>-1</VIdlParity>
    <DetSciYAngle>0</DetSciYAngle>
    <DetSciParity>1</DetSciParity>
    <V3SciXAngle>-85.45</V3SciXAngle>
    <V3SciYAngle>4.55</V3SciYAngle>
    <XIdlVert1>-6.93128733059347</XIdlVert1>
    <XIdlVert2>7.14776848317952</XIdlVert2>
    <XIdlVert3>7.03422255747821</XIdlVert3>
    <XIdlVert4>-7.04708229416546</XIdlVert4>
    <YIdlVert1>-6.92197533725248</YIdlVert1>
    <YIdlVert2>-6.99220348172419</YIdlVert2>
    <YIdlVert3>7.03318715112724</YIdlVert3>
    <YIdlVert4>7.11846016865779</YIdlVert4>
    <UseAfterDate>2014-01-24</UseAfterDate>
    <Comment/>
    <Sci2IdlDeg>4</Sci2IdlDeg>
    <Sci2IdlX00/>
    <Sci2IdlX10>0.110002368013609</Sci2IdlX10>
    <Sci2IdlX11>-8.96068754290579E-04</Sci2IdlX11>
    <Sci2IdlX20>-1.0277995136576E-06</Sci2IdlX20>
    <Sci2IdlX21>1.372703778496E-07</Sci2IdlX21>
    <Sci2IdlX22>-7.143436463744E-07</Sci2IdlX22>
    <Sci2IdlX30>6.227483936E-10</Sci2IdlX30>
    <Sci2IdlX31>1.5951601568E-09</Sci2IdlX31>
    <Sci2IdlX32>3.243435584E-10</Sci2IdlX32>
    <Sci2IdlX33>5.7449162E-10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00/>
    <Sci2IdlY10>-6.07320700601434E-04</Sci2IdlY10>
    <Sci2IdlY11>0.109631760643945</Sci2IdlY11>
    <Sci2IdlY20>3.534196190688E-07</Sci2IdlY20>
    <Sci2IdlY21>-9.182661779072E-07</Sci2IdlY21>
    <Sci2IdlY22>8.318436819904E-07</Sci2IdlY22>
    <Sci2IdlY30>3.973347668E-10</Sci2IdlY30>
    <Sci2IdlY31>9.290169808E-10</Sci2IdlY31>
    <Sci2IdlY32>1.4263028328E-09</Sci2IdlY32>
    <Sci2IdlY33>7.299890456E-10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00/>
    <Idl2SciX10>9.0233672422808</Idl2SciX10>
    <Idl2SciX11>-2.49848382441056E-02</Idl2SciX11>
    <Idl2SciX20>-3.44140488729047E-04</Idl2SciX20>
    <Idl2SciX21>-5.34279893762021E-04</Idl2SciX21>
    <Idl2SciX22>5.09807182054709E-04</Idl2SciX22>
    <Idl2SciX30>2.12424489302345E-05</Idl2SciX30>
    <Idl2SciX31>5.23793301780301E-06</Idl2SciX31>
    <Idl2SciX32>1.23131330854245E-05</Idl2SciX32>
    <Idl2SciX33>1.70629554245839E-06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00/>
    <Idl2SciY10>-2.53780338395029E-02</Idl2SciY10>
    <Idl2SciY11>9.08068729149809</Idl2SciY11>
    <Idl2SciY20>-1.55152173551696E-04</Idl2SciY20>
    <Idl2SciY21>1.09166648025822E-03</Idl2SciY21>
    <Idl2SciY22>1.28419357512117E-05</Idl2SciY22>
    <Idl2SciY30>1.38666198768569E-06</Idl2SciY30>
    <Idl2SciY31>6.07870701899517E-06</Idl2SciY31>
    <Idl2SciY32>4.21454475988756E-06</Idl2SciY32>
    <Idl2SciY33>4.20707788427309E-07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MIRIM_MASKLYOT_CNTR</AperName>
    <AperShape>QUAD</AperShape>
    <XDetSize>1032</XDetSize>
    <YDetSize>1024</YDetSize>
    <XDetRef>160</XDetRef>
    <YDetRef>868</YDetRef>
    <XSciSize>320</XSciSize>
    <YSciSize>304</YSciSize>
    <XSciRef>160</XSciRef>
    <YSciRef>152</YSciRef>
    <XSciScale>0.108961767366698</XSciScale>
    <YSciScale>0.110327148281485</YSciScale>
    <V2Ref>-391.389719699265</V2Ref>
    <V3Ref>-339.53085251461</V3Ref>
    <V3IdlYAngle>4.55</V3IdlYAngle>
    <VIdlParity>-1</VIdlParity>
    <DetSciYAngle>0</DetSciYAngle>
    <DetSciParity>1</DetSciParity>
    <V3SciXAngle>-85.45</V3SciXAngle>
    <V3SciYAngle>4.55</V3SciYAngle>
    <XIdlVert1>-17.3648665695115</XIdlVert1>
    <XIdlVert2>17.6111515533429</XIdlVert2>
    <XIdlVert3>17.5215510826169</XIdlVert3>
    <XIdlVert4>-17.2404308441429</XIdlVert4>
    <YIdlVert1>-16.7312270882135</YIdlVert1>
    <YIdlVert2>-16.7632126008188</YIdlVert2>
    <YIdlVert3>16.7747425476667</YIdlVert3>
    <YIdlVert4>16.8094979696569</YIdlVert4>
    <UseAfterDate>2014-01-24</UseAfterDate>
    <Comment/>
    <Sci2IdlDeg>4</Sci2IdlDeg>
    <Sci2IdlX00/>
    <Sci2IdlX10>0.108961718400319</Sci2IdlX10>
    <Sci2IdlX11>6.05951381265984E-05</Sci2IdlX11>
    <Sci2IdlX20>5.0067810073504E-06</Sci2IdlX20>
    <Sci2IdlX21>-2.2002076078816E-06</Sci2IdlX21>
    <Sci2IdlX22>1.892910954208E-07</Sci2IdlX22>
    <Sci2IdlX30>-5.7486799608E-09</Sci2IdlX30>
    <Sci2IdlX31>1.6068604744E-09</Sci2IdlX31>
    <Sci2IdlX32>-2.8998500992E-09</Sci2IdlX32>
    <Sci2IdlX33>3.799930728E-10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00/>
    <Sci2IdlY10>-1.03300164673427E-04</Sci2IdlY10>
    <Sci2IdlY11>0.110327131641107</Sci2IdlY11>
    <Sci2IdlY20>-9.683088445088E-07</Sci2IdlY20>
    <Sci2IdlY21>-2.84735750912001E-08</Sci2IdlY21>
    <Sci2IdlY22>-3.407491284224E-07</Sci2IdlY22>
    <Sci2IdlY30>7.527638364E-10</Sci2IdlY30>
    <Sci2IdlY31>-2.3483746304E-09</Sci2IdlY31>
    <Sci2IdlY32>1.3059900744E-09</Sci2IdlY32>
    <Sci2IdlY33>-1.922277288E-10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00/>
    <Idl2SciX10>-9.016246</Idl2SciX10>
    <Idl2SciX11>-0.00003270162</Idl2SciX11>
    <Idl2SciX20>-0.00006744578</Idl2SciX20>
    <Idl2SciX21>-0.00001250612</Idl2SciX21>
    <Idl2SciX22>0.0006100718</Idl2SciX22>
    <Idl2SciX30>-0.00001960492</Idl2SciX30>
    <Idl2SciX31>-0.0000001852528</Idl2SciX31>
    <Idl2SciX32>-0.00001099358</Idl2SciX32>
    <Idl2SciX33>0.00000001409914</Idl2SciX33>
    <Idl2SciX40>-0.0000001303128</Idl2SciX40>
    <Idl2SciX41>-0.00000001008892</Idl2SciX41>
    <Idl2SciX42>-0.0000001219253</Idl2SciX42>
    <Idl2SciX43>0.000000006559973</Idl2SciX43>
    <Idl2SciX44>-0.00000001839063</Idl2SciX44>
    <Idl2SciX50/>
    <Idl2SciX51/>
    <Idl2SciX52/>
    <Idl2SciX53/>
    <Idl2SciX54/>
    <Idl2SciX55/>
    <Idl2SciY00/>
    <Idl2SciY10>-0.0006514976</Idl2SciY10>
    <Idl2SciY11>9.085931</Idl2SciY11>
    <Idl2SciY20>-0.00001822365</Idl2SciY20>
    <Idl2SciY21>-0.001221315</Idl2SciY21>
    <Idl2SciY22>0.00002123081</Idl2SciY22>
    <Idl2SciY30>0.0000003645683</Idl2SciY30>
    <Idl2SciY31>0.000005509879</Idl2SciY31>
    <Idl2SciY32>0.0000003283831</Idl2SciY32>
    <Idl2SciY33>-0.0000003786376</Idl2SciY33>
    <Idl2SciY40>0.000000009469786</Idl2SciY40>
    <Idl2SciY41>0.00000008317944</Idl2SciY41>
    <Idl2SciY42>0.000000007156233</Idl2SciY42>
    <Idl2SciY43>0.00000006750914</Idl2SciY43>
    <Idl2SciY44>-0.000000006145493</Idl2SciY44>
    <Idl2SciY50/>
    <Idl2SciY51/>
    <Idl2SciY52/>
    <Idl2SciY53/>
    <Idl2SciY54/>
    <Idl2SciY55/>
  </SiafEntry>
  <SiafEntry>
    <InstrName>MIRI</InstrName>
    <AperName>MIRIM_MASK1550_CNTR</AperName>
    <AperShape>QUAD</AperShape>
    <XDetSize>1032</XDetSize>
    <YDetSize>1024</YDetSize>
    <XDetRef>144</XDetRef>
    <YDetRef>578</YDetRef>
    <XSciSize>288</XSciSize>
    <YSciSize>224</YSciSize>
    <XSciRef>144</XSciRef>
    <YSciRef>112</YSciRef>
    <XSciScale>0.109198231951358</XSciScale>
    <YSciScale>0.110474137145753</YSciScale>
    <V2Ref>-392.177959628543</V2Ref>
    <V3Ref>-371.587368780386</V3Ref>
    <V3IdlYAngle>4.55</V3IdlYAngle>
    <VIdlParity>-1</VIdlParity>
    <DetSciYAngle>0</DetSciYAngle>
    <DetSciParity>1</DetSciParity>
    <V3SciXAngle>-85.45</V3SciXAngle>
    <V3SciYAngle>4.55</V3SciYAngle>
    <XIdlVert1>-15.5845707258819</XIdlVert1>
    <XIdlVert2>15.8822048712389</XIdlVert2>
    <XIdlVert3>15.8715047460684</XIdlVert3>
    <XIdlVert4>-15.5626266941703</XIdlVert4>
    <YIdlVert1>-12.33255378137</YIdlVert1>
    <YIdlVert2>-12.3193728752378</YIdlVert2>
    <YIdlVert3>12.4127590874518</YIdlVert3>
    <YIdlVert4>12.4275713162959</YIdlVert4>
    <UseAfterDate>2014-01-24</UseAfterDate>
    <Comment/>
    <Sci2IdlDeg>4</Sci2IdlDeg>
    <Sci2IdlX00/>
    <Sci2IdlX10>0.109198231927116</Sci2IdlX10>
    <Sci2IdlX11>2.58570308971232E-05</Sci2IdlX11>
    <Sci2IdlX20>4.9846878192768E-06</Sci2IdlX20>
    <Sci2IdlX21>-5.060168167488E-07</Sci2IdlX21>
    <Sci2IdlX22>5.605614336E-08</Sci2IdlX22>
    <Sci2IdlX30>-5.8304014988E-09</Sci2IdlX30>
    <Sci2IdlX31>4.620439608E-10</Sci2IdlX31>
    <Sci2IdlX32>-3.0563335632E-09</Sci2IdlX32>
    <Sci2IdlX33>3.58331832E-11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00/>
    <Sci2IdlY10>-2.30097965292002E-06</Sci2IdlY10>
    <Sci2IdlY11>0.110474134119768</Sci2IdlY11>
    <Sci2IdlY20>-3.142171515076E-07</Sci2IdlY20>
    <Sci2IdlY21>-4.339213630984E-07</Sci2IdlY21>
    <Sci2IdlY22>-1.2907793585E-07</Sci2IdlY22>
    <Sci2IdlY30>3.657648688E-10</Sci2IdlY30>
    <Sci2IdlY31>-2.3477383484E-09</Sci2IdlY31>
    <Sci2IdlY32>3.512016348E-10</Sci2IdlY32>
    <Sci2IdlY33>-3.248498028E-10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00/>
    <Idl2SciX10>9.016246</Idl2SciX10>
    <Idl2SciX11>-0.00003270162</Idl2SciX11>
    <Idl2SciX20>-0.00006744578</Idl2SciX20>
    <Idl2SciX21>0.00001250612</Idl2SciX21>
    <Idl2SciX22>0.0006100718</Idl2SciX22>
    <Idl2SciX30>0.00001960492</Idl2SciX30>
    <Idl2SciX31>-0.0000001852528</Idl2SciX31>
    <Idl2SciX32>0.00001099358</Idl2SciX32>
    <Idl2SciX33>0.00000001409914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00/>
    <Idl2SciY10>0.0006514976</Idl2SciY10>
    <Idl2SciY11>9.085931</Idl2SciY11>
    <Idl2SciY20>-0.00001822365</Idl2SciY20>
    <Idl2SciY21>0.001221315</Idl2SciY21>
    <Idl2SciY22>0.00002123081</Idl2SciY22>
    <Idl2SciY30>-0.0000003645683</Idl2SciY30>
    <Idl2SciY31>0.000005509879</Idl2SciY31>
    <Idl2SciY32>-0.0000003283831</Idl2SciY32>
    <Idl2SciY33>-0.0000003786376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MIRIM_MASK1140_CNTR</AperName>
    <AperShape>QUAD</AperShape>
    <XDetSize>1032</XDetSize>
    <YDetSize>1024</YDetSize>
    <XDetRef>144</XDetRef>
    <YDetRef>356</YDetRef>
    <XSciSize>288</XSciSize>
    <YSciSize>224</YSciSize>
    <XSciRef>144</XSciRef>
    <YSciRef>112</YSciRef>
    <XSciScale>0.109158816079</XSciScale>
    <YSciScale>0.110479076709013</YSciScale>
    <V2Ref>-394.121084159171</V2Ref>
    <V3Ref>-396.038103684176</V3Ref>
    <V3IdlYAngle>4.55</V3IdlYAngle>
    <VIdlParity>-1</VIdlParity>
    <DetSciYAngle>0</DetSciYAngle>
    <DetSciParity>1</DetSciParity>
    <V3SciXAngle>-85.45</V3SciXAngle>
    <V3SciYAngle>4.55</V3SciYAngle>
    <XIdlVert1>-15.5363468636083</XIdlVert1>
    <XIdlVert2>15.8749792331843</XIdlVert2>
    <XIdlVert3>15.9017390161331</XIdlVert3>
    <XIdlVert4>-15.5655050720822</XIdlVert4>
    <YIdlVert1>-12.3339004065994</YIdlVert1>
    <YIdlVert2>-12.2915374505357</YIdlVert2>
    <YIdlVert3>12.4419815695947</YIdlVert3>
    <YIdlVert4>12.4271634380835</YIdlVert4>
    <UseAfterDate>2014-01-24</UseAfterDate>
    <Comment/>
    <Sci2IdlDeg>4</Sci2IdlDeg>
    <Sci2IdlX00/>
    <Sci2IdlX10>0.109158770926966</Sci2IdlX10>
    <Sci2IdlX11>-6.65380491621761E-06</Sci2IdlX11>
    <Sci2IdlX20>4.9800298355232E-06</Sci2IdlX20>
    <Sci2IdlX21>8.667843412512E-07</Sci2IdlX21>
    <Sci2IdlX22>1.194879728352E-07</Sci2IdlX22>
    <Sci2IdlX30>-5.7956780792E-09</Sci2IdlX30>
    <Sci2IdlX31>-4.200801432E-10</Sci2IdlX31>
    <Sci2IdlX32>-3.1274554368E-09</Sci2IdlX32>
    <Sci2IdlX33>-2.263191576E-10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00/>
    <Sci2IdlY10>9.92848584436801E-05</Sci2IdlY10>
    <Sci2IdlY11>0.110479076508644</Sci2IdlY11>
    <Sci2IdlY20>2.013490939424E-07</Sci2IdlY20>
    <Sci2IdlY21>-4.269721067776E-07</Sci2IdlY21>
    <Sci2IdlY22>1.16586367936E-07</Sci2IdlY22>
    <Sci2IdlY30>6.21792028E-11</Sci2IdlY30>
    <Sci2IdlY31>-2.2970026016E-09</Sci2IdlY31>
    <Sci2IdlY32>-3.825045912E-10</Sci2IdlY32>
    <Sci2IdlY33>-4.128808392E-10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00/>
    <Idl2SciX10>9.26416823994426</Idl2SciX10>
    <Idl2SciX11>-3.78273814263701E-03</Idl2SciX11>
    <Idl2SciX20>-5.35385442932362E-03</Idl2SciX20>
    <Idl2SciX21>2.0049805271989E-04</Idl2SciX21>
    <Idl2SciX22>-3.08349035921042E-04</Idl2SciX22>
    <Idl2SciX30>4.713636337569E-05</Idl2SciX30>
    <Idl2SciX31>-2.2128665539601E-06</Idl2SciX31>
    <Idl2SciX32>2.3830252286495E-05</Idl2SciX32>
    <Idl2SciX33>2.30636367637656E-07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00/>
    <Idl2SciY10>-6.14429080695741E-03</Idl2SciY10>
    <Idl2SciY11>9.0492850782423</Idl2SciY11>
    <Idl2SciY20>2.30777020288545E-04</Idl2SciY20>
    <Idl2SciY21>-6.00505843716211E-05</Idl2SciY21>
    <Idl2SciY22>7.52361417924498E-05</Idl2SciY22>
    <Idl2SciY30>-2.51065826558263E-06</Idl2SciY30>
    <Idl2SciY31>1.87067148382856E-05</Idl2SciY31>
    <Idl2SciY32>-1.4409964059535E-06</Idl2SciY32>
    <Idl2SciY33>3.14140665457979E-06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MIRIM_MASK1065_CNTR</AperName>
    <AperShape>QUAD</AperShape>
    <XDetSize>1032</XDetSize>
    <YDetSize>1024</YDetSize>
    <XDetRef>144</XDetRef>
    <YDetRef>130</YDetRef>
    <XSciSize>288</XSciSize>
    <YSciSize>224</YSciSize>
    <XSciRef>144</XSciRef>
    <YSciRef>112</YSciRef>
    <XSciScale>0.108802029949698</XSciScale>
    <YSciScale>0.110358591079142</YSciScale>
    <V2Ref>-396.111876861721</V2Ref>
    <V3Ref>-420.915870601511</V3Ref>
    <V3IdlYAngle>4.55</V3IdlYAngle>
    <VIdlParity>-1</VIdlParity>
    <DetSciYAngle>0</DetSciYAngle>
    <DetSciParity>1</DetSciParity>
    <V3SciXAngle>-85.45</V3SciXAngle>
    <V3SciYAngle>4.55</V3SciYAngle>
    <XIdlVert1>-15.4290261305526</XIdlVert1>
    <XIdlVert2>15.8336604466334</XIdlVert2>
    <XIdlVert3>15.8841066905421</XIdlVert3>
    <XIdlVert4>-15.5267482971628</XIdlVert4>
    <YIdlVert1>-12.3097841871448</YIdlVert1>
    <YIdlVert2>-12.2597442304123</YIdlVert2>
    <YIdlVert3>12.4579035732744</YIdlVert3>
    <YIdlVert4>12.4133648592687</YIdlVert4>
    <UseAfterDate>2014-01-24</UseAfterDate>
    <Comment/>
    <Sci2IdlDeg>4</Sci2IdlDeg>
    <Sci2IdlX00/>
    <Sci2IdlX10>0.108801907060805</Sci2IdlX10>
    <Sci2IdlX11>-1.08971749206147E-04</Sci2IdlX11>
    <Sci2IdlX20>5.1764440081024E-06</Sci2IdlX20>
    <Sci2IdlX21>2.2967573555136E-06</Sci2IdlX21>
    <Sci2IdlX22>3.634032600576E-07</Sci2IdlX22>
    <Sci2IdlX30>-5.7603290124E-09</Sci2IdlX30>
    <Sci2IdlX31>-1.3180983752E-09</Sci2IdlX31>
    <Sci2IdlX32>-3.1998587856E-09</Sci2IdlX32>
    <Sci2IdlX33>-4.93194964E-10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00/>
    <Sci2IdlY10>1.6352708325995E-04</Sci2IdlY10>
    <Sci2IdlY11>0.110358537277961</Sci2IdlY11>
    <Sci2IdlY20>7.146352427068E-07</Sci2IdlY20>
    <Sci2IdlY21>-8.52747198472001E-08</Sci2IdlY21>
    <Sci2IdlY22>4.268998013404E-07</Sci2IdlY22>
    <Sci2IdlY30>-2.468764752E-10</Sci2IdlY30>
    <Sci2IdlY31>-2.2453526972E-09</Sci2IdlY31>
    <Sci2IdlY32>-1.1294307492E-09</Sci2IdlY32>
    <Sci2IdlY33>-5.024980204E-10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00/>
    <Idl2SciX10>9.08364976152986</Idl2SciX10>
    <Idl2SciX11>3.20142558980989E-03</Idl2SciX11>
    <Idl2SciX20>-2.43070761499226E-03</Idl2SciX20>
    <Idl2SciX21>4.19948241737064E-04</Idl2SciX21>
    <Idl2SciX22>1.87313148587731E-04</Idl2SciX22>
    <Idl2SciX30>3.470550870756E-05</Idl2SciX30>
    <Idl2SciX31>-3.58708358817654E-06</Idl2SciX31>
    <Idl2SciX32>1.78046439005518E-05</Idl2SciX32>
    <Idl2SciX33>-5.60731158429368E-07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00/>
    <Idl2SciY10>6.98014603714037E-03</Idl2SciY10>
    <Idl2SciY11>9.0585735229626</Idl2SciY11>
    <Idl2SciY20>1.92744305975779E-04</Idl2SciY20>
    <Idl2SciY21>6.60571634329792E-04</Idl2SciY21>
    <Idl2SciY22>8.13151524456304E-05</Idl2SciY22>
    <Idl2SciY30>-2.31768736615099E-06</Idl2SciY30>
    <Idl2SciY31>1.28374023045068E-05</Idl2SciY31>
    <Idl2SciY32>-2.84230437489321E-06</Idl2SciY32>
    <Idl2SciY33>1.308379432836E-06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MIRIM_FULL_SLITCNTR</AperName>
    <AperShape>QUAD</AperShape>
    <XDetSize>1032</XDetSize>
    <YDetSize>1024</YDetSize>
    <XDetRef>352</XDetRef>
    <YDetRef>300</YDetRef>
    <XSciSize>64</XSciSize>
    <YSciSize>1024</YSciSize>
    <XSciRef>32</XSciRef>
    <YSciRef>300</YSciRef>
    <XSciScale>0.110505140223944</XSciScale>
    <YSciScale>0.11029798802475</YSciScale>
    <V2Ref>-417.398743930779</V2Ref>
    <V3Ref>-400.352308742842</V3Ref>
    <V3IdlYAngle>4.55</V3IdlYAngle>
    <VIdlParity>-1</VIdlParity>
    <DetSciYAngle>0</DetSciYAngle>
    <DetSciParity>1</DetSciParity>
    <V3SciXAngle>-85.45</V3SciXAngle>
    <V3SciYAngle>4.55</V3SciYAngle>
    <XIdlVert1>-2.75</XIdlVert1>
    <XIdlVert2>2.75</XIdlVert2>
    <XIdlVert3>2.75</XIdlVert3>
    <XIdlVert4>-2.75</XIdlVert4>
    <YIdlVert1>-0.3</YIdlVert1>
    <YIdlVert2>-0.3</YIdlVert2>
    <YIdlVert3>0.3</YIdlVert3>
    <YIdlVert4>0.3</YIdlVert4>
    <UseAfterDate>2014-01-24</UseAfterDate>
    <Comment/>
    <Sci2IdlDeg>4</Sci2IdlDeg>
    <Sci2IdlX00/>
    <Sci2IdlX10>0.110504853640737</Sci2IdlX10>
    <Sci2IdlX11>2.01775376925139E-04</Sci2IdlX11>
    <Sci2IdlX20>1.9141877279968E-06</Sci2IdlX20>
    <Sci2IdlX21>9.304422853408E-07</Sci2IdlX21>
    <Sci2IdlX22>-4.052225555552E-07</Sci2IdlX22>
    <Sci2IdlX30>-4.1348665384E-09</Sci2IdlX30>
    <Sci2IdlX31>-7.401988984E-10</Sci2IdlX31>
    <Sci2IdlX32>-2.3189014336E-09</Sci2IdlX32>
    <Sci2IdlX33>-2.702354392E-10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00/>
    <Sci2IdlY10>2.51669928459936E-04</Sci2IdlY10>
    <Sci2IdlY11>0.110297803464099</Sci2IdlY11>
    <Sci2IdlY20>2.817927714336E-07</Sci2IdlY20>
    <Sci2IdlY21>-1.1465052449024E-06</Sci2IdlY21>
    <Sci2IdlY22>6.4814493952E-08</Sci2IdlY22>
    <Sci2IdlY30>-1.389006964E-10</Sci2IdlY30>
    <Sci2IdlY31>-1.4308825232E-09</Sci2IdlY31>
    <Sci2IdlY32>-6.151198344E-10</Sci2IdlY32>
    <Sci2IdlY33>-2.059413784E-10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00/>
    <Idl2SciX10>9.09018448983933</Idl2SciX10>
    <Idl2SciX11>7.43298412696598E-02</Idl2SciX11>
    <Idl2SciX20>7.02767850045449E-04</Idl2SciX20>
    <Idl2SciX21>-8.05124862126852E-05</Idl2SciX21>
    <Idl2SciX22>5.45175737619332E-04</Idl2SciX22>
    <Idl2SciX30>-5.60459560785832E-06</Idl2SciX30>
    <Idl2SciX31>-1.06437762346502E-05</Idl2SciX31>
    <Idl2SciX32>-1.99570188762699E-06</Idl2SciX32>
    <Idl2SciX33>-3.91466215766509E-06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00/>
    <Idl2SciY10>5.04457114309769E-02</Idl2SciY10>
    <Idl2SciY11>9.12216962559594</Idl2SciY11>
    <Idl2SciY20>-2.49841577878846E-04</Idl2SciY20>
    <Idl2SciY21>7.08456271457324E-04</Idl2SciY21>
    <Idl2SciY22>-6.1126028434672E-04</Idl2SciY22>
    <Idl2SciY30>-2.57326736844362E-06</Idl2SciY30>
    <Idl2SciY31>-6.09392018741237E-06</Idl2SciY31>
    <Idl2SciY32>-9.54840983312333E-06</Idl2SciY32>
    <Idl2SciY33>-4.9124069136379E-06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MIRIFU_FULL_SHCH1CNTR_OSS</AperName>
    <AperShape>QUAD</AperShape>
    <XDetSize>1032</XDetSize>
    <YDetSize>1024</YDetSize>
    <XDetRef>516</XDetRef>
    <YDetRef>512</YDetRef>
    <XSciSize>1024</XSciSize>
    <YSciSize>1024</YSciSize>
    <XSciRef>512</XSciRef>
    <YSciRef>512</YSciRef>
    <XSciScale>0.2</XSciScale>
    <YSciScale>0.2</YSciScale>
    <V2Ref>-504.48</V2Ref>
    <V3Ref>-321.06</V3Ref>
    <V3IdlYAngle>17</V3IdlYAngle>
    <VIdlParity>1</VIdlParity>
    <DetSciYAngle>0</DetSciYAngle>
    <DetSciParity>1</DetSciParity>
    <V3SciXAngle>-85.45</V3SciXAngle>
    <V3SciYAngle>4.55</V3SciYAngle>
    <XIdlVert1>-4</XIdlVert1>
    <XIdlVert2>4</XIdlVert2>
    <XIdlVert3>4</XIdlVert3>
    <XIdlVert4>-4</XIdlVert4>
    <YIdlVert1>-4</YIdlVert1>
    <YIdlVert2>-4</YIdlVert2>
    <YIdlVert3>4</YIdlVert3>
    <YIdlVert4>4</YIdlVert4>
    <UseAfterDate>2014-01-24</UseAfterDate>
    <Comment/>
    <Sci2IdlDeg>4</Sci2IdlDeg>
    <Sci2IdlX00/>
    <Sci2IdlX10>-0.2</Sci2IdlX10>
    <Sci2IdlX11>0</Sci2IdlX11>
    <Sci2IdlX20>0</Sci2IdlX20>
    <Sci2IdlX21>0</Sci2IdlX21>
    <Sci2IdlX22>0</Sci2IdlX22>
    <Sci2IdlX30>0</Sci2IdlX30>
    <Sci2IdlX31>0</Sci2IdlX31>
    <Sci2IdlX32>0</Sci2IdlX32>
    <Sci2IdlX33>0</Sci2IdlX33>
    <Sci2IdlX40>0</Sci2IdlX40>
    <Sci2IdlX41>0</Sci2IdlX41>
    <Sci2IdlX42>0</Sci2IdlX42>
    <Sci2IdlX43>0</Sci2IdlX43>
    <Sci2IdlX44>0</Sci2IdlX44>
    <Sci2IdlX50/>
    <Sci2IdlX51/>
    <Sci2IdlX52/>
    <Sci2IdlX53/>
    <Sci2IdlX54/>
    <Sci2IdlX55/>
    <Sci2IdlY00/>
    <Sci2IdlY10>0</Sci2IdlY10>
    <Sci2IdlY11>0.2</Sci2IdlY11>
    <Sci2IdlY20>0</Sci2IdlY20>
    <Sci2IdlY21>0</Sci2IdlY21>
    <Sci2IdlY22>0</Sci2IdlY22>
    <Sci2IdlY30>0</Sci2IdlY30>
    <Sci2IdlY31>0</Sci2IdlY31>
    <Sci2IdlY32>0</Sci2IdlY32>
    <Sci2IdlY33>0</Sci2IdlY33>
    <Sci2IdlY40>0</Sci2IdlY40>
    <Sci2IdlY41>0</Sci2IdlY41>
    <Sci2IdlY42>0</Sci2IdlY42>
    <Sci2IdlY43>0</Sci2IdlY43>
    <Sci2IdlY44>0</Sci2IdlY44>
    <Sci2IdlY50/>
    <Sci2IdlY51/>
    <Sci2IdlY52/>
    <Sci2IdlY53/>
    <Sci2IdlY54/>
    <Sci2IdlY55/>
    <Idl2SciX00/>
    <Idl2SciX10>-5</Idl2SciX10>
    <Idl2SciX11>0</Idl2SciX11>
    <Idl2SciX20>0</Idl2SciX20>
    <Idl2SciX21>0</Idl2SciX21>
    <Idl2SciX22>0</Idl2SciX22>
    <Idl2SciX30>0</Idl2SciX30>
    <Idl2SciX31>0</Idl2SciX31>
    <Idl2SciX32>0</Idl2SciX32>
    <Idl2SciX33>0</Idl2SciX33>
    <Idl2SciX40>0</Idl2SciX40>
    <Idl2SciX41>0</Idl2SciX41>
    <Idl2SciX42>0</Idl2SciX42>
    <Idl2SciX43>0</Idl2SciX43>
    <Idl2SciX44>0</Idl2SciX44>
    <Idl2SciX50/>
    <Idl2SciX51/>
    <Idl2SciX52/>
    <Idl2SciX53/>
    <Idl2SciX54/>
    <Idl2SciX55/>
    <Idl2SciY00/>
    <Idl2SciY10>0</Idl2SciY10>
    <Idl2SciY11>5</Idl2SciY11>
    <Idl2SciY20>0</Idl2SciY20>
    <Idl2SciY21>0</Idl2SciY21>
    <Idl2SciY22>0</Idl2SciY22>
    <Idl2SciY30>0</Idl2SciY30>
    <Idl2SciY31>0</Idl2SciY31>
    <Idl2SciY32>0</Idl2SciY32>
    <Idl2SciY33>0</Idl2SciY33>
    <Idl2SciY40>0</Idl2SciY40>
    <Idl2SciY41>0</Idl2SciY41>
    <Idl2SciY42>0</Idl2SciY42>
    <Idl2SciY43>0</Idl2SciY43>
    <Idl2SciY44>0</Idl2SciY44>
    <Idl2SciY50/>
    <Idl2SciY51/>
    <Idl2SciY52/>
    <Idl2SciY53/>
    <Idl2SciY54/>
    <Idl2SciY55/>
  </SiafEntry>
  <SiafEntry>
    <InstrName>MIRI</InstrName>
    <AperName>MIRIFU_FULL_SHCH1CNTR_CH1</AperName>
    <AperShape>QUAD</AperShape>
    <XDetSize>1032</XDetSize>
    <YDetSize>1024</YDetSize>
    <XDetRef>349</XDetRef>
    <YDetRef>361</YDetRef>
    <XSciSize>478</XSciSize>
    <YSciSize>478</YSciSize>
    <XSciRef>239</XSciRef>
    <YSciRef>239</YSciRef>
    <XSciScale>0.2</XSciScale>
    <YSciScale>0.2</YSciScale>
    <V2Ref>-504.48</V2Ref>
    <V3Ref>-321.06</V3Ref>
    <V3IdlYAngle>17</V3IdlYAngle>
    <VIdlParity>-1</VIdlParity>
    <DetSciYAngle>0</DetSciYAngle>
    <DetSciParity>1</DetSciParity>
    <V3SciXAngle>-85.45</V3SciXAngle>
    <V3SciYAngle>4.55</V3SciYAngle>
    <XIdlVert1>-1.5</XIdlVert1>
    <XIdlVert2>1.5</XIdlVert2>
    <XIdlVert3>1.5</XIdlVert3>
    <XIdlVert4>-1.5</XIdlVert4>
    <YIdlVert1>-1.935</YIdlVert1>
    <YIdlVert2>-1.935</YIdlVert2>
    <YIdlVert3>1.935</YIdlVert3>
    <YIdlVert4>1.935</YIdlVert4>
    <UseAfterDate>2014-01-24</UseAfterDate>
    <Comment/>
    <Sci2IdlDeg>4</Sci2IdlDeg>
    <Sci2IdlX00/>
    <Sci2IdlX10>0.2</Sci2IdlX10>
    <Sci2IdlX11>0</Sci2IdlX11>
    <Sci2IdlX20>0</Sci2IdlX20>
    <Sci2IdlX21>0</Sci2IdlX21>
    <Sci2IdlX22>0</Sci2IdlX22>
    <Sci2IdlX30>0</Sci2IdlX30>
    <Sci2IdlX31>0</Sci2IdlX31>
    <Sci2IdlX32>0</Sci2IdlX32>
    <Sci2IdlX33>0</Sci2IdlX33>
    <Sci2IdlX40>0</Sci2IdlX40>
    <Sci2IdlX41>0</Sci2IdlX41>
    <Sci2IdlX42>0</Sci2IdlX42>
    <Sci2IdlX43>0</Sci2IdlX43>
    <Sci2IdlX44>0</Sci2IdlX44>
    <Sci2IdlX50/>
    <Sci2IdlX51/>
    <Sci2IdlX52/>
    <Sci2IdlX53/>
    <Sci2IdlX54/>
    <Sci2IdlX55/>
    <Sci2IdlY00/>
    <Sci2IdlY10>0</Sci2IdlY10>
    <Sci2IdlY11>0.2</Sci2IdlY11>
    <Sci2IdlY20>0</Sci2IdlY20>
    <Sci2IdlY21>0</Sci2IdlY21>
    <Sci2IdlY22>0</Sci2IdlY22>
    <Sci2IdlY30>0</Sci2IdlY30>
    <Sci2IdlY31>0</Sci2IdlY31>
    <Sci2IdlY32>0</Sci2IdlY32>
    <Sci2IdlY33>0</Sci2IdlY33>
    <Sci2IdlY40>0</Sci2IdlY40>
    <Sci2IdlY41>0</Sci2IdlY41>
    <Sci2IdlY42>0</Sci2IdlY42>
    <Sci2IdlY43>0</Sci2IdlY43>
    <Sci2IdlY44>0</Sci2IdlY44>
    <Sci2IdlY50/>
    <Sci2IdlY51/>
    <Sci2IdlY52/>
    <Sci2IdlY53/>
    <Sci2IdlY54/>
    <Sci2IdlY55/>
    <Idl2SciX00/>
    <Idl2SciX10>5</Idl2SciX10>
    <Idl2SciX11>0</Idl2SciX11>
    <Idl2SciX20>0</Idl2SciX20>
    <Idl2SciX21>0</Idl2SciX21>
    <Idl2SciX22>0</Idl2SciX22>
    <Idl2SciX30>0</Idl2SciX30>
    <Idl2SciX31>0</Idl2SciX31>
    <Idl2SciX32>0</Idl2SciX32>
    <Idl2SciX33>0</Idl2SciX33>
    <Idl2SciX40>0</Idl2SciX40>
    <Idl2SciX41>0</Idl2SciX41>
    <Idl2SciX42>0</Idl2SciX42>
    <Idl2SciX43>0</Idl2SciX43>
    <Idl2SciX44>0</Idl2SciX44>
    <Idl2SciX50/>
    <Idl2SciX51/>
    <Idl2SciX52/>
    <Idl2SciX53/>
    <Idl2SciX54/>
    <Idl2SciX55/>
    <Idl2SciY00/>
    <Idl2SciY10>0</Idl2SciY10>
    <Idl2SciY11>5</Idl2SciY11>
    <Idl2SciY20>0</Idl2SciY20>
    <Idl2SciY21>0</Idl2SciY21>
    <Idl2SciY22>0</Idl2SciY22>
    <Idl2SciY30>0</Idl2SciY30>
    <Idl2SciY31>0</Idl2SciY31>
    <Idl2SciY32>0</Idl2SciY32>
    <Idl2SciY33>0</Idl2SciY33>
    <Idl2SciY40>0</Idl2SciY40>
    <Idl2SciY41>0</Idl2SciY41>
    <Idl2SciY42>0</Idl2SciY42>
    <Idl2SciY43>0</Idl2SciY43>
    <Idl2SciY44>0</Idl2SciY44>
    <Idl2SciY50/>
    <Idl2SciY51/>
    <Idl2SciY52/>
    <Idl2SciY53/>
    <Idl2SciY54/>
    <Idl2SciY55/>
  </SiafEntry>
  <SiafEntry>
    <InstrName>MIRI</InstrName>
    <AperName>MIRIFU_FULL_SHCH1CNTR_CH2</AperName>
    <AperShape>QUAD</AperShape>
    <XDetSize>1032</XDetSize>
    <YDetSize>1024</YDetSize>
    <XDetRef>372</XDetRef>
    <YDetRef>396</YDetRef>
    <XSciSize>594</XSciSize>
    <YSciSize>594</YSciSize>
    <XSciRef>297</XSciRef>
    <YSciRef>297</YSciRef>
    <XSciScale>0.2</XSciScale>
    <YSciScale>0.2</YSciScale>
    <V2Ref>-504.48</V2Ref>
    <V3Ref>-321.06</V3Ref>
    <V3IdlYAngle>17</V3IdlYAngle>
    <VIdlParity>-1</VIdlParity>
    <DetSciYAngle>0</DetSciYAngle>
    <DetSciParity>1</DetSciParity>
    <V3SciXAngle>-85.45</V3SciXAngle>
    <V3SciYAngle>4.55</V3SciYAngle>
    <XIdlVert1>-1.75</XIdlVert1>
    <XIdlVert2>1.75</XIdlVert2>
    <XIdlVert3>1.75</XIdlVert3>
    <XIdlVert4>-1.75</XIdlVert4>
    <YIdlVert1>-2.21</YIdlVert1>
    <YIdlVert2>-2.21</YIdlVert2>
    <YIdlVert3>2.21</YIdlVert3>
    <YIdlVert4>2.21</YIdlVert4>
    <UseAfterDate>2014-01-24</UseAfterDate>
    <Comment/>
    <Sci2IdlDeg>4</Sci2IdlDeg>
    <Sci2IdlX00/>
    <Sci2IdlX10>0.2</Sci2IdlX10>
    <Sci2IdlX11>0</Sci2IdlX11>
    <Sci2IdlX20>0</Sci2IdlX20>
    <Sci2IdlX21>0</Sci2IdlX21>
    <Sci2IdlX22>0</Sci2IdlX22>
    <Sci2IdlX30>0</Sci2IdlX30>
    <Sci2IdlX31>0</Sci2IdlX31>
    <Sci2IdlX32>0</Sci2IdlX32>
    <Sci2IdlX33>0</Sci2IdlX33>
    <Sci2IdlX40>0</Sci2IdlX40>
    <Sci2IdlX41>0</Sci2IdlX41>
    <Sci2IdlX42>0</Sci2IdlX42>
    <Sci2IdlX43>0</Sci2IdlX43>
    <Sci2IdlX44>0</Sci2IdlX44>
    <Sci2IdlX50/>
    <Sci2IdlX51/>
    <Sci2IdlX52/>
    <Sci2IdlX53/>
    <Sci2IdlX54/>
    <Sci2IdlX55/>
    <Sci2IdlY00/>
    <Sci2IdlY10>0</Sci2IdlY10>
    <Sci2IdlY11>0.2</Sci2IdlY11>
    <Sci2IdlY20>0</Sci2IdlY20>
    <Sci2IdlY21>0</Sci2IdlY21>
    <Sci2IdlY22>0</Sci2IdlY22>
    <Sci2IdlY30>0</Sci2IdlY30>
    <Sci2IdlY31>0</Sci2IdlY31>
    <Sci2IdlY32>0</Sci2IdlY32>
    <Sci2IdlY33>0</Sci2IdlY33>
    <Sci2IdlY40>0</Sci2IdlY40>
    <Sci2IdlY41>0</Sci2IdlY41>
    <Sci2IdlY42>0</Sci2IdlY42>
    <Sci2IdlY43>0</Sci2IdlY43>
    <Sci2IdlY44>0</Sci2IdlY44>
    <Sci2IdlY50/>
    <Sci2IdlY51/>
    <Sci2IdlY52/>
    <Sci2IdlY53/>
    <Sci2IdlY54/>
    <Sci2IdlY55/>
    <Idl2SciX00/>
    <Idl2SciX10>5</Idl2SciX10>
    <Idl2SciX11>0</Idl2SciX11>
    <Idl2SciX20>0</Idl2SciX20>
    <Idl2SciX21>0</Idl2SciX21>
    <Idl2SciX22>0</Idl2SciX22>
    <Idl2SciX30>0</Idl2SciX30>
    <Idl2SciX31>0</Idl2SciX31>
    <Idl2SciX32>0</Idl2SciX32>
    <Idl2SciX33>0</Idl2SciX33>
    <Idl2SciX40>0</Idl2SciX40>
    <Idl2SciX41>0</Idl2SciX41>
    <Idl2SciX42>0</Idl2SciX42>
    <Idl2SciX43>0</Idl2SciX43>
    <Idl2SciX44>0</Idl2SciX44>
    <Idl2SciX50/>
    <Idl2SciX51/>
    <Idl2SciX52/>
    <Idl2SciX53/>
    <Idl2SciX54/>
    <Idl2SciX55/>
    <Idl2SciY00/>
    <Idl2SciY10>0</Idl2SciY10>
    <Idl2SciY11>5</Idl2SciY11>
    <Idl2SciY20>0</Idl2SciY20>
    <Idl2SciY21>0</Idl2SciY21>
    <Idl2SciY22>0</Idl2SciY22>
    <Idl2SciY30>0</Idl2SciY30>
    <Idl2SciY31>0</Idl2SciY31>
    <Idl2SciY32>0</Idl2SciY32>
    <Idl2SciY33>0</Idl2SciY33>
    <Idl2SciY40>0</Idl2SciY40>
    <Idl2SciY41>0</Idl2SciY41>
    <Idl2SciY42>0</Idl2SciY42>
    <Idl2SciY43>0</Idl2SciY43>
    <Idl2SciY44>0</Idl2SciY44>
    <Idl2SciY50/>
    <Idl2SciY51/>
    <Idl2SciY52/>
    <Idl2SciY53/>
    <Idl2SciY54/>
    <Idl2SciY55/>
  </SiafEntry>
  <SiafEntry>
    <InstrName>MIRI</InstrName>
    <AperName>MIRIFU_FULL_SHCH1CNTR_CH3</AperName>
    <AperShape>QUAD</AperShape>
    <XDetSize>1032</XDetSize>
    <YDetSize>1024</YDetSize>
    <XDetRef>442</XDetRef>
    <YDetRef>453</YDetRef>
    <XSciSize>790</XSciSize>
    <YSciSize>790</YSciSize>
    <XSciRef>395</XSciRef>
    <YSciRef>395</YSciRef>
    <XSciScale>0.2</XSciScale>
    <YSciScale>0.2</YSciScale>
    <V2Ref>-504.48</V2Ref>
    <V3Ref>-321.06</V3Ref>
    <V3IdlYAngle>17</V3IdlYAngle>
    <VIdlParity>-1</VIdlParity>
    <DetSciYAngle>0</DetSciYAngle>
    <DetSciParity>1</DetSciParity>
    <V3SciXAngle>-85.45</V3SciXAngle>
    <V3SciYAngle>4.55</V3SciYAngle>
    <XIdlVert1>-2.6</XIdlVert1>
    <XIdlVert2>2.6</XIdlVert2>
    <XIdlVert3>2.6</XIdlVert3>
    <XIdlVert4>-2.6</XIdlVert4>
    <YIdlVert1>-3.095</YIdlVert1>
    <YIdlVert2>-3.095</YIdlVert2>
    <YIdlVert3>3.095</YIdlVert3>
    <YIdlVert4>3.095</YIdlVert4>
    <UseAfterDate>2014-01-24</UseAfterDate>
    <Comment/>
    <Sci2IdlDeg>4</Sci2IdlDeg>
    <Sci2IdlX00/>
    <Sci2IdlX10>0.2</Sci2IdlX10>
    <Sci2IdlX11>0</Sci2IdlX11>
    <Sci2IdlX20>0</Sci2IdlX20>
    <Sci2IdlX21>0</Sci2IdlX21>
    <Sci2IdlX22>0</Sci2IdlX22>
    <Sci2IdlX30>0</Sci2IdlX30>
    <Sci2IdlX31>0</Sci2IdlX31>
    <Sci2IdlX32>0</Sci2IdlX32>
    <Sci2IdlX33>0</Sci2IdlX33>
    <Sci2IdlX40>0</Sci2IdlX40>
    <Sci2IdlX41>0</Sci2IdlX41>
    <Sci2IdlX42>0</Sci2IdlX42>
    <Sci2IdlX43>0</Sci2IdlX43>
    <Sci2IdlX44>0</Sci2IdlX44>
    <Sci2IdlX50/>
    <Sci2IdlX51/>
    <Sci2IdlX52/>
    <Sci2IdlX53/>
    <Sci2IdlX54/>
    <Sci2IdlX55/>
    <Sci2IdlY00/>
    <Sci2IdlY10>0</Sci2IdlY10>
    <Sci2IdlY11>0.2</Sci2IdlY11>
    <Sci2IdlY20>0</Sci2IdlY20>
    <Sci2IdlY21>0</Sci2IdlY21>
    <Sci2IdlY22>0</Sci2IdlY22>
    <Sci2IdlY30>0</Sci2IdlY30>
    <Sci2IdlY31>0</Sci2IdlY31>
    <Sci2IdlY32>0</Sci2IdlY32>
    <Sci2IdlY33>0</Sci2IdlY33>
    <Sci2IdlY40>0</Sci2IdlY40>
    <Sci2IdlY41>0</Sci2IdlY41>
    <Sci2IdlY42>0</Sci2IdlY42>
    <Sci2IdlY43>0</Sci2IdlY43>
    <Sci2IdlY44>0</Sci2IdlY44>
    <Sci2IdlY50/>
    <Sci2IdlY51/>
    <Sci2IdlY52/>
    <Sci2IdlY53/>
    <Sci2IdlY54/>
    <Sci2IdlY55/>
    <Idl2SciX00/>
    <Idl2SciX10>5</Idl2SciX10>
    <Idl2SciX11>0</Idl2SciX11>
    <Idl2SciX20>0</Idl2SciX20>
    <Idl2SciX21>0</Idl2SciX21>
    <Idl2SciX22>0</Idl2SciX22>
    <Idl2SciX30>0</Idl2SciX30>
    <Idl2SciX31>0</Idl2SciX31>
    <Idl2SciX32>0</Idl2SciX32>
    <Idl2SciX33>0</Idl2SciX33>
    <Idl2SciX40>0</Idl2SciX40>
    <Idl2SciX41>0</Idl2SciX41>
    <Idl2SciX42>0</Idl2SciX42>
    <Idl2SciX43>0</Idl2SciX43>
    <Idl2SciX44>0</Idl2SciX44>
    <Idl2SciX50/>
    <Idl2SciX51/>
    <Idl2SciX52/>
    <Idl2SciX53/>
    <Idl2SciX54/>
    <Idl2SciX55/>
    <Idl2SciY00/>
    <Idl2SciY10>0</Idl2SciY10>
    <Idl2SciY11>5</Idl2SciY11>
    <Idl2SciY20>0</Idl2SciY20>
    <Idl2SciY21>0</Idl2SciY21>
    <Idl2SciY22>0</Idl2SciY22>
    <Idl2SciY30>0</Idl2SciY30>
    <Idl2SciY31>0</Idl2SciY31>
    <Idl2SciY32>0</Idl2SciY32>
    <Idl2SciY33>0</Idl2SciY33>
    <Idl2SciY40>0</Idl2SciY40>
    <Idl2SciY41>0</Idl2SciY41>
    <Idl2SciY42>0</Idl2SciY42>
    <Idl2SciY43>0</Idl2SciY43>
    <Idl2SciY44>0</Idl2SciY44>
    <Idl2SciY50/>
    <Idl2SciY51/>
    <Idl2SciY52/>
    <Idl2SciY53/>
    <Idl2SciY54/>
    <Idl2SciY55/>
  </SiafEntry>
  <SiafEntry>
    <InstrName>MIRI</InstrName>
    <AperName>MIRIFU_FULL_SHCH1CNTR_CH4</AperName>
    <AperShape>QUAD</AperShape>
    <XDetSize>1032</XDetSize>
    <YDetSize>1024</YDetSize>
    <XDetRef>500</XDetRef>
    <YDetRef>524</YDetRef>
    <XSciSize>978</XSciSize>
    <YSciSize>978</YSciSize>
    <XSciRef>489</XSciRef>
    <YSciRef>489</YSciRef>
    <XSciScale>0.2</XSciScale>
    <YSciScale>0.2</YSciScale>
    <V2Ref>-504.48</V2Ref>
    <V3Ref>-321.06</V3Ref>
    <V3IdlYAngle>17</V3IdlYAngle>
    <VIdlParity>-1</VIdlParity>
    <DetSciYAngle>0</DetSciYAngle>
    <DetSciParity>1</DetSciParity>
    <V3SciXAngle>-85.45</V3SciXAngle>
    <V3SciYAngle>4.55</V3SciYAngle>
    <XIdlVert1>-3.35</XIdlVert1>
    <XIdlVert2>3.35</XIdlVert2>
    <XIdlVert3>3.35</XIdlVert3>
    <XIdlVert4>-3.35</XIdlVert4>
    <YIdlVert1>-3.865</YIdlVert1>
    <YIdlVert2>-3.865</YIdlVert2>
    <YIdlVert3>3.865</YIdlVert3>
    <YIdlVert4>3.865</YIdlVert4>
    <UseAfterDate>2014-01-24</UseAfterDate>
    <Comment/>
    <Sci2IdlDeg>4</Sci2IdlDeg>
    <Sci2IdlX00/>
    <Sci2IdlX10>0.2</Sci2IdlX10>
    <Sci2IdlX11>0</Sci2IdlX11>
    <Sci2IdlX20>0</Sci2IdlX20>
    <Sci2IdlX21>0</Sci2IdlX21>
    <Sci2IdlX22>0</Sci2IdlX22>
    <Sci2IdlX30>0</Sci2IdlX30>
    <Sci2IdlX31>0</Sci2IdlX31>
    <Sci2IdlX32>0</Sci2IdlX32>
    <Sci2IdlX33>0</Sci2IdlX33>
    <Sci2IdlX40>0</Sci2IdlX40>
    <Sci2IdlX41>0</Sci2IdlX41>
    <Sci2IdlX42>0</Sci2IdlX42>
    <Sci2IdlX43>0</Sci2IdlX43>
    <Sci2IdlX44>0</Sci2IdlX44>
    <Sci2IdlX50/>
    <Sci2IdlX51/>
    <Sci2IdlX52/>
    <Sci2IdlX53/>
    <Sci2IdlX54/>
    <Sci2IdlX55/>
    <Sci2IdlY00/>
    <Sci2IdlY10>0</Sci2IdlY10>
    <Sci2IdlY11>0.2</Sci2IdlY11>
    <Sci2IdlY20>0</Sci2IdlY20>
    <Sci2IdlY21>0</Sci2IdlY21>
    <Sci2IdlY22>0</Sci2IdlY22>
    <Sci2IdlY30>0</Sci2IdlY30>
    <Sci2IdlY31>0</Sci2IdlY31>
    <Sci2IdlY32>0</Sci2IdlY32>
    <Sci2IdlY33>0</Sci2IdlY33>
    <Sci2IdlY40>0</Sci2IdlY40>
    <Sci2IdlY41>0</Sci2IdlY41>
    <Sci2IdlY42>0</Sci2IdlY42>
    <Sci2IdlY43>0</Sci2IdlY43>
    <Sci2IdlY44>0</Sci2IdlY44>
    <Sci2IdlY50/>
    <Sci2IdlY51/>
    <Sci2IdlY52/>
    <Sci2IdlY53/>
    <Sci2IdlY54/>
    <Sci2IdlY55/>
    <Idl2SciX00/>
    <Idl2SciX10>5</Idl2SciX10>
    <Idl2SciX11>0</Idl2SciX11>
    <Idl2SciX20>0</Idl2SciX20>
    <Idl2SciX21>0</Idl2SciX21>
    <Idl2SciX22>0</Idl2SciX22>
    <Idl2SciX30>0</Idl2SciX30>
    <Idl2SciX31>0</Idl2SciX31>
    <Idl2SciX32>0</Idl2SciX32>
    <Idl2SciX33>0</Idl2SciX33>
    <Idl2SciX40>0</Idl2SciX40>
    <Idl2SciX41>0</Idl2SciX41>
    <Idl2SciX42>0</Idl2SciX42>
    <Idl2SciX43>0</Idl2SciX43>
    <Idl2SciX44>0</Idl2SciX44>
    <Idl2SciX50/>
    <Idl2SciX51/>
    <Idl2SciX52/>
    <Idl2SciX53/>
    <Idl2SciX54/>
    <Idl2SciX55/>
    <Idl2SciY00/>
    <Idl2SciY10>0</Idl2SciY10>
    <Idl2SciY11>5</Idl2SciY11>
    <Idl2SciY20>0</Idl2SciY20>
    <Idl2SciY21>0</Idl2SciY21>
    <Idl2SciY22>0</Idl2SciY22>
    <Idl2SciY30>0</Idl2SciY30>
    <Idl2SciY31>0</Idl2SciY31>
    <Idl2SciY32>0</Idl2SciY32>
    <Idl2SciY33>0</Idl2SciY33>
    <Idl2SciY40>0</Idl2SciY40>
    <Idl2SciY41>0</Idl2SciY41>
    <Idl2SciY42>0</Idl2SciY42>
    <Idl2SciY43>0</Idl2SciY43>
    <Idl2SciY44>0</Idl2SciY44>
    <Idl2SciY50/>
    <Idl2SciY51/>
    <Idl2SciY52/>
    <Idl2SciY53/>
    <Idl2SciY54/>
    <Idl2SciY55/>
  </SiafEntry>
</SiafEntries>
</file>

<file path=customXml/item2.xml><?xml version="1.0" encoding="utf-8"?>
<SiafEntries>
  <SiafEntry>
    <InstrName>MIRI</InstrName>
    <AperName>MIRIM_FULL_CNTR_OSS</AperName>
    <AperShape>QUAD</AperShape>
    <XDetSize>1032</XDetSize>
    <YDetSize>1024</YDetSize>
    <XDetRef>516</XDetRef>
    <YDetRef>512</YDetRef>
    <XSciSize>1032</XSciSize>
    <YSciSize>1024</YSciSize>
    <XSciRef>516</XSciRef>
    <YSciRef>512</YSciRef>
    <XSciScale>0.110903300270663</XSciScale>
    <YSciScale>0.110061100001332</YSciScale>
    <V2Ref>-433.68</V2Ref>
    <V3Ref>-375.6</V3Ref>
    <V3IdlYAngle>4.55</V3IdlYAngle>
    <VIdlParity>1</VIdlParity>
    <DetSciYAngle>0</DetSciYAngle>
    <DetSciParity>1</DetSciParity>
    <V3SciXAngle>94.55</V3SciXAngle>
    <V3SciYAngle>4.55</V3SciYAngle>
    <XIdlVert1>56.4850138597048</XIdlVert1>
    <XIdlVert2>-56.7812491556769</XIdlVert2>
    <XIdlVert3>-56.7553109372697</XIdlVert3>
    <XIdlVert4>56.4462131242013</XIdlVert4>
    <YIdlVert1>-56.4761019680479</YIdlVert1>
    <YIdlVert2>-55.9382573961613</YIdlVert2>
    <YIdlVert3>56.041444332421</YIdlVert3>
    <YIdlVert4>56.5408323766062</YIdlVert4>
    <UseAfterDate>2014-01-24</UseAfterDate>
    <Comment/>
    <Sci2IdlDeg>4</Sci2IdlDeg>
    <Sci2IdlX10>-0.1109033</Sci2IdlX10>
    <Sci2IdlX11>-0.0000005414345</Sci2IdlX11>
    <Sci2IdlX20>-0.0000001163247</Sci2IdlX20>
    <Sci2IdlX21>0.00000001747554</Sci2IdlX21>
    <Sci2IdlX22>0.0000008132082</Sci2IdlX22>
    <Sci2IdlX30>0.000000002865446</Sci2IdlX30>
    <Sci2IdlX31>-2.523528E-11</Sci2IdlX31>
    <Sci2IdlX32>0.000000001599324</Sci2IdlX32>
    <Sci2IdlX33>2.378268E-12</Sci2IdlX33>
    <Sci2IdlX40>-1.98564E-12</Sci2IdlX40>
    <Sci2IdlX41>1.564118E-13</Sci2IdlX41>
    <Sci2IdlX42>-1.986766E-12</Sci2IdlX42>
    <Sci2IdlX43>-1.067896E-13</Sci2IdlX43>
    <Sci2IdlX44>-2.952166E-13</Sci2IdlX44>
    <Sci2IdlX50/>
    <Sci2IdlX51/>
    <Sci2IdlX52/>
    <Sci2IdlX53/>
    <Sci2IdlX54/>
    <Sci2IdlX55/>
    <Sci2IdlY10>-0.000007748211</Sci2IdlY10>
    <Sci2IdlY11>0.1100611</Sci2IdlY11>
    <Sci2IdlY20>0.00000002345867</Sci2IdlY20>
    <Sci2IdlY21>-0.000001633657</Sci2IdlY21>
    <Sci2IdlY22>-0.00000002847674</Sci2IdlY22>
    <Sci2IdlY30>5.284669E-11</Sci2IdlY30>
    <Sci2IdlY31>-8.065214E-10</Sci2IdlY31>
    <Sci2IdlY32>4.80561E-11</Sci2IdlY32>
    <Sci2IdlY33>5.87967E-11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-9.016246</Idl2SciX10>
    <Idl2SciX11>-0.00003270162</Idl2SciX11>
    <Idl2SciX20>-0.00006744578</Idl2SciX20>
    <Idl2SciX21>-0.00001250612</Idl2SciX21>
    <Idl2SciX22>0.0006100718</Idl2SciX22>
    <Idl2SciX30>-0.00001960492</Idl2SciX30>
    <Idl2SciX31>-0.0000001852528</Idl2SciX31>
    <Idl2SciX32>-0.00001099358</Idl2SciX32>
    <Idl2SciX33>0.00000001409914</Idl2SciX33>
    <Idl2SciX40>-0.0000001303128</Idl2SciX40>
    <Idl2SciX41>-0.00000001008892</Idl2SciX41>
    <Idl2SciX42>-0.0000001219253</Idl2SciX42>
    <Idl2SciX43>0.000000006559973</Idl2SciX43>
    <Idl2SciX44>-0.00000001839063</Idl2SciX44>
    <Idl2SciX50/>
    <Idl2SciX51/>
    <Idl2SciX52/>
    <Idl2SciX53/>
    <Idl2SciX54/>
    <Idl2SciX55/>
    <Idl2SciY10>-0.0006514976</Idl2SciY10>
    <Idl2SciY11>9.085931</Idl2SciY11>
    <Idl2SciY20>-0.00001822365</Idl2SciY20>
    <Idl2SciY21>-0.001221315</Idl2SciY21>
    <Idl2SciY22>0.00002123081</Idl2SciY22>
    <Idl2SciY30>0.0000003645683</Idl2SciY30>
    <Idl2SciY31>0.000005509879</Idl2SciY31>
    <Idl2SciY32>0.0000003283831</Idl2SciY32>
    <Idl2SciY33>-0.0000003786376</Idl2SciY33>
    <Idl2SciY40>0.000000009469786</Idl2SciY40>
    <Idl2SciY41>0.00000008317944</Idl2SciY41>
    <Idl2SciY42>0.000000007156233</Idl2SciY42>
    <Idl2SciY43>0.00000006750914</Idl2SciY43>
    <Idl2SciY44>-0.000000006145493</Idl2SciY44>
    <Idl2SciY50/>
    <Idl2SciY51/>
    <Idl2SciY52/>
    <Idl2SciY53/>
    <Idl2SciY54/>
    <Idl2SciY55/>
  </SiafEntry>
  <SiafEntry>
    <InstrName>MIRI</InstrName>
    <AperName>MIRIM_FULL_CNTR</AperName>
    <AperShape>QUAD</AperShape>
    <XDetSize>1032</XDetSize>
    <YDetSize>1024</YDetSize>
    <XDetRef>516</XDetRef>
    <YDetRef>512</YDetRef>
    <XSciSize>1032</XSciSize>
    <YSciSize>1024</YSciSize>
    <XSciRef>516</XSciRef>
    <YSciRef>512</YSciRef>
    <XSciScale>0.110903300270663</XSciScale>
    <YSciScale>0.110061100001332</YSciScale>
    <V2Ref>-433.68</V2Ref>
    <V3Ref>-375.6</V3Ref>
    <V3IdlYAngle>4.55</V3IdlYAngle>
    <VIdlParity>-1</VIdlParity>
    <DetSciYAngle>0</DetSciYAngle>
    <DetSciParity>1</DetSciParity>
    <V3SciXAngle>-85.45</V3SciXAngle>
    <V3SciYAngle>4.55</V3SciYAngle>
    <XIdlVert1>-56.4847161123817</XIdlVert1>
    <XIdlVert2>56.7809508307645</XIdlVert2>
    <XIdlVert3>56.7556133688534</XIdlVert3>
    <XIdlVert4>-56.4465149702446</XIdlVert4>
    <YIdlVert1>-56.4761019680479</YIdlVert1>
    <YIdlVert2>-55.9382573961613</YIdlVert2>
    <YIdlVert3>56.041444332421</YIdlVert3>
    <YIdlVert4>56.5408323766062</YIdlVert4>
    <UseAfterDate>2014-01-24</UseAfterDate>
    <Comment/>
    <Sci2IdlDeg>4</Sci2IdlDeg>
    <Sci2IdlX10>0.1109033</Sci2IdlX10>
    <Sci2IdlX11>0.0000005414345</Sci2IdlX11>
    <Sci2IdlX20>0.0000001163247</Sci2IdlX20>
    <Sci2IdlX21>-0.00000001747554</Sci2IdlX21>
    <Sci2IdlX22>-0.0000008132082</Sci2IdlX22>
    <Sci2IdlX30>-0.000000002865446</Sci2IdlX30>
    <Sci2IdlX31>2.523528E-11</Sci2IdlX31>
    <Sci2IdlX32>-0.000000001599324</Sci2IdlX32>
    <Sci2IdlX33>-2.378268E-12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-0.000007748211</Sci2IdlY10>
    <Sci2IdlY11>0.1100611</Sci2IdlY11>
    <Sci2IdlY20>0.00000002345867</Sci2IdlY20>
    <Sci2IdlY21>-0.000001633657</Sci2IdlY21>
    <Sci2IdlY22>-0.00000002847674</Sci2IdlY22>
    <Sci2IdlY30>5.284669E-11</Sci2IdlY30>
    <Sci2IdlY31>-8.065214E-10</Sci2IdlY31>
    <Sci2IdlY32>4.80561E-11</Sci2IdlY32>
    <Sci2IdlY33>5.87967E-11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9.016246</Idl2SciX10>
    <Idl2SciX11>-0.00003270162</Idl2SciX11>
    <Idl2SciX20>-0.00006744578</Idl2SciX20>
    <Idl2SciX21>0.00001250612</Idl2SciX21>
    <Idl2SciX22>0.0006100718</Idl2SciX22>
    <Idl2SciX30>0.00001960492</Idl2SciX30>
    <Idl2SciX31>-0.0000001852528</Idl2SciX31>
    <Idl2SciX32>0.00001099358</Idl2SciX32>
    <Idl2SciX33>0.00000001409914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0.0006514976</Idl2SciY10>
    <Idl2SciY11>9.085931</Idl2SciY11>
    <Idl2SciY20>-0.00001822365</Idl2SciY20>
    <Idl2SciY21>0.001221315</Idl2SciY21>
    <Idl2SciY22>0.00002123081</Idl2SciY22>
    <Idl2SciY30>-0.0000003645683</Idl2SciY30>
    <Idl2SciY31>0.000005509879</Idl2SciY31>
    <Idl2SciY32>-0.0000003283831</Idl2SciY32>
    <Idl2SciY33>-0.0000003786376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MIRIM_FULL_ILLCNTR</AperName>
    <AperShape>QUAD</AperShape>
    <XDetSize>1032</XDetSize>
    <YDetSize>1024</YDetSize>
    <XDetRef>706</XDetRef>
    <YDetRef>512</YDetRef>
    <XSciSize>644</XSciSize>
    <YSciSize>1024</YSciSize>
    <XSciRef>322</XSciRef>
    <YSciRef>512</YSciRef>
    <XSciScale>0.110903300270663</XSciScale>
    <YSciScale>0.110061100001332</YSciScale>
    <V2Ref>-454.672429269518</V2Ref>
    <V3Ref>-373.929885180893</V3Ref>
    <V3IdlYAngle>4.55</V3IdlYAngle>
    <VIdlParity>-1</VIdlParity>
    <DetSciYAngle>0</DetSciYAngle>
    <DetSciParity>1</DetSciParity>
    <V3SciXAngle>-85.45</V3SciXAngle>
    <V3SciYAngle>4.55</V3SciYAngle>
    <XIdlVert1>-35.7863332777247</XIdlVert1>
    <XIdlVert2>35.2795123280575</XIdlVert2>
    <XIdlVert3>35.2599807881299</XIdlVert3>
    <XIdlVert4>-35.7785756044147</XIdlVert4>
    <YIdlVert1>-56.3870107548558</YIdlVert1>
    <YIdlVert2>-55.9398629677863</YIdlVert2>
    <YIdlVert3>56.0442987344181</YIdlVert3>
    <YIdlVert4>56.4949826366146</YIdlVert4>
    <UseAfterDate>2014-01-24</UseAfterDate>
    <Comment/>
    <Sci2IdlDeg>4</Sci2IdlDeg>
    <Sci2IdlX10>0.11069165360324</Sci2IdlX10>
    <Sci2IdlX11>-2.9407530282E-06</Sci2IdlX11>
    <Sci2IdlX20>-0.000001086889896</Sci2IdlX20>
    <Sci2IdlX21>-2.482553154E-08</Sci2IdlX21>
    <Sci2IdlX22>-1.0453575074E-06</Sci2IdlX22>
    <Sci2IdlX30>-1.3563596E-09</Sci2IdlX30>
    <Sci2IdlX31>-6.3919446E-11</Sci2IdlX31>
    <Sci2IdlX32>-8.4435292E-10</Sci2IdlX32>
    <Sci2IdlX33>1.7911756E-11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2.7838817794E-06</Sci2IdlY10>
    <Sci2IdlY11>0.109730969450537</Sci2IdlY11>
    <Sci2IdlY20>2.116945424E-08</Sci2IdlY20>
    <Sci2IdlY21>-1.7920345571E-06</Sci2IdlY21>
    <Sci2IdlY22>-2.347121717E-08</Sci2IdlY22>
    <Sci2IdlY30>-6.0879026E-11</Sci2IdlY30>
    <Sci2IdlY31>-2.70446899999999E-11</Sci2IdlY31>
    <Sci2IdlY32>4.63361399999999E-12</Sci2IdlY32>
    <Sci2IdlY33>2.6811229E-10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9.28836709741317</Idl2SciX10>
    <Idl2SciX11>-0.031174327448363</Idl2SciX11>
    <Idl2SciX20>-5.24074488300059E-03</Idl2SciX20>
    <Idl2SciX21>2.33111501798427E-03</Idl2SciX21>
    <Idl2SciX22>-4.46809850266349E-04</Idl2SciX22>
    <Idl2SciX30>4.57720423040023E-05</Idl2SciX30>
    <Idl2SciX31>-1.37353981767897E-05</Idl2SciX31>
    <Idl2SciX32>2.20283315256551E-05</Idl2SciX32>
    <Idl2SciX33>-3.30092306714351E-06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-1.17840829366154E-02</Idl2SciY10>
    <Idl2SciY11>9.07313954157876</Idl2SciY11>
    <Idl2SciY20>1.07112244990659E-03</Idl2SciY20>
    <Idl2SciY21>-5.2398271272227E-04</Idl2SciY21>
    <Idl2SciY22>4.01617406030631E-04</Idl2SciY22>
    <Idl2SciY30>-6.34353068088315E-06</Idl2SciY30>
    <Idl2SciY31>1.85058171336745E-05</Idl2SciY31>
    <Idl2SciY32>-1.10492342884105E-05</Idl2SciY32>
    <Idl2SciY33>1.73003160190946E-06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MIRIM_BRIGHTSKY_ILLCNTR</AperName>
    <AperShape>QUAD</AperShape>
    <XDetSize>1032</XDetSize>
    <YDetSize>1024</YDetSize>
    <XDetRef>484</XDetRef>
    <YDetRef>306</YDetRef>
    <XSciSize>968</XSciSize>
    <YSciSize>512</YSciSize>
    <XSciRef>484</XSciRef>
    <YSciRef>256</YSciRef>
    <XSciScale>0.11081705556999</XSciScale>
    <YSciScale>0.110124868730149</YSciScale>
    <V2Ref>-431.910208579344</V2Ref>
    <V3Ref>-398.496767528912</V3Ref>
    <V3IdlYAngle>4.55</V3IdlYAngle>
    <VIdlParity>-1</VIdlParity>
    <DetSciYAngle>0</DetSciYAngle>
    <DetSciParity>1</DetSciParity>
    <V3SciXAngle>-85.45</V3SciXAngle>
    <V3SciYAngle>4.55</V3SciYAngle>
    <XIdlVert1>-52.9120210683957</XIdlVert1>
    <XIdlVert2>53.3814034103336</XIdlVert2>
    <XIdlVert3>53.6000452589992</XIdlVert3>
    <XIdlVert4>-53.0235249866911</XIdlVert4>
    <YIdlVert1>-28.2831217745964</YIdlVert1>
    <YIdlVert2>-27.806869365038</YIdlVert2>
    <YIdlVert3>28.2029410533567</YIdlVert3>
    <YIdlVert4>28.2566859139279</YIdlVert4>
    <UseAfterDate>2014-01-24</UseAfterDate>
    <Comment/>
    <Sci2IdlDeg>4</Sci2IdlDeg>
    <Sci2IdlX10>0.110816625638821</Sci2IdlX10>
    <Sci2IdlX11>3.0318898127375E-04</Sci2IdlX11>
    <Sci2IdlX20>4.796260226992E-07</Sci2IdlX20>
    <Sci2IdlX21>7.053326093152E-07</Sci2IdlX21>
    <Sci2IdlX22>-6.812468730368E-07</Sci2IdlX22>
    <Sci2IdlX30>-3.0873870892E-09</Sci2IdlX30>
    <Sci2IdlX31>-7.782967792E-10</Sci2IdlX31>
    <Sci2IdlX32>-1.7924729968E-09</Sci2IdlX32>
    <Sci2IdlX33>-2.490540136E-10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3.08686293290232E-04</Sci2IdlY10>
    <Sci2IdlY11>0.110124451368777</Sci2IdlY11>
    <Sci2IdlY20>2.058040038684E-07</Sci2IdlY20>
    <Sci2IdlY21>-1.4604005792456E-06</Sci2IdlY21>
    <Sci2IdlY22>-1.9440344762E-08</Sci2IdlY22>
    <Sci2IdlY30>-2.097051232E-10</Sci2IdlY30>
    <Sci2IdlY31>-8.907225716E-10</Sci2IdlY31>
    <Sci2IdlY32>-6.254571372E-10</Sci2IdlY32>
    <Sci2IdlY33>-5.81429092E-11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9.31791456834878</Idl2SciX10>
    <Idl2SciX11>-3.57990580684764E-02</Idl2SciX11>
    <Idl2SciX20>-5.67662612749296E-03</Idl2SciX20>
    <Idl2SciX21>2.26444904066136E-03</Idl2SciX21>
    <Idl2SciX22>-4.90923692721312E-04</Idl2SciX22>
    <Idl2SciX30>4.75354735824223E-05</Idl2SciX30>
    <Idl2SciX31>-1.29783603342822E-05</Idl2SciX31>
    <Idl2SciX32>2.29394980251071E-05</Idl2SciX32>
    <Idl2SciX33>-3.01839187540542E-06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-1.72287592228959E-02</Idl2SciY10>
    <Idl2SciY11>9.07213868349904</Idl2SciY11>
    <Idl2SciY20>1.06914966564174E-03</Idl2SciY20>
    <Idl2SciY21>-5.78806195654906E-04</Idl2SciY21>
    <Idl2SciY22>4.18572660016049E-04</Idl2SciY22>
    <Idl2SciY30>-6.18040334506192E-06</Idl2SciY30>
    <Idl2SciY31>1.93165225072253E-05</Idl2SciY31>
    <Idl2SciY32>-1.03831220016378E-05</Idl2SciY32>
    <Idl2SciY33>2.04988218052077E-06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MIRIM_SUBPRISM_CNTR</AperName>
    <AperShape>QUAD</AperShape>
    <XDetSize>1032</XDetSize>
    <YDetSize>1024</YDetSize>
    <XDetRef>36</XDetRef>
    <YDetRef>736</YDetRef>
    <XSciSize>72</XSciSize>
    <YSciSize>416</YSciSize>
    <XSciRef>36</XSciRef>
    <YSciRef>208</YSciRef>
    <XSciScale>0.10772440056896</XSciScale>
    <YSciScale>0.110407243157569</YSciScale>
    <V2Ref>-379.127163788229</V2Ref>
    <V3Ref>-355.122857890625</V3Ref>
    <V3IdlYAngle>4.55</V3IdlYAngle>
    <VIdlParity>-1</VIdlParity>
    <DetSciYAngle>0</DetSciYAngle>
    <DetSciParity>1</DetSciParity>
    <V3SciXAngle>-85.45</V3SciXAngle>
    <V3SciYAngle>4.55</V3SciYAngle>
    <XIdlVert1>-3.85031511155433</XIdlVert1>
    <XIdlVert2>3.92053763091672</XIdlVert2>
    <XIdlVert3>3.99153636541603</XIdlVert3>
    <XIdlVert4>-3.72818242755974</XIdlVert4>
    <YIdlVert1>-22.9245595185031</YIdlVert1>
    <YIdlVert2>-22.9192255255524</YIdlVert2>
    <YIdlVert3>23.0071790232447</YIdlVert3>
    <YIdlVert4>22.9907677585628</YIdlVert4>
    <UseAfterDate>2014-01-24</UseAfterDate>
    <Comment/>
    <Sci2IdlDeg>4</Sci2IdlDeg>
    <Sci2IdlX10>0.107724342370995</Sci2IdlX10>
    <Sci2IdlX11>2.21913898740026E-04</Sci2IdlX11>
    <Sci2IdlX20>7.143308539744E-06</Sci2IdlX20>
    <Sci2IdlX21>-1.7047038933312E-06</Sci2IdlX21>
    <Sci2IdlX22>4.650506856576E-07</Sci2IdlX22>
    <Sci2IdlX30>-6.7129110432E-09</Sci2IdlX30>
    <Sci2IdlX31>1.14053944E-09</Sci2IdlX31>
    <Sci2IdlX32>-3.4348567488E-09</Sci2IdlX32>
    <Sci2IdlX33>2.108767976E-10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1.11976240224576E-04</Sci2IdlY10>
    <Sci2IdlY11>0.110407020138559</Sci2IdlY11>
    <Sci2IdlY20>-8.869978131872E-07</Sci2IdlY20>
    <Sci2IdlY21>3.22326689984E-07</Sci2IdlY21>
    <Sci2IdlY22>-3.638668960832E-07</Sci2IdlY22>
    <Sci2IdlY30>6.46474434E-10</Sci2IdlY30>
    <Sci2IdlY31>-2.8269185456E-09</Sci2IdlY31>
    <Sci2IdlY32>8.98071204E-10</Sci2IdlY32>
    <Sci2IdlY33>-3.811764712E-10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9.28836709741317</Idl2SciX10>
    <Idl2SciX11>-0.031174327448363</Idl2SciX11>
    <Idl2SciX20>-5.24074488300059E-03</Idl2SciX20>
    <Idl2SciX21>2.33111501798427E-03</Idl2SciX21>
    <Idl2SciX22>-4.46809850266349E-04</Idl2SciX22>
    <Idl2SciX30>4.57720423040023E-05</Idl2SciX30>
    <Idl2SciX31>-1.37353981767897E-05</Idl2SciX31>
    <Idl2SciX32>2.20283315256551E-05</Idl2SciX32>
    <Idl2SciX33>-3.30092306714351E-06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-1.17840829366154E-02</Idl2SciY10>
    <Idl2SciY11>9.07313954157876</Idl2SciY11>
    <Idl2SciY20>1.07112244990659E-03</Idl2SciY20>
    <Idl2SciY21>-5.2398271272227E-04</Idl2SciY21>
    <Idl2SciY22>4.01617406030631E-04</Idl2SciY22>
    <Idl2SciY30>-6.34353068088315E-06</Idl2SciY30>
    <Idl2SciY31>1.85058171336745E-05</Idl2SciY31>
    <Idl2SciY32>-1.10492342884105E-05</Idl2SciY32>
    <Idl2SciY33>1.73003160190946E-06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MIRIM_SUB256_ILLCNTR</AperName>
    <AperShape>QUAD</AperShape>
    <XDetSize>1032</XDetSize>
    <YDetSize>1024</YDetSize>
    <XDetRef>306</XDetRef>
    <YDetRef>128</YDetRef>
    <XSciSize>604</XSciSize>
    <YSciSize>256</YSciSize>
    <XSciRef>302</XSciRef>
    <YSciRef>128</YSciRef>
    <XSciScale>0.110056232880666</XSciScale>
    <YSciScale>0.110290878278385</YSciScale>
    <V2Ref>-413.808156251175</V2Ref>
    <V3Ref>-419.68465017712</V3Ref>
    <V3IdlYAngle>4.55</V3IdlYAngle>
    <VIdlParity>-1</VIdlParity>
    <DetSciYAngle>0</DetSciYAngle>
    <DetSciParity>1</DetSciParity>
    <V3SciXAngle>-85.45</V3SciXAngle>
    <V3SciYAngle>4.55</V3SciYAngle>
    <XIdlVert1>-32.7247819448888</XIdlVert1>
    <XIdlVert2>33.3365152877005</XIdlVert2>
    <XIdlVert3>33.5034393646731</XIdlVert3>
    <XIdlVert4>-32.8438167896723</XIdlVert4>
    <YIdlVert1>-14.1074175837814</YIdlVert1>
    <YIdlVert2>-13.8684277696266</YIdlVert2>
    <YIdlVert3>14.2844118828515</YIdlVert3>
    <YIdlVert4>14.1320739720463</YIdlVert4>
    <UseAfterDate>2014-01-24</UseAfterDate>
    <Comment/>
    <Sci2IdlDeg>4</Sci2IdlDeg>
    <Sci2IdlX10>0.110055595728681</Sci2IdlX10>
    <Sci2IdlX11>2.28251391998782E-04</Sci2IdlX11>
    <Sci2IdlX20>2.69238710112E-06</Sci2IdlX20>
    <Sci2IdlX21>1.8676047359928E-06</Sci2IdlX21>
    <Sci2IdlX22>-9.99707208143999E-08</Sci2IdlX22>
    <Sci2IdlX30>-4.4733214688E-09</Sci2IdlX30>
    <Sci2IdlX31>-1.402061574E-09</Sci2IdlX31>
    <Sci2IdlX32>-2.5567873392E-09</Sci2IdlX32>
    <Sci2IdlX33>-4.782567816E-10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3.744925748226E-04</Sci2IdlY10>
    <Sci2IdlY11>0.110290642090432</Sci2IdlY11>
    <Sci2IdlY20>5.742515399168E-07</Sci2IdlY20>
    <Sci2IdlY21>-7.00423711084E-07</Sci2IdlY21>
    <Sci2IdlY22>2.428796788108E-07</Sci2IdlY22>
    <Sci2IdlY30>-3.46577618E-10</Sci2IdlY30>
    <Sci2IdlY31>-1.5802891604E-09</Sci2IdlY31>
    <Sci2IdlY32>-1.173064098E-09</Sci2IdlY32>
    <Sci2IdlY33>-3.248220108E-10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9.16190773623225</Idl2SciX10>
    <Idl2SciX11>6.85502201693491E-04</Idl2SciX11>
    <Idl2SciX20>-3.81163009139692E-03</Idl2SciX20>
    <Idl2SciX21>-6.51176824502766E-04</Idl2SciX21>
    <Idl2SciX22>-9.4222390799994E-05</Idl2SciX22>
    <Idl2SciX30>4.08313028009141E-05</Idl2SciX30>
    <Idl2SciX31>2.77502015036212E-06</Idl2SciX31>
    <Idl2SciX32>2.13442016128201E-05</Idl2SciX32>
    <Idl2SciX33>1.55131106266753E-06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-8.24619623830028E-03</Idl2SciY10>
    <Idl2SciY11>9.05147867926584</Idl2SciY11>
    <Idl2SciY20>-1.46966250382112E-04</Idl2SciY20>
    <Idl2SciY21>3.19692130074041E-04</Idl2SciY21>
    <Idl2SciY22>-8.79118255666741E-05</Idl2SciY22>
    <Idl2SciY30>-4.8607748758697E-07</Idl2SciY30>
    <Idl2SciY31>1.55081367636837E-05</Idl2SciY31>
    <Idl2SciY32>2.57467607891386E-06</Idl2SciY32>
    <Idl2SciY33>2.81667244804327E-06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MIRIM_SUB128_CNTR</AperName>
    <AperShape>QUAD</AperShape>
    <XDetSize>1032</XDetSize>
    <YDetSize>1024</YDetSize>
    <XDetRef>68</XDetRef>
    <YDetRef>960</YDetRef>
    <XSciSize>128</XSciSize>
    <YSciSize>128</YSciSize>
    <XSciRef>64</XSciRef>
    <YSciRef>64</YSciRef>
    <XSciScale>0.107630874901237</XSciScale>
    <YSciScale>0.110217315067363</YSciScale>
    <V2Ref>-380.668567376538</V2Ref>
    <V3Ref>-330.206976206015</V3Ref>
    <V3IdlYAngle>4.55</V3IdlYAngle>
    <VIdlParity>-1</VIdlParity>
    <DetSciYAngle>0</DetSciYAngle>
    <DetSciParity>1</DetSciParity>
    <V3SciXAngle>-85.45</V3SciXAngle>
    <V3SciYAngle>4.55</V3SciYAngle>
    <XIdlVert1>-6.83883257219818</XIdlVert1>
    <XIdlVert2>6.95888184339223</XIdlVert2>
    <XIdlVert3>6.98255460476703</XIdlVert3>
    <XIdlVert4>-6.76437227069699</XIdlVert4>
    <YIdlVert1>-7.01302715867128</YIdlVert1>
    <YIdlVert2>-6.99891493112352</YIdlVert2>
    <YIdlVert3>7.11311734944019</YIdlVert3>
    <YIdlVert4>7.0872169168898</YIdlVert4>
    <UseAfterDate>2014-01-24</UseAfterDate>
    <Comment/>
    <Sci2IdlDeg>4</Sci2IdlDeg>
    <Sci2IdlX10>0.107630774698084</Sci2IdlX10>
    <Sci2IdlX11>3.74067710081133E-04</Sci2IdlX11>
    <Sci2IdlX20>6.8628741777856E-06</Sci2IdlX20>
    <Sci2IdlX21>-3.0979663100224E-06</Sci2IdlX21>
    <Sci2IdlX22>5.900520583552E-07</Sci2IdlX22>
    <Sci2IdlX30>-6.4937853664E-09</Sci2IdlX30>
    <Sci2IdlX31>2.0155950752E-09</Sci2IdlX31>
    <Sci2IdlX32>-3.2359411136E-09</Sci2IdlX32>
    <Sci2IdlX33>4.788081384E-10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1.46866933178074E-04</Sci2IdlY10>
    <Sci2IdlY11>0.110216680289358</Sci2IdlY11>
    <Sci2IdlY20>-1.4354122163232E-06</Sci2IdlY20>
    <Sci2IdlY21>7.104952578432E-07</Sci2IdlY21>
    <Sci2IdlY22>-5.378611996736E-07</Sci2IdlY22>
    <Sci2IdlY30>9.336413012E-10</Sci2IdlY30>
    <Sci2IdlY31>-2.7468310832E-09</Sci2IdlY31>
    <Sci2IdlY32>1.6310741352E-09</Sci2IdlY32>
    <Sci2IdlY33>-2.570992104E-10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9.15865971012498</Idl2SciX10>
    <Idl2SciX11>-2.22125711401566E-03</Idl2SciX11>
    <Idl2SciX20>-3.8165899826653E-03</Idl2SciX20>
    <Idl2SciX21>3.84020101294598E-04</Idl2SciX21>
    <Idl2SciX22>-4.64005802128903E-05</Idl2SciX22>
    <Idl2SciX30>4.10773793934861E-05</Idl2SciX30>
    <Idl2SciX31>-3.20602422846259E-06</Idl2SciX31>
    <Idl2SciX32>2.08608491830487E-05</Idl2SciX32>
    <Idl2SciX33>-2.5303490138192E-07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1.49194625132378E-04</Idl2SciY10>
    <Idl2SciY11>9.05188787909276</Idl2SciY11>
    <Idl2SciY20>2.37699790785503E-04</Idl2SciY20>
    <Idl2SciY21>3.24235304583168E-04</Idl2SciY21>
    <Idl2SciY22>9.7159073849633E-05</Idl2SciY22>
    <Idl2SciY30>-2.52618769675005E-06</Idl2SciY30>
    <Idl2SciY31>1.58585284924134E-05</Idl2SciY31>
    <Idl2SciY32>-2.39284292289926E-06</Idl2SciY32>
    <Idl2SciY33>2.21355108483106E-06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MIRIM_SUB64_CNTR</AperName>
    <AperShape>QUAD</AperShape>
    <XDetSize>1032</XDetSize>
    <YDetSize>1024</YDetSize>
    <XDetRef>36</XDetRef>
    <YDetRef>928</YDetRef>
    <XSciSize>64</XSciSize>
    <YSciSize>64</YSciSize>
    <XSciRef>32</XSciRef>
    <YSciRef>32</YSciRef>
    <XSciScale>0.10727138750058</XSciScale>
    <YSciScale>0.110228794031324</YSciScale>
    <V2Ref>-377.508253057732</V2Ref>
    <V3Ref>-334.002552508322</V3Ref>
    <V3IdlYAngle>4.55</V3IdlYAngle>
    <VIdlParity>-1</VIdlParity>
    <DetSciYAngle>0</DetSciYAngle>
    <DetSciParity>1</DetSciParity>
    <V3SciXAngle>-85.45</V3SciXAngle>
    <V3SciYAngle>4.55</V3SciYAngle>
    <XIdlVert1>-3.38737246364067</XIdlVert1>
    <XIdlVert2>3.48387082086392</XIdlVert2>
    <XIdlVert3>3.50545702866624</XIdlVert3>
    <XIdlVert4>-3.35344293119103</XIdlVert4>
    <YIdlVert1>-3.48011737123587</YIdlVert1>
    <YIdlVert2>-3.46789705283419</YIdlVert2>
    <YIdlVert3>3.58809124529738</YIdlVert3>
    <YIdlVert4>3.57263421478766</YIdlVert4>
    <UseAfterDate>2014-01-24</UseAfterDate>
    <Comment/>
    <Sci2IdlDeg>4</Sci2IdlDeg>
    <Sci2IdlX10>0.107271172509116</Sci2IdlX10>
    <Sci2IdlX11>4.32172688954886E-04</Sci2IdlX11>
    <Sci2IdlX20>7.435532254048E-06</Sci2IdlX20>
    <Sci2IdlX21>-3.0118788094272E-06</Sci2IdlX21>
    <Sci2IdlX22>6.518129095296E-07</Sci2IdlX22>
    <Sci2IdlX30>-6.7429421088E-09</Sci2IdlX30>
    <Sci2IdlX31>1.903457584E-09</Sci2IdlX31>
    <Sci2IdlX32>-3.3733459392E-09</Sci2IdlX32>
    <Sci2IdlX33>4.376031464E-10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2.14766894737728E-04</Sci2IdlY10>
    <Sci2IdlY11>0.110227946820971</Sci2IdlY11>
    <Sci2IdlY20>-1.4339786121632E-06</Sci2IdlY20>
    <Sci2IdlY21>7.89020925632E-07</Sci2IdlY21>
    <Sci2IdlY22>-5.614976777792E-07</Sci2IdlY22>
    <Sci2IdlY30>9.0903501E-10</Sci2IdlY30>
    <Sci2IdlY31>-2.8707981104E-09</Sci2IdlY31>
    <Sci2IdlY32>1.53262794E-09</Sci2IdlY32>
    <Sci2IdlY33>-3.050415208E-10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9.1914689569717</Idl2SciX10>
    <Idl2SciX11>9.41188856579146E-03</Idl2SciX11>
    <Idl2SciX20>-3.9554925257514E-03</Idl2SciX20>
    <Idl2SciX21>-1.72862697401527E-03</Idl2SciX21>
    <Idl2SciX22>-2.7886145451498E-04</Idl2SciX22>
    <Idl2SciX30>4.05737824837498E-05</Idl2SciX30>
    <Idl2SciX31>8.86120337845783E-06</Idl2SciX31>
    <Idl2SciX32>2.18326793451011E-05</Idl2SciX32>
    <Idl2SciX33>3.38716026145449E-06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-1.35833714242964E-02</Idl2SciY10>
    <Idl2SciY11>9.06151283820619</Idl2SciY11>
    <Idl2SciY20>-5.29497548830693E-04</Idl2SciY20>
    <Idl2SciY21>6.53636823124742E-05</Idl2SciY21>
    <Idl2SciY22>-3.21684462131386E-04</Idl2SciY22>
    <Idl2SciY30>1.59027234691776E-06</Idl2SciY30>
    <Idl2SciY31>1.51481941151867E-05</Idl2SciY31>
    <Idl2SciY32>7.62936931252379E-06</Idl2SciY32>
    <Idl2SciY33>3.42943002060772E-06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MIRIM_SUBPRISM_64CNTR</AperName>
    <AperShape>QUAD</AperShape>
    <XDetSize>1032</XDetSize>
    <YDetSize>1024</YDetSize>
    <XDetRef>36</XDetRef>
    <YDetRef>528</YDetRef>
    <XSciSize>72</XSciSize>
    <YSciSize>416</YSciSize>
    <XSciRef>36</XSciRef>
    <YSciRef>208</YSciRef>
    <XSciScale>0.107929379429445</XSciScale>
    <YSciScale>0.110505355959024</YSciScale>
    <V2Ref>-380.922593309908</V2Ref>
    <V3Ref>-378.029405298535</V3Ref>
    <V3IdlYAngle>4.55</V3IdlYAngle>
    <VIdlParity>-1</VIdlParity>
    <DetSciYAngle>0</DetSciYAngle>
    <DetSciParity>1</DetSciParity>
    <V3SciXAngle>-85.45</V3SciXAngle>
    <V3SciYAngle>4.55</V3SciYAngle>
    <XIdlVert1>-3.81034221774802</XIdlVert1>
    <XIdlVert2>3.95351444199109</XIdlVert2>
    <XIdlVert3>3.96800295176822</XIdlVert3>
    <XIdlVert4>-3.78790658018237</XIdlVert4>
    <YIdlVert1>-22.9314365242617</YIdlVert1>
    <YIdlVert2>-22.9275170356715</YIdlVert2>
    <YIdlVert3>23.0349308565627</YIdlVert3>
    <YIdlVert4>23.0268605183047</YIdlVert4>
    <UseAfterDate>2014-01-24</UseAfterDate>
    <Comment/>
    <Sci2IdlDeg>4</Sci2IdlDeg>
    <Sci2IdlX10>0.107929354148215</Sci2IdlX10>
    <Sci2IdlX11>4.51964220032064E-05</Sci2IdlX11>
    <Sci2IdlX20>6.992031780448E-06</Sci2IdlX20>
    <Sci2IdlX21>-2.619430500672E-07</Sci2IdlX21>
    <Sci2IdlX22>4.100970698496E-07</Sci2IdlX22>
    <Sci2IdlX30>-6.6803773888E-09</Sci2IdlX30>
    <Sci2IdlX31>3.14044784E-10</Sci2IdlX31>
    <Sci2IdlX32>-3.5014934592E-09</Sci2IdlX32>
    <Sci2IdlX33>-3.47434136E-11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7.3872690884928E-05</Sci2IdlY10>
    <Sci2IdlY11>0.110505346716411</Sci2IdlY11>
    <Sci2IdlY20>-3.039425200032E-07</Sci2IdlY20>
    <Sci2IdlY21>9.1715853632E-08</Sci2IdlY21>
    <Sci2IdlY22>-1.002791648192E-07</Sci2IdlY22>
    <Sci2IdlY30>3.6203381E-10</Sci2IdlY30>
    <Sci2IdlY31>-2.7793823504E-09</Sci2IdlY31>
    <Sci2IdlY32>2.1063474E-10</Sci2IdlY32>
    <Sci2IdlY33>-4.636560008E-10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9.08364976152986</Idl2SciX10>
    <Idl2SciX11>3.20142558980989E-03</Idl2SciX11>
    <Idl2SciX20>-2.43070761499226E-03</Idl2SciX20>
    <Idl2SciX21>4.19948241737064E-04</Idl2SciX21>
    <Idl2SciX22>1.87313148587731E-04</Idl2SciX22>
    <Idl2SciX30>3.470550870756E-05</Idl2SciX30>
    <Idl2SciX31>-3.58708358817654E-06</Idl2SciX31>
    <Idl2SciX32>1.78046439005518E-05</Idl2SciX32>
    <Idl2SciX33>-5.60731158429368E-07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6.98014603714037E-03</Idl2SciY10>
    <Idl2SciY11>9.0585735229626</Idl2SciY11>
    <Idl2SciY20>1.92744305975779E-04</Idl2SciY20>
    <Idl2SciY21>6.60571634329792E-04</Idl2SciY21>
    <Idl2SciY22>8.13151524456304E-05</Idl2SciY22>
    <Idl2SciY30>-2.31768736615099E-06</Idl2SciY30>
    <Idl2SciY31>1.28374023045068E-05</Idl2SciY31>
    <Idl2SciY32>-2.84230437489321E-06</Idl2SciY32>
    <Idl2SciY33>1.308379432836E-06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MIRIM_FULL_TALRSCNTR</AperName>
    <AperShape>QUAD</AperShape>
    <XDetSize>1032</XDetSize>
    <YDetSize>1024</YDetSize>
    <XDetRef>256</XDetRef>
    <YDetRef>606</YDetRef>
    <XSciSize>512</XSciSize>
    <YSciSize>512</YSciSize>
    <XSciRef>256</XSciRef>
    <YSciRef>256</YSciRef>
    <XSciScale>0.110093103548073</XSciScale>
    <YSciScale>0.11039244225625</YSciScale>
    <V2Ref>-404.178270011596</V2Ref>
    <V3Ref>-367.535266009823</V3Ref>
    <V3IdlYAngle>4.55</V3IdlYAngle>
    <VIdlParity>-1</VIdlParity>
    <DetSciYAngle>0</DetSciYAngle>
    <DetSciParity>1</DetSciParity>
    <V3SciXAngle>-85.45</V3SciXAngle>
    <V3SciYAngle>4.55</V3SciYAngle>
    <XIdlVert1>-27.8312870739134</XIdlVert1>
    <XIdlVert2>28.3590768638389</XIdlVert2>
    <XIdlVert3>28.2844238280375</XIdlVert3>
    <XIdlVert4>-27.7573810038299</XIdlVert4>
    <YIdlVert1>-28.2332163296643</YIdlVert1>
    <YIdlVert2>-28.1563350045795</YIdlVert2>
    <YIdlVert3>28.1991244085252</YIdlVert3>
    <YIdlVert4>28.3128698809803</YIdlVert4>
    <UseAfterDate>2014-01-24</UseAfterDate>
    <Comment/>
    <Sci2IdlDeg>4</Sci2IdlDeg>
    <Sci2IdlX10>0.110093070799361</Sci2IdlX10>
    <Sci2IdlX11>-3.97369359709344E-05</Sci2IdlX11>
    <Sci2IdlX20>3.188143457872E-06</Sci2IdlX20>
    <Sci2IdlX21>-5.543865760832E-07</Sci2IdlX21>
    <Sci2IdlX22>-2.559278601824E-07</Sci2IdlX22>
    <Sci2IdlX30>-4.9452143092E-09</Sci2IdlX30>
    <Sci2IdlX31>5.20748492E-10</Sci2IdlX31>
    <Sci2IdlX32>-2.6023276528E-09</Sci2IdlX32>
    <Sci2IdlX33>8.08578776E-11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-8.4916509184392E-05</Sci2IdlY10>
    <Sci2IdlY11>0.110392435104383</Sci2IdlY11>
    <Sci2IdlY20>-2.555433857892E-07</Sci2IdlY20>
    <Sci2IdlY21>-8.8752788114E-07</Sci2IdlY21>
    <Sci2IdlY22>-1.076333820452E-07</Sci2IdlY22>
    <Sci2IdlY30>3.37016636E-10</Sci2IdlY30>
    <Sci2IdlY31>-1.8946564436E-09</Sci2IdlY31>
    <Sci2IdlY32>4.18144746E-10</Sci2IdlY32>
    <Sci2IdlY33>-1.903607572E-10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9.08678051190489</Idl2SciX10>
    <Idl2SciX11>-1.84308041081083E-02</Idl2SciX11>
    <Idl2SciX20>-2.04405181280114E-03</Idl2SciX20>
    <Idl2SciX21>-1.41092075363333E-03</Idl2SciX21>
    <Idl2SciX22>6.83123973369467E-05</Idl2SciX22>
    <Idl2SciX30>3.13259538522006E-05</Idl2SciX30>
    <Idl2SciX31>9.4411175027172E-06</Idl2SciX31>
    <Idl2SciX32>1.75106865851426E-05</Idl2SciX32>
    <Idl2SciX33>3.28378122344867E-06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-3.07477810295308E-02</Idl2SciY10>
    <Idl2SciY11>9.06703949686026</Idl2SciY11>
    <Idl2SciY20>-4.28886378521541E-04</Idl2SciY20>
    <Idl2SciY21>5.21462079879874E-04</Idl2SciY21>
    <Idl2SciY22>-1.85284555562871E-04</Idl2SciY22>
    <Idl2SciY30>2.276859680061E-06</Idl2SciY30>
    <Idl2SciY31>1.07193122793286E-05</Idl2SciY31>
    <Idl2SciY32>7.91899021253399E-06</Idl2SciY32>
    <Idl2SciY33>2.23627912544504E-06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MIRIM_TAMRS_CNTR</AperName>
    <AperShape>QUAD</AperShape>
    <XDetSize>1032</XDetSize>
    <YDetSize>1024</YDetSize>
    <XDetRef>964</XDetRef>
    <YDetRef>960</YDetRef>
    <XSciSize>128</XSciSize>
    <YSciSize>128</YSciSize>
    <XSciRef>64</XSciRef>
    <YSciRef>64</YSciRef>
    <XSciScale>0.110004044503076</XSciScale>
    <YSciScale>0.109635422565445</YSciScale>
    <V2Ref>-478.948761306044</V2Ref>
    <V3Ref>-322.832896988765</V3Ref>
    <V3IdlYAngle>4.55</V3IdlYAngle>
    <VIdlParity>-1</VIdlParity>
    <DetSciYAngle>0</DetSciYAngle>
    <DetSciParity>1</DetSciParity>
    <V3SciXAngle>-85.45</V3SciXAngle>
    <V3SciYAngle>4.55</V3SciYAngle>
    <XIdlVert1>-6.93128733059347</XIdlVert1>
    <XIdlVert2>7.14776848317952</XIdlVert2>
    <XIdlVert3>7.03422255747821</XIdlVert3>
    <XIdlVert4>-7.04708229416546</XIdlVert4>
    <YIdlVert1>-6.92197533725248</YIdlVert1>
    <YIdlVert2>-6.99220348172419</YIdlVert2>
    <YIdlVert3>7.03318715112724</YIdlVert3>
    <YIdlVert4>7.11846016865779</YIdlVert4>
    <UseAfterDate>2014-01-24</UseAfterDate>
    <Comment/>
    <Sci2IdlDeg>4</Sci2IdlDeg>
    <Sci2IdlX10>0.110002368013609</Sci2IdlX10>
    <Sci2IdlX11>-8.96068754290579E-04</Sci2IdlX11>
    <Sci2IdlX20>-1.0277995136576E-06</Sci2IdlX20>
    <Sci2IdlX21>1.372703778496E-07</Sci2IdlX21>
    <Sci2IdlX22>-7.143436463744E-07</Sci2IdlX22>
    <Sci2IdlX30>6.227483936E-10</Sci2IdlX30>
    <Sci2IdlX31>1.5951601568E-09</Sci2IdlX31>
    <Sci2IdlX32>3.243435584E-10</Sci2IdlX32>
    <Sci2IdlX33>5.7449162E-10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-6.07320700601434E-04</Sci2IdlY10>
    <Sci2IdlY11>0.109631760643945</Sci2IdlY11>
    <Sci2IdlY20>3.534196190688E-07</Sci2IdlY20>
    <Sci2IdlY21>-9.182661779072E-07</Sci2IdlY21>
    <Sci2IdlY22>8.318436819904E-07</Sci2IdlY22>
    <Sci2IdlY30>3.973347668E-10</Sci2IdlY30>
    <Sci2IdlY31>9.290169808E-10</Sci2IdlY31>
    <Sci2IdlY32>1.4263028328E-09</Sci2IdlY32>
    <Sci2IdlY33>7.299890456E-10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9.0233672422808</Idl2SciX10>
    <Idl2SciX11>-2.49848382441056E-02</Idl2SciX11>
    <Idl2SciX20>-3.44140488729047E-04</Idl2SciX20>
    <Idl2SciX21>-5.34279893762021E-04</Idl2SciX21>
    <Idl2SciX22>5.09807182054709E-04</Idl2SciX22>
    <Idl2SciX30>2.12424489302345E-05</Idl2SciX30>
    <Idl2SciX31>5.23793301780301E-06</Idl2SciX31>
    <Idl2SciX32>1.23131330854245E-05</Idl2SciX32>
    <Idl2SciX33>1.70629554245839E-06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-2.53780338395029E-02</Idl2SciY10>
    <Idl2SciY11>9.08068729149809</Idl2SciY11>
    <Idl2SciY20>-1.55152173551696E-04</Idl2SciY20>
    <Idl2SciY21>1.09166648025822E-03</Idl2SciY21>
    <Idl2SciY22>1.28419357512117E-05</Idl2SciY22>
    <Idl2SciY30>1.38666198768569E-06</Idl2SciY30>
    <Idl2SciY31>6.07870701899517E-06</Idl2SciY31>
    <Idl2SciY32>4.21454475988756E-06</Idl2SciY32>
    <Idl2SciY33>4.20707788427309E-07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MIRIM_MASKLYOT_CNTR</AperName>
    <AperShape>QUAD</AperShape>
    <XDetSize>1032</XDetSize>
    <YDetSize>1024</YDetSize>
    <XDetRef>160</XDetRef>
    <YDetRef>868</YDetRef>
    <XSciSize>320</XSciSize>
    <YSciSize>304</YSciSize>
    <XSciRef>160</XSciRef>
    <YSciRef>152</YSciRef>
    <XSciScale>0.108961767366698</XSciScale>
    <YSciScale>0.110327148281485</YSciScale>
    <V2Ref>-391.389719699265</V2Ref>
    <V3Ref>-339.53085251461</V3Ref>
    <V3IdlYAngle>4.55</V3IdlYAngle>
    <VIdlParity>-1</VIdlParity>
    <DetSciYAngle>0</DetSciYAngle>
    <DetSciParity>1</DetSciParity>
    <V3SciXAngle>-85.45</V3SciXAngle>
    <V3SciYAngle>4.55</V3SciYAngle>
    <XIdlVert1>-17.3648665695115</XIdlVert1>
    <XIdlVert2>17.6111515533429</XIdlVert2>
    <XIdlVert3>17.5215510826169</XIdlVert3>
    <XIdlVert4>-17.2404308441429</XIdlVert4>
    <YIdlVert1>-16.7312270882135</YIdlVert1>
    <YIdlVert2>-16.7632126008188</YIdlVert2>
    <YIdlVert3>16.7747425476667</YIdlVert3>
    <YIdlVert4>16.8094979696569</YIdlVert4>
    <UseAfterDate>2014-01-24</UseAfterDate>
    <Comment/>
    <Sci2IdlDeg>4</Sci2IdlDeg>
    <Sci2IdlX10>0.108961718400319</Sci2IdlX10>
    <Sci2IdlX11>6.05951381265984E-05</Sci2IdlX11>
    <Sci2IdlX20>5.0067810073504E-06</Sci2IdlX20>
    <Sci2IdlX21>-2.2002076078816E-06</Sci2IdlX21>
    <Sci2IdlX22>1.892910954208E-07</Sci2IdlX22>
    <Sci2IdlX30>-5.7486799608E-09</Sci2IdlX30>
    <Sci2IdlX31>1.6068604744E-09</Sci2IdlX31>
    <Sci2IdlX32>-2.8998500992E-09</Sci2IdlX32>
    <Sci2IdlX33>3.799930728E-10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-1.03300164673427E-04</Sci2IdlY10>
    <Sci2IdlY11>0.110327131641107</Sci2IdlY11>
    <Sci2IdlY20>-9.683088445088E-07</Sci2IdlY20>
    <Sci2IdlY21>-2.84735750912001E-08</Sci2IdlY21>
    <Sci2IdlY22>-3.407491284224E-07</Sci2IdlY22>
    <Sci2IdlY30>7.527638364E-10</Sci2IdlY30>
    <Sci2IdlY31>-2.3483746304E-09</Sci2IdlY31>
    <Sci2IdlY32>1.3059900744E-09</Sci2IdlY32>
    <Sci2IdlY33>-1.922277288E-10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-9.016246</Idl2SciX10>
    <Idl2SciX11>-0.00003270162</Idl2SciX11>
    <Idl2SciX20>-0.00006744578</Idl2SciX20>
    <Idl2SciX21>-0.00001250612</Idl2SciX21>
    <Idl2SciX22>0.0006100718</Idl2SciX22>
    <Idl2SciX30>-0.00001960492</Idl2SciX30>
    <Idl2SciX31>-0.0000001852528</Idl2SciX31>
    <Idl2SciX32>-0.00001099358</Idl2SciX32>
    <Idl2SciX33>0.00000001409914</Idl2SciX33>
    <Idl2SciX40>-0.0000001303128</Idl2SciX40>
    <Idl2SciX41>-0.00000001008892</Idl2SciX41>
    <Idl2SciX42>-0.0000001219253</Idl2SciX42>
    <Idl2SciX43>0.000000006559973</Idl2SciX43>
    <Idl2SciX44>-0.00000001839063</Idl2SciX44>
    <Idl2SciX50/>
    <Idl2SciX51/>
    <Idl2SciX52/>
    <Idl2SciX53/>
    <Idl2SciX54/>
    <Idl2SciX55/>
    <Idl2SciY10>-0.0006514976</Idl2SciY10>
    <Idl2SciY11>9.085931</Idl2SciY11>
    <Idl2SciY20>-0.00001822365</Idl2SciY20>
    <Idl2SciY21>-0.001221315</Idl2SciY21>
    <Idl2SciY22>0.00002123081</Idl2SciY22>
    <Idl2SciY30>0.0000003645683</Idl2SciY30>
    <Idl2SciY31>0.000005509879</Idl2SciY31>
    <Idl2SciY32>0.0000003283831</Idl2SciY32>
    <Idl2SciY33>-0.0000003786376</Idl2SciY33>
    <Idl2SciY40>0.000000009469786</Idl2SciY40>
    <Idl2SciY41>0.00000008317944</Idl2SciY41>
    <Idl2SciY42>0.000000007156233</Idl2SciY42>
    <Idl2SciY43>0.00000006750914</Idl2SciY43>
    <Idl2SciY44>-0.000000006145493</Idl2SciY44>
    <Idl2SciY50/>
    <Idl2SciY51/>
    <Idl2SciY52/>
    <Idl2SciY53/>
    <Idl2SciY54/>
    <Idl2SciY55/>
  </SiafEntry>
  <SiafEntry>
    <InstrName>MIRI</InstrName>
    <AperName>MIRIM_MASK1550_CNTR</AperName>
    <AperShape>QUAD</AperShape>
    <XDetSize>1032</XDetSize>
    <YDetSize>1024</YDetSize>
    <XDetRef>144</XDetRef>
    <YDetRef>578</YDetRef>
    <XSciSize>288</XSciSize>
    <YSciSize>224</YSciSize>
    <XSciRef>144</XSciRef>
    <YSciRef>112</YSciRef>
    <XSciScale>0.109198231951358</XSciScale>
    <YSciScale>0.110474137145753</YSciScale>
    <V2Ref>-392.177959628543</V2Ref>
    <V3Ref>-371.587368780386</V3Ref>
    <V3IdlYAngle>4.55</V3IdlYAngle>
    <VIdlParity>-1</VIdlParity>
    <DetSciYAngle>0</DetSciYAngle>
    <DetSciParity>1</DetSciParity>
    <V3SciXAngle>-85.45</V3SciXAngle>
    <V3SciYAngle>4.55</V3SciYAngle>
    <XIdlVert1>-15.5845707258819</XIdlVert1>
    <XIdlVert2>15.8822048712389</XIdlVert2>
    <XIdlVert3>15.8715047460684</XIdlVert3>
    <XIdlVert4>-15.5626266941703</XIdlVert4>
    <YIdlVert1>-12.33255378137</YIdlVert1>
    <YIdlVert2>-12.3193728752378</YIdlVert2>
    <YIdlVert3>12.4127590874518</YIdlVert3>
    <YIdlVert4>12.4275713162959</YIdlVert4>
    <UseAfterDate>2014-01-24</UseAfterDate>
    <Comment/>
    <Sci2IdlDeg>4</Sci2IdlDeg>
    <Sci2IdlX10>0.109198231927116</Sci2IdlX10>
    <Sci2IdlX11>2.58570308971232E-05</Sci2IdlX11>
    <Sci2IdlX20>4.9846878192768E-06</Sci2IdlX20>
    <Sci2IdlX21>-5.060168167488E-07</Sci2IdlX21>
    <Sci2IdlX22>5.605614336E-08</Sci2IdlX22>
    <Sci2IdlX30>-5.8304014988E-09</Sci2IdlX30>
    <Sci2IdlX31>4.620439608E-10</Sci2IdlX31>
    <Sci2IdlX32>-3.0563335632E-09</Sci2IdlX32>
    <Sci2IdlX33>3.58331832E-11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-2.30097965292002E-06</Sci2IdlY10>
    <Sci2IdlY11>0.110474134119768</Sci2IdlY11>
    <Sci2IdlY20>-3.142171515076E-07</Sci2IdlY20>
    <Sci2IdlY21>-4.339213630984E-07</Sci2IdlY21>
    <Sci2IdlY22>-1.2907793585E-07</Sci2IdlY22>
    <Sci2IdlY30>3.657648688E-10</Sci2IdlY30>
    <Sci2IdlY31>-2.3477383484E-09</Sci2IdlY31>
    <Sci2IdlY32>3.512016348E-10</Sci2IdlY32>
    <Sci2IdlY33>-3.248498028E-10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9.016246</Idl2SciX10>
    <Idl2SciX11>-0.00003270162</Idl2SciX11>
    <Idl2SciX20>-0.00006744578</Idl2SciX20>
    <Idl2SciX21>0.00001250612</Idl2SciX21>
    <Idl2SciX22>0.0006100718</Idl2SciX22>
    <Idl2SciX30>0.00001960492</Idl2SciX30>
    <Idl2SciX31>-0.0000001852528</Idl2SciX31>
    <Idl2SciX32>0.00001099358</Idl2SciX32>
    <Idl2SciX33>0.00000001409914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0.0006514976</Idl2SciY10>
    <Idl2SciY11>9.085931</Idl2SciY11>
    <Idl2SciY20>-0.00001822365</Idl2SciY20>
    <Idl2SciY21>0.001221315</Idl2SciY21>
    <Idl2SciY22>0.00002123081</Idl2SciY22>
    <Idl2SciY30>-0.0000003645683</Idl2SciY30>
    <Idl2SciY31>0.000005509879</Idl2SciY31>
    <Idl2SciY32>-0.0000003283831</Idl2SciY32>
    <Idl2SciY33>-0.0000003786376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MIRIM_MASK1140_CNTR</AperName>
    <AperShape>QUAD</AperShape>
    <XDetSize>1032</XDetSize>
    <YDetSize>1024</YDetSize>
    <XDetRef>144</XDetRef>
    <YDetRef>356</YDetRef>
    <XSciSize>288</XSciSize>
    <YSciSize>224</YSciSize>
    <XSciRef>144</XSciRef>
    <YSciRef>112</YSciRef>
    <XSciScale>0.109158816079</XSciScale>
    <YSciScale>0.110479076709013</YSciScale>
    <V2Ref>-394.121084159171</V2Ref>
    <V3Ref>-396.038103684176</V3Ref>
    <V3IdlYAngle>4.55</V3IdlYAngle>
    <VIdlParity>-1</VIdlParity>
    <DetSciYAngle>0</DetSciYAngle>
    <DetSciParity>1</DetSciParity>
    <V3SciXAngle>-85.45</V3SciXAngle>
    <V3SciYAngle>4.55</V3SciYAngle>
    <XIdlVert1>-15.5363468636083</XIdlVert1>
    <XIdlVert2>15.8749792331843</XIdlVert2>
    <XIdlVert3>15.9017390161331</XIdlVert3>
    <XIdlVert4>-15.5655050720822</XIdlVert4>
    <YIdlVert1>-12.3339004065994</YIdlVert1>
    <YIdlVert2>-12.2915374505357</YIdlVert2>
    <YIdlVert3>12.4419815695947</YIdlVert3>
    <YIdlVert4>12.4271634380835</YIdlVert4>
    <UseAfterDate>2014-01-24</UseAfterDate>
    <Comment/>
    <Sci2IdlDeg>4</Sci2IdlDeg>
    <Sci2IdlX10>0.109158770926966</Sci2IdlX10>
    <Sci2IdlX11>-6.65380491621761E-06</Sci2IdlX11>
    <Sci2IdlX20>4.9800298355232E-06</Sci2IdlX20>
    <Sci2IdlX21>8.667843412512E-07</Sci2IdlX21>
    <Sci2IdlX22>1.194879728352E-07</Sci2IdlX22>
    <Sci2IdlX30>-5.7956780792E-09</Sci2IdlX30>
    <Sci2IdlX31>-4.200801432E-10</Sci2IdlX31>
    <Sci2IdlX32>-3.1274554368E-09</Sci2IdlX32>
    <Sci2IdlX33>-2.263191576E-10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9.92848584436801E-05</Sci2IdlY10>
    <Sci2IdlY11>0.110479076508644</Sci2IdlY11>
    <Sci2IdlY20>2.013490939424E-07</Sci2IdlY20>
    <Sci2IdlY21>-4.269721067776E-07</Sci2IdlY21>
    <Sci2IdlY22>1.16586367936E-07</Sci2IdlY22>
    <Sci2IdlY30>6.21792028E-11</Sci2IdlY30>
    <Sci2IdlY31>-2.2970026016E-09</Sci2IdlY31>
    <Sci2IdlY32>-3.825045912E-10</Sci2IdlY32>
    <Sci2IdlY33>-4.128808392E-10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9.26416823994426</Idl2SciX10>
    <Idl2SciX11>-3.78273814263701E-03</Idl2SciX11>
    <Idl2SciX20>-5.35385442932362E-03</Idl2SciX20>
    <Idl2SciX21>2.0049805271989E-04</Idl2SciX21>
    <Idl2SciX22>-3.08349035921042E-04</Idl2SciX22>
    <Idl2SciX30>4.713636337569E-05</Idl2SciX30>
    <Idl2SciX31>-2.2128665539601E-06</Idl2SciX31>
    <Idl2SciX32>2.3830252286495E-05</Idl2SciX32>
    <Idl2SciX33>2.30636367637656E-07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-6.14429080695741E-03</Idl2SciY10>
    <Idl2SciY11>9.0492850782423</Idl2SciY11>
    <Idl2SciY20>2.30777020288545E-04</Idl2SciY20>
    <Idl2SciY21>-6.00505843716211E-05</Idl2SciY21>
    <Idl2SciY22>7.52361417924498E-05</Idl2SciY22>
    <Idl2SciY30>-2.51065826558263E-06</Idl2SciY30>
    <Idl2SciY31>1.87067148382856E-05</Idl2SciY31>
    <Idl2SciY32>-1.4409964059535E-06</Idl2SciY32>
    <Idl2SciY33>3.14140665457979E-06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MIRIM_MASK1065_CNTR</AperName>
    <AperShape>QUAD</AperShape>
    <XDetSize>1032</XDetSize>
    <YDetSize>1024</YDetSize>
    <XDetRef>144</XDetRef>
    <YDetRef>130</YDetRef>
    <XSciSize>288</XSciSize>
    <YSciSize>224</YSciSize>
    <XSciRef>144</XSciRef>
    <YSciRef>112</YSciRef>
    <XSciScale>0.108802029949698</XSciScale>
    <YSciScale>0.110358591079142</YSciScale>
    <V2Ref>-396.111876861721</V2Ref>
    <V3Ref>-420.915870601511</V3Ref>
    <V3IdlYAngle>4.55</V3IdlYAngle>
    <VIdlParity>-1</VIdlParity>
    <DetSciYAngle>0</DetSciYAngle>
    <DetSciParity>1</DetSciParity>
    <V3SciXAngle>-85.45</V3SciXAngle>
    <V3SciYAngle>4.55</V3SciYAngle>
    <XIdlVert1>-15.4290261305526</XIdlVert1>
    <XIdlVert2>15.8336604466334</XIdlVert2>
    <XIdlVert3>15.8841066905421</XIdlVert3>
    <XIdlVert4>-15.5267482971628</XIdlVert4>
    <YIdlVert1>-12.3097841871448</YIdlVert1>
    <YIdlVert2>-12.2597442304123</YIdlVert2>
    <YIdlVert3>12.4579035732744</YIdlVert3>
    <YIdlVert4>12.4133648592687</YIdlVert4>
    <UseAfterDate>2014-01-24</UseAfterDate>
    <Comment/>
    <Sci2IdlDeg>4</Sci2IdlDeg>
    <Sci2IdlX10>0.108801907060805</Sci2IdlX10>
    <Sci2IdlX11>-1.08971749206147E-04</Sci2IdlX11>
    <Sci2IdlX20>5.1764440081024E-06</Sci2IdlX20>
    <Sci2IdlX21>2.2967573555136E-06</Sci2IdlX21>
    <Sci2IdlX22>3.634032600576E-07</Sci2IdlX22>
    <Sci2IdlX30>-5.7603290124E-09</Sci2IdlX30>
    <Sci2IdlX31>-1.3180983752E-09</Sci2IdlX31>
    <Sci2IdlX32>-3.1998587856E-09</Sci2IdlX32>
    <Sci2IdlX33>-4.93194964E-10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1.6352708325995E-04</Sci2IdlY10>
    <Sci2IdlY11>0.110358537277961</Sci2IdlY11>
    <Sci2IdlY20>7.146352427068E-07</Sci2IdlY20>
    <Sci2IdlY21>-8.52747198472001E-08</Sci2IdlY21>
    <Sci2IdlY22>4.268998013404E-07</Sci2IdlY22>
    <Sci2IdlY30>-2.468764752E-10</Sci2IdlY30>
    <Sci2IdlY31>-2.2453526972E-09</Sci2IdlY31>
    <Sci2IdlY32>-1.1294307492E-09</Sci2IdlY32>
    <Sci2IdlY33>-5.024980204E-10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9.08364976152986</Idl2SciX10>
    <Idl2SciX11>3.20142558980989E-03</Idl2SciX11>
    <Idl2SciX20>-2.43070761499226E-03</Idl2SciX20>
    <Idl2SciX21>4.19948241737064E-04</Idl2SciX21>
    <Idl2SciX22>1.87313148587731E-04</Idl2SciX22>
    <Idl2SciX30>3.470550870756E-05</Idl2SciX30>
    <Idl2SciX31>-3.58708358817654E-06</Idl2SciX31>
    <Idl2SciX32>1.78046439005518E-05</Idl2SciX32>
    <Idl2SciX33>-5.60731158429368E-07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6.98014603714037E-03</Idl2SciY10>
    <Idl2SciY11>9.0585735229626</Idl2SciY11>
    <Idl2SciY20>1.92744305975779E-04</Idl2SciY20>
    <Idl2SciY21>6.60571634329792E-04</Idl2SciY21>
    <Idl2SciY22>8.13151524456304E-05</Idl2SciY22>
    <Idl2SciY30>-2.31768736615099E-06</Idl2SciY30>
    <Idl2SciY31>1.28374023045068E-05</Idl2SciY31>
    <Idl2SciY32>-2.84230437489321E-06</Idl2SciY32>
    <Idl2SciY33>1.308379432836E-06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MIRIM_FULL_SLITCNTR</AperName>
    <AperShape>QUAD</AperShape>
    <XDetSize>1032</XDetSize>
    <YDetSize>1024</YDetSize>
    <XDetRef>352</XDetRef>
    <YDetRef>300</YDetRef>
    <XSciSize>64</XSciSize>
    <YSciSize>1024</YSciSize>
    <XSciRef>32</XSciRef>
    <YSciRef>300</YSciRef>
    <XSciScale>0.110505140223944</XSciScale>
    <YSciScale>0.11029798802475</YSciScale>
    <V2Ref>-417.398743930779</V2Ref>
    <V3Ref>-400.352308742842</V3Ref>
    <V3IdlYAngle>4.55</V3IdlYAngle>
    <VIdlParity>-1</VIdlParity>
    <DetSciYAngle>0</DetSciYAngle>
    <DetSciParity>1</DetSciParity>
    <V3SciXAngle>-85.45</V3SciXAngle>
    <V3SciYAngle>4.55</V3SciYAngle>
    <XIdlVert1>-2.75</XIdlVert1>
    <XIdlVert2>2.75</XIdlVert2>
    <XIdlVert3>2.75</XIdlVert3>
    <XIdlVert4>-2.75</XIdlVert4>
    <YIdlVert1>-0.3</YIdlVert1>
    <YIdlVert2>-0.3</YIdlVert2>
    <YIdlVert3>0.3</YIdlVert3>
    <YIdlVert4>0.3</YIdlVert4>
    <UseAfterDate>2014-01-24</UseAfterDate>
    <Comment/>
    <Sci2IdlDeg>4</Sci2IdlDeg>
    <Sci2IdlX10>0.110504853640737</Sci2IdlX10>
    <Sci2IdlX11>2.01775376925139E-04</Sci2IdlX11>
    <Sci2IdlX20>1.9141877279968E-06</Sci2IdlX20>
    <Sci2IdlX21>9.304422853408E-07</Sci2IdlX21>
    <Sci2IdlX22>-4.052225555552E-07</Sci2IdlX22>
    <Sci2IdlX30>-4.1348665384E-09</Sci2IdlX30>
    <Sci2IdlX31>-7.401988984E-10</Sci2IdlX31>
    <Sci2IdlX32>-2.3189014336E-09</Sci2IdlX32>
    <Sci2IdlX33>-2.702354392E-10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2.51669928459936E-04</Sci2IdlY10>
    <Sci2IdlY11>0.110297803464099</Sci2IdlY11>
    <Sci2IdlY20>2.817927714336E-07</Sci2IdlY20>
    <Sci2IdlY21>-1.1465052449024E-06</Sci2IdlY21>
    <Sci2IdlY22>6.4814493952E-08</Sci2IdlY22>
    <Sci2IdlY30>-1.389006964E-10</Sci2IdlY30>
    <Sci2IdlY31>-1.4308825232E-09</Sci2IdlY31>
    <Sci2IdlY32>-6.151198344E-10</Sci2IdlY32>
    <Sci2IdlY33>-2.059413784E-10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9.09018448983933</Idl2SciX10>
    <Idl2SciX11>7.43298412696598E-02</Idl2SciX11>
    <Idl2SciX20>7.02767850045449E-04</Idl2SciX20>
    <Idl2SciX21>-8.05124862126852E-05</Idl2SciX21>
    <Idl2SciX22>5.45175737619332E-04</Idl2SciX22>
    <Idl2SciX30>-5.60459560785832E-06</Idl2SciX30>
    <Idl2SciX31>-1.06437762346502E-05</Idl2SciX31>
    <Idl2SciX32>-1.99570188762699E-06</Idl2SciX32>
    <Idl2SciX33>-3.91466215766509E-06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5.04457114309769E-02</Idl2SciY10>
    <Idl2SciY11>9.12216962559594</Idl2SciY11>
    <Idl2SciY20>-2.49841577878846E-04</Idl2SciY20>
    <Idl2SciY21>7.08456271457324E-04</Idl2SciY21>
    <Idl2SciY22>-6.1126028434672E-04</Idl2SciY22>
    <Idl2SciY30>-2.57326736844362E-06</Idl2SciY30>
    <Idl2SciY31>-6.09392018741237E-06</Idl2SciY31>
    <Idl2SciY32>-9.54840983312333E-06</Idl2SciY32>
    <Idl2SciY33>-4.9124069136379E-06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MIRIFU_FULL_SHCH1CNTR_OSS</AperName>
    <AperShape>QUAD</AperShape>
    <XDetSize>1032</XDetSize>
    <YDetSize>1024</YDetSize>
    <XDetRef>516</XDetRef>
    <YDetRef>512</YDetRef>
    <XSciSize>1024</XSciSize>
    <YSciSize>1024</YSciSize>
    <XSciRef>512</XSciRef>
    <YSciRef>512</YSciRef>
    <XSciScale>0.2</XSciScale>
    <YSciScale>0.2</YSciScale>
    <V2Ref>-504.48</V2Ref>
    <V3Ref>-321.06</V3Ref>
    <V3IdlYAngle>17</V3IdlYAngle>
    <VIdlParity>1</VIdlParity>
    <DetSciYAngle>0</DetSciYAngle>
    <DetSciParity>1</DetSciParity>
    <V3SciXAngle>-85.45</V3SciXAngle>
    <V3SciYAngle>4.55</V3SciYAngle>
    <XIdlVert1>-4</XIdlVert1>
    <XIdlVert2>4</XIdlVert2>
    <XIdlVert3>4</XIdlVert3>
    <XIdlVert4>-4</XIdlVert4>
    <YIdlVert1>-4</YIdlVert1>
    <YIdlVert2>-4</YIdlVert2>
    <YIdlVert3>4</YIdlVert3>
    <YIdlVert4>4</YIdlVert4>
    <UseAfterDate>2014-01-24</UseAfterDate>
    <Comment/>
    <Sci2IdlDeg>4</Sci2IdlDeg>
    <Sci2IdlX10>-0.2</Sci2IdlX10>
    <Sci2IdlX11>0</Sci2IdlX11>
    <Sci2IdlX20>0</Sci2IdlX20>
    <Sci2IdlX21>0</Sci2IdlX21>
    <Sci2IdlX22>0</Sci2IdlX22>
    <Sci2IdlX30>0</Sci2IdlX30>
    <Sci2IdlX31>0</Sci2IdlX31>
    <Sci2IdlX32>0</Sci2IdlX32>
    <Sci2IdlX33>0</Sci2IdlX33>
    <Sci2IdlX40>0</Sci2IdlX40>
    <Sci2IdlX41>0</Sci2IdlX41>
    <Sci2IdlX42>0</Sci2IdlX42>
    <Sci2IdlX43>0</Sci2IdlX43>
    <Sci2IdlX44>0</Sci2IdlX44>
    <Sci2IdlX50/>
    <Sci2IdlX51/>
    <Sci2IdlX52/>
    <Sci2IdlX53/>
    <Sci2IdlX54/>
    <Sci2IdlX55/>
    <Sci2IdlY10>0</Sci2IdlY10>
    <Sci2IdlY11>0.2</Sci2IdlY11>
    <Sci2IdlY20>0</Sci2IdlY20>
    <Sci2IdlY21>0</Sci2IdlY21>
    <Sci2IdlY22>0</Sci2IdlY22>
    <Sci2IdlY30>0</Sci2IdlY30>
    <Sci2IdlY31>0</Sci2IdlY31>
    <Sci2IdlY32>0</Sci2IdlY32>
    <Sci2IdlY33>0</Sci2IdlY33>
    <Sci2IdlY40>0</Sci2IdlY40>
    <Sci2IdlY41>0</Sci2IdlY41>
    <Sci2IdlY42>0</Sci2IdlY42>
    <Sci2IdlY43>0</Sci2IdlY43>
    <Sci2IdlY44>0</Sci2IdlY44>
    <Sci2IdlY50/>
    <Sci2IdlY51/>
    <Sci2IdlY52/>
    <Sci2IdlY53/>
    <Sci2IdlY54/>
    <Sci2IdlY55/>
    <Idl2SciX10>-5</Idl2SciX10>
    <Idl2SciX11>0</Idl2SciX11>
    <Idl2SciX20>0</Idl2SciX20>
    <Idl2SciX21>0</Idl2SciX21>
    <Idl2SciX22>0</Idl2SciX22>
    <Idl2SciX30>0</Idl2SciX30>
    <Idl2SciX31>0</Idl2SciX31>
    <Idl2SciX32>0</Idl2SciX32>
    <Idl2SciX33>0</Idl2SciX33>
    <Idl2SciX40>0</Idl2SciX40>
    <Idl2SciX41>0</Idl2SciX41>
    <Idl2SciX42>0</Idl2SciX42>
    <Idl2SciX43>0</Idl2SciX43>
    <Idl2SciX44>0</Idl2SciX44>
    <Idl2SciX50/>
    <Idl2SciX51/>
    <Idl2SciX52/>
    <Idl2SciX53/>
    <Idl2SciX54/>
    <Idl2SciX55/>
    <Idl2SciY10>0</Idl2SciY10>
    <Idl2SciY11>5</Idl2SciY11>
    <Idl2SciY20>0</Idl2SciY20>
    <Idl2SciY21>0</Idl2SciY21>
    <Idl2SciY22>0</Idl2SciY22>
    <Idl2SciY30>0</Idl2SciY30>
    <Idl2SciY31>0</Idl2SciY31>
    <Idl2SciY32>0</Idl2SciY32>
    <Idl2SciY33>0</Idl2SciY33>
    <Idl2SciY40>0</Idl2SciY40>
    <Idl2SciY41>0</Idl2SciY41>
    <Idl2SciY42>0</Idl2SciY42>
    <Idl2SciY43>0</Idl2SciY43>
    <Idl2SciY44>0</Idl2SciY44>
    <Idl2SciY50/>
    <Idl2SciY51/>
    <Idl2SciY52/>
    <Idl2SciY53/>
    <Idl2SciY54/>
    <Idl2SciY55/>
  </SiafEntry>
  <SiafEntry>
    <InstrName>MIRI</InstrName>
    <AperName>MIRIFU_FULL_SHCH1CNTR_CH1</AperName>
    <AperShape>QUAD</AperShape>
    <XDetSize>1032</XDetSize>
    <YDetSize>1024</YDetSize>
    <XDetRef>349</XDetRef>
    <YDetRef>361</YDetRef>
    <XSciSize>478</XSciSize>
    <YSciSize>478</YSciSize>
    <XSciRef>239</XSciRef>
    <YSciRef>239</YSciRef>
    <XSciScale>0.2</XSciScale>
    <YSciScale>0.2</YSciScale>
    <V2Ref>-504.48</V2Ref>
    <V3Ref>-321.06</V3Ref>
    <V3IdlYAngle>17</V3IdlYAngle>
    <VIdlParity>-1</VIdlParity>
    <DetSciYAngle>0</DetSciYAngle>
    <DetSciParity>1</DetSciParity>
    <V3SciXAngle>-85.45</V3SciXAngle>
    <V3SciYAngle>4.55</V3SciYAngle>
    <XIdlVert1>-1.5</XIdlVert1>
    <XIdlVert2>1.5</XIdlVert2>
    <XIdlVert3>1.5</XIdlVert3>
    <XIdlVert4>-1.5</XIdlVert4>
    <YIdlVert1>-1.935</YIdlVert1>
    <YIdlVert2>-1.935</YIdlVert2>
    <YIdlVert3>1.935</YIdlVert3>
    <YIdlVert4>1.935</YIdlVert4>
    <UseAfterDate>2014-01-24</UseAfterDate>
    <Comment/>
    <Sci2IdlDeg>4</Sci2IdlDeg>
    <Sci2IdlX10>0.2</Sci2IdlX10>
    <Sci2IdlX11>0</Sci2IdlX11>
    <Sci2IdlX20>0</Sci2IdlX20>
    <Sci2IdlX21>0</Sci2IdlX21>
    <Sci2IdlX22>0</Sci2IdlX22>
    <Sci2IdlX30>0</Sci2IdlX30>
    <Sci2IdlX31>0</Sci2IdlX31>
    <Sci2IdlX32>0</Sci2IdlX32>
    <Sci2IdlX33>0</Sci2IdlX33>
    <Sci2IdlX40>0</Sci2IdlX40>
    <Sci2IdlX41>0</Sci2IdlX41>
    <Sci2IdlX42>0</Sci2IdlX42>
    <Sci2IdlX43>0</Sci2IdlX43>
    <Sci2IdlX44>0</Sci2IdlX44>
    <Sci2IdlX50/>
    <Sci2IdlX51/>
    <Sci2IdlX52/>
    <Sci2IdlX53/>
    <Sci2IdlX54/>
    <Sci2IdlX55/>
    <Sci2IdlY10>0</Sci2IdlY10>
    <Sci2IdlY11>0.2</Sci2IdlY11>
    <Sci2IdlY20>0</Sci2IdlY20>
    <Sci2IdlY21>0</Sci2IdlY21>
    <Sci2IdlY22>0</Sci2IdlY22>
    <Sci2IdlY30>0</Sci2IdlY30>
    <Sci2IdlY31>0</Sci2IdlY31>
    <Sci2IdlY32>0</Sci2IdlY32>
    <Sci2IdlY33>0</Sci2IdlY33>
    <Sci2IdlY40>0</Sci2IdlY40>
    <Sci2IdlY41>0</Sci2IdlY41>
    <Sci2IdlY42>0</Sci2IdlY42>
    <Sci2IdlY43>0</Sci2IdlY43>
    <Sci2IdlY44>0</Sci2IdlY44>
    <Sci2IdlY50/>
    <Sci2IdlY51/>
    <Sci2IdlY52/>
    <Sci2IdlY53/>
    <Sci2IdlY54/>
    <Sci2IdlY55/>
    <Idl2SciX10>5</Idl2SciX10>
    <Idl2SciX11>0</Idl2SciX11>
    <Idl2SciX20>0</Idl2SciX20>
    <Idl2SciX21>0</Idl2SciX21>
    <Idl2SciX22>0</Idl2SciX22>
    <Idl2SciX30>0</Idl2SciX30>
    <Idl2SciX31>0</Idl2SciX31>
    <Idl2SciX32>0</Idl2SciX32>
    <Idl2SciX33>0</Idl2SciX33>
    <Idl2SciX40>0</Idl2SciX40>
    <Idl2SciX41>0</Idl2SciX41>
    <Idl2SciX42>0</Idl2SciX42>
    <Idl2SciX43>0</Idl2SciX43>
    <Idl2SciX44>0</Idl2SciX44>
    <Idl2SciX50/>
    <Idl2SciX51/>
    <Idl2SciX52/>
    <Idl2SciX53/>
    <Idl2SciX54/>
    <Idl2SciX55/>
    <Idl2SciY10>0</Idl2SciY10>
    <Idl2SciY11>5</Idl2SciY11>
    <Idl2SciY20>0</Idl2SciY20>
    <Idl2SciY21>0</Idl2SciY21>
    <Idl2SciY22>0</Idl2SciY22>
    <Idl2SciY30>0</Idl2SciY30>
    <Idl2SciY31>0</Idl2SciY31>
    <Idl2SciY32>0</Idl2SciY32>
    <Idl2SciY33>0</Idl2SciY33>
    <Idl2SciY40>0</Idl2SciY40>
    <Idl2SciY41>0</Idl2SciY41>
    <Idl2SciY42>0</Idl2SciY42>
    <Idl2SciY43>0</Idl2SciY43>
    <Idl2SciY44>0</Idl2SciY44>
    <Idl2SciY50/>
    <Idl2SciY51/>
    <Idl2SciY52/>
    <Idl2SciY53/>
    <Idl2SciY54/>
    <Idl2SciY55/>
  </SiafEntry>
  <SiafEntry>
    <InstrName>MIRI</InstrName>
    <AperName>MIRIFU_FULL_SHCH1CNTR_CH2</AperName>
    <AperShape>QUAD</AperShape>
    <XDetSize>1032</XDetSize>
    <YDetSize>1024</YDetSize>
    <XDetRef>372</XDetRef>
    <YDetRef>396</YDetRef>
    <XSciSize>594</XSciSize>
    <YSciSize>594</YSciSize>
    <XSciRef>297</XSciRef>
    <YSciRef>297</YSciRef>
    <XSciScale>0.2</XSciScale>
    <YSciScale>0.2</YSciScale>
    <V2Ref>-504.48</V2Ref>
    <V3Ref>-321.06</V3Ref>
    <V3IdlYAngle>17</V3IdlYAngle>
    <VIdlParity>-1</VIdlParity>
    <DetSciYAngle>0</DetSciYAngle>
    <DetSciParity>1</DetSciParity>
    <V3SciXAngle>-85.45</V3SciXAngle>
    <V3SciYAngle>4.55</V3SciYAngle>
    <XIdlVert1>-1.75</XIdlVert1>
    <XIdlVert2>1.75</XIdlVert2>
    <XIdlVert3>1.75</XIdlVert3>
    <XIdlVert4>-1.75</XIdlVert4>
    <YIdlVert1>-2.21</YIdlVert1>
    <YIdlVert2>-2.21</YIdlVert2>
    <YIdlVert3>2.21</YIdlVert3>
    <YIdlVert4>2.21</YIdlVert4>
    <UseAfterDate>2014-01-24</UseAfterDate>
    <Comment/>
    <Sci2IdlDeg>4</Sci2IdlDeg>
    <Sci2IdlX10>0.2</Sci2IdlX10>
    <Sci2IdlX11>0</Sci2IdlX11>
    <Sci2IdlX20>0</Sci2IdlX20>
    <Sci2IdlX21>0</Sci2IdlX21>
    <Sci2IdlX22>0</Sci2IdlX22>
    <Sci2IdlX30>0</Sci2IdlX30>
    <Sci2IdlX31>0</Sci2IdlX31>
    <Sci2IdlX32>0</Sci2IdlX32>
    <Sci2IdlX33>0</Sci2IdlX33>
    <Sci2IdlX40>0</Sci2IdlX40>
    <Sci2IdlX41>0</Sci2IdlX41>
    <Sci2IdlX42>0</Sci2IdlX42>
    <Sci2IdlX43>0</Sci2IdlX43>
    <Sci2IdlX44>0</Sci2IdlX44>
    <Sci2IdlX50/>
    <Sci2IdlX51/>
    <Sci2IdlX52/>
    <Sci2IdlX53/>
    <Sci2IdlX54/>
    <Sci2IdlX55/>
    <Sci2IdlY10>0</Sci2IdlY10>
    <Sci2IdlY11>0.2</Sci2IdlY11>
    <Sci2IdlY20>0</Sci2IdlY20>
    <Sci2IdlY21>0</Sci2IdlY21>
    <Sci2IdlY22>0</Sci2IdlY22>
    <Sci2IdlY30>0</Sci2IdlY30>
    <Sci2IdlY31>0</Sci2IdlY31>
    <Sci2IdlY32>0</Sci2IdlY32>
    <Sci2IdlY33>0</Sci2IdlY33>
    <Sci2IdlY40>0</Sci2IdlY40>
    <Sci2IdlY41>0</Sci2IdlY41>
    <Sci2IdlY42>0</Sci2IdlY42>
    <Sci2IdlY43>0</Sci2IdlY43>
    <Sci2IdlY44>0</Sci2IdlY44>
    <Sci2IdlY50/>
    <Sci2IdlY51/>
    <Sci2IdlY52/>
    <Sci2IdlY53/>
    <Sci2IdlY54/>
    <Sci2IdlY55/>
    <Idl2SciX10>5</Idl2SciX10>
    <Idl2SciX11>0</Idl2SciX11>
    <Idl2SciX20>0</Idl2SciX20>
    <Idl2SciX21>0</Idl2SciX21>
    <Idl2SciX22>0</Idl2SciX22>
    <Idl2SciX30>0</Idl2SciX30>
    <Idl2SciX31>0</Idl2SciX31>
    <Idl2SciX32>0</Idl2SciX32>
    <Idl2SciX33>0</Idl2SciX33>
    <Idl2SciX40>0</Idl2SciX40>
    <Idl2SciX41>0</Idl2SciX41>
    <Idl2SciX42>0</Idl2SciX42>
    <Idl2SciX43>0</Idl2SciX43>
    <Idl2SciX44>0</Idl2SciX44>
    <Idl2SciX50/>
    <Idl2SciX51/>
    <Idl2SciX52/>
    <Idl2SciX53/>
    <Idl2SciX54/>
    <Idl2SciX55/>
    <Idl2SciY10>0</Idl2SciY10>
    <Idl2SciY11>5</Idl2SciY11>
    <Idl2SciY20>0</Idl2SciY20>
    <Idl2SciY21>0</Idl2SciY21>
    <Idl2SciY22>0</Idl2SciY22>
    <Idl2SciY30>0</Idl2SciY30>
    <Idl2SciY31>0</Idl2SciY31>
    <Idl2SciY32>0</Idl2SciY32>
    <Idl2SciY33>0</Idl2SciY33>
    <Idl2SciY40>0</Idl2SciY40>
    <Idl2SciY41>0</Idl2SciY41>
    <Idl2SciY42>0</Idl2SciY42>
    <Idl2SciY43>0</Idl2SciY43>
    <Idl2SciY44>0</Idl2SciY44>
    <Idl2SciY50/>
    <Idl2SciY51/>
    <Idl2SciY52/>
    <Idl2SciY53/>
    <Idl2SciY54/>
    <Idl2SciY55/>
  </SiafEntry>
  <SiafEntry>
    <InstrName>MIRI</InstrName>
    <AperName>MIRIFU_FULL_SHCH1CNTR_CH3</AperName>
    <AperShape>QUAD</AperShape>
    <XDetSize>1032</XDetSize>
    <YDetSize>1024</YDetSize>
    <XDetRef>442</XDetRef>
    <YDetRef>453</YDetRef>
    <XSciSize>790</XSciSize>
    <YSciSize>790</YSciSize>
    <XSciRef>395</XSciRef>
    <YSciRef>395</YSciRef>
    <XSciScale>0.2</XSciScale>
    <YSciScale>0.2</YSciScale>
    <V2Ref>-504.48</V2Ref>
    <V3Ref>-321.06</V3Ref>
    <V3IdlYAngle>17</V3IdlYAngle>
    <VIdlParity>-1</VIdlParity>
    <DetSciYAngle>0</DetSciYAngle>
    <DetSciParity>1</DetSciParity>
    <V3SciXAngle>-85.45</V3SciXAngle>
    <V3SciYAngle>4.55</V3SciYAngle>
    <XIdlVert1>-2.6</XIdlVert1>
    <XIdlVert2>2.6</XIdlVert2>
    <XIdlVert3>2.6</XIdlVert3>
    <XIdlVert4>-2.6</XIdlVert4>
    <YIdlVert1>-3.095</YIdlVert1>
    <YIdlVert2>-3.095</YIdlVert2>
    <YIdlVert3>3.095</YIdlVert3>
    <YIdlVert4>3.095</YIdlVert4>
    <UseAfterDate>2014-01-24</UseAfterDate>
    <Comment/>
    <Sci2IdlDeg>4</Sci2IdlDeg>
    <Sci2IdlX10>0.2</Sci2IdlX10>
    <Sci2IdlX11>0</Sci2IdlX11>
    <Sci2IdlX20>0</Sci2IdlX20>
    <Sci2IdlX21>0</Sci2IdlX21>
    <Sci2IdlX22>0</Sci2IdlX22>
    <Sci2IdlX30>0</Sci2IdlX30>
    <Sci2IdlX31>0</Sci2IdlX31>
    <Sci2IdlX32>0</Sci2IdlX32>
    <Sci2IdlX33>0</Sci2IdlX33>
    <Sci2IdlX40>0</Sci2IdlX40>
    <Sci2IdlX41>0</Sci2IdlX41>
    <Sci2IdlX42>0</Sci2IdlX42>
    <Sci2IdlX43>0</Sci2IdlX43>
    <Sci2IdlX44>0</Sci2IdlX44>
    <Sci2IdlX50/>
    <Sci2IdlX51/>
    <Sci2IdlX52/>
    <Sci2IdlX53/>
    <Sci2IdlX54/>
    <Sci2IdlX55/>
    <Sci2IdlY10>0</Sci2IdlY10>
    <Sci2IdlY11>0.2</Sci2IdlY11>
    <Sci2IdlY20>0</Sci2IdlY20>
    <Sci2IdlY21>0</Sci2IdlY21>
    <Sci2IdlY22>0</Sci2IdlY22>
    <Sci2IdlY30>0</Sci2IdlY30>
    <Sci2IdlY31>0</Sci2IdlY31>
    <Sci2IdlY32>0</Sci2IdlY32>
    <Sci2IdlY33>0</Sci2IdlY33>
    <Sci2IdlY40>0</Sci2IdlY40>
    <Sci2IdlY41>0</Sci2IdlY41>
    <Sci2IdlY42>0</Sci2IdlY42>
    <Sci2IdlY43>0</Sci2IdlY43>
    <Sci2IdlY44>0</Sci2IdlY44>
    <Sci2IdlY50/>
    <Sci2IdlY51/>
    <Sci2IdlY52/>
    <Sci2IdlY53/>
    <Sci2IdlY54/>
    <Sci2IdlY55/>
    <Idl2SciX10>5</Idl2SciX10>
    <Idl2SciX11>0</Idl2SciX11>
    <Idl2SciX20>0</Idl2SciX20>
    <Idl2SciX21>0</Idl2SciX21>
    <Idl2SciX22>0</Idl2SciX22>
    <Idl2SciX30>0</Idl2SciX30>
    <Idl2SciX31>0</Idl2SciX31>
    <Idl2SciX32>0</Idl2SciX32>
    <Idl2SciX33>0</Idl2SciX33>
    <Idl2SciX40>0</Idl2SciX40>
    <Idl2SciX41>0</Idl2SciX41>
    <Idl2SciX42>0</Idl2SciX42>
    <Idl2SciX43>0</Idl2SciX43>
    <Idl2SciX44>0</Idl2SciX44>
    <Idl2SciX50/>
    <Idl2SciX51/>
    <Idl2SciX52/>
    <Idl2SciX53/>
    <Idl2SciX54/>
    <Idl2SciX55/>
    <Idl2SciY10>0</Idl2SciY10>
    <Idl2SciY11>5</Idl2SciY11>
    <Idl2SciY20>0</Idl2SciY20>
    <Idl2SciY21>0</Idl2SciY21>
    <Idl2SciY22>0</Idl2SciY22>
    <Idl2SciY30>0</Idl2SciY30>
    <Idl2SciY31>0</Idl2SciY31>
    <Idl2SciY32>0</Idl2SciY32>
    <Idl2SciY33>0</Idl2SciY33>
    <Idl2SciY40>0</Idl2SciY40>
    <Idl2SciY41>0</Idl2SciY41>
    <Idl2SciY42>0</Idl2SciY42>
    <Idl2SciY43>0</Idl2SciY43>
    <Idl2SciY44>0</Idl2SciY44>
    <Idl2SciY50/>
    <Idl2SciY51/>
    <Idl2SciY52/>
    <Idl2SciY53/>
    <Idl2SciY54/>
    <Idl2SciY55/>
  </SiafEntry>
  <SiafEntry>
    <InstrName>MIRI</InstrName>
    <AperName>MIRIFU_FULL_SHCH1CNTR_CH4</AperName>
    <AperShape>QUAD</AperShape>
    <XDetSize>1032</XDetSize>
    <YDetSize>1024</YDetSize>
    <XDetRef>500</XDetRef>
    <YDetRef>524</YDetRef>
    <XSciSize>978</XSciSize>
    <YSciSize>978</YSciSize>
    <XSciRef>489</XSciRef>
    <YSciRef>489</YSciRef>
    <XSciScale>0.2</XSciScale>
    <YSciScale>0.2</YSciScale>
    <V2Ref>-504.48</V2Ref>
    <V3Ref>-321.06</V3Ref>
    <V3IdlYAngle>17</V3IdlYAngle>
    <VIdlParity>-1</VIdlParity>
    <DetSciYAngle>0</DetSciYAngle>
    <DetSciParity>1</DetSciParity>
    <V3SciXAngle>-85.45</V3SciXAngle>
    <V3SciYAngle>4.55</V3SciYAngle>
    <XIdlVert1>-3.35</XIdlVert1>
    <XIdlVert2>3.35</XIdlVert2>
    <XIdlVert3>3.35</XIdlVert3>
    <XIdlVert4>-3.35</XIdlVert4>
    <YIdlVert1>-3.865</YIdlVert1>
    <YIdlVert2>-3.865</YIdlVert2>
    <YIdlVert3>3.865</YIdlVert3>
    <YIdlVert4>3.865</YIdlVert4>
    <UseAfterDate>2014-01-24</UseAfterDate>
    <Comment/>
    <Sci2IdlDeg>4</Sci2IdlDeg>
    <Sci2IdlX10>0.2</Sci2IdlX10>
    <Sci2IdlX11>0</Sci2IdlX11>
    <Sci2IdlX20>0</Sci2IdlX20>
    <Sci2IdlX21>0</Sci2IdlX21>
    <Sci2IdlX22>0</Sci2IdlX22>
    <Sci2IdlX30>0</Sci2IdlX30>
    <Sci2IdlX31>0</Sci2IdlX31>
    <Sci2IdlX32>0</Sci2IdlX32>
    <Sci2IdlX33>0</Sci2IdlX33>
    <Sci2IdlX40>0</Sci2IdlX40>
    <Sci2IdlX41>0</Sci2IdlX41>
    <Sci2IdlX42>0</Sci2IdlX42>
    <Sci2IdlX43>0</Sci2IdlX43>
    <Sci2IdlX44>0</Sci2IdlX44>
    <Sci2IdlX50/>
    <Sci2IdlX51/>
    <Sci2IdlX52/>
    <Sci2IdlX53/>
    <Sci2IdlX54/>
    <Sci2IdlX55/>
    <Sci2IdlY10>0</Sci2IdlY10>
    <Sci2IdlY11>0.2</Sci2IdlY11>
    <Sci2IdlY20>0</Sci2IdlY20>
    <Sci2IdlY21>0</Sci2IdlY21>
    <Sci2IdlY22>0</Sci2IdlY22>
    <Sci2IdlY30>0</Sci2IdlY30>
    <Sci2IdlY31>0</Sci2IdlY31>
    <Sci2IdlY32>0</Sci2IdlY32>
    <Sci2IdlY33>0</Sci2IdlY33>
    <Sci2IdlY40>0</Sci2IdlY40>
    <Sci2IdlY41>0</Sci2IdlY41>
    <Sci2IdlY42>0</Sci2IdlY42>
    <Sci2IdlY43>0</Sci2IdlY43>
    <Sci2IdlY44>0</Sci2IdlY44>
    <Sci2IdlY50/>
    <Sci2IdlY51/>
    <Sci2IdlY52/>
    <Sci2IdlY53/>
    <Sci2IdlY54/>
    <Sci2IdlY55/>
    <Idl2SciX10>5</Idl2SciX10>
    <Idl2SciX11>0</Idl2SciX11>
    <Idl2SciX20>0</Idl2SciX20>
    <Idl2SciX21>0</Idl2SciX21>
    <Idl2SciX22>0</Idl2SciX22>
    <Idl2SciX30>0</Idl2SciX30>
    <Idl2SciX31>0</Idl2SciX31>
    <Idl2SciX32>0</Idl2SciX32>
    <Idl2SciX33>0</Idl2SciX33>
    <Idl2SciX40>0</Idl2SciX40>
    <Idl2SciX41>0</Idl2SciX41>
    <Idl2SciX42>0</Idl2SciX42>
    <Idl2SciX43>0</Idl2SciX43>
    <Idl2SciX44>0</Idl2SciX44>
    <Idl2SciX50/>
    <Idl2SciX51/>
    <Idl2SciX52/>
    <Idl2SciX53/>
    <Idl2SciX54/>
    <Idl2SciX55/>
    <Idl2SciY10>0</Idl2SciY10>
    <Idl2SciY11>5</Idl2SciY11>
    <Idl2SciY20>0</Idl2SciY20>
    <Idl2SciY21>0</Idl2SciY21>
    <Idl2SciY22>0</Idl2SciY22>
    <Idl2SciY30>0</Idl2SciY30>
    <Idl2SciY31>0</Idl2SciY31>
    <Idl2SciY32>0</Idl2SciY32>
    <Idl2SciY33>0</Idl2SciY33>
    <Idl2SciY40>0</Idl2SciY40>
    <Idl2SciY41>0</Idl2SciY41>
    <Idl2SciY42>0</Idl2SciY42>
    <Idl2SciY43>0</Idl2SciY43>
    <Idl2SciY44>0</Idl2SciY44>
    <Idl2SciY50/>
    <Idl2SciY51/>
    <Idl2SciY52/>
    <Idl2SciY53/>
    <Idl2SciY54/>
    <Idl2SciY55/>
  </SiafEntry>
</SiafEntries>
</file>

<file path=customXml/item3.xml><?xml version="1.0" encoding="utf-8"?>
<SiafEntries>
  <SiafEntry>
    <InstrName>MIRI</InstrName>
    <AperName>MIRIM_FULL_CNTR_OSS</AperName>
    <UseAfterDate>2014-01-24</UseAfterDate>
    <AperShape>QUAD</AperShape>
    <XDetSize>1032</XDetSize>
    <YDetSize>1024</YDetSize>
    <XDetRef>516</XDetRef>
    <YDetRef>512</YDetRef>
    <XSciSize>1032</XSciSize>
    <YSciSize>1024</YSciSize>
    <XSciRef>516</XSciRef>
    <YSciRef>512</YSciRef>
    <XSciScale>0.110903300270663</XSciScale>
    <YSciScale>0.110061100001332</YSciScale>
    <DetSciYAngle>0</DetSciYAngle>
    <DetSciParity>1</DetSciParity>
    <V3SciXAngle>94.55</V3SciXAngle>
    <V3SciYAngle>4.55</V3SciYAngle>
    <Sci2IdlDeg>4</Sci2IdlDeg>
    <Sci2IdlX10>-0.1109033</Sci2IdlX10>
    <Sci2IdlX11>-0.0000005414345</Sci2IdlX11>
    <Sci2IdlX20>-0.0000001163247</Sci2IdlX20>
    <Sci2IdlX21>0.00000001747554</Sci2IdlX21>
    <Sci2IdlX22>0.0000008132082</Sci2IdlX22>
    <Sci2IdlX30>0.000000002865446</Sci2IdlX30>
    <Sci2IdlX31>-2.523528E-11</Sci2IdlX31>
    <Sci2IdlX32>0.000000001599324</Sci2IdlX32>
    <Sci2IdlX33>2.378268E-12</Sci2IdlX33>
    <Sci2IdlX40>-1.98564E-12</Sci2IdlX40>
    <Sci2IdlX41>1.564118E-13</Sci2IdlX41>
    <Sci2IdlX42>-1.986766E-12</Sci2IdlX42>
    <Sci2IdlX43>-1.067896E-13</Sci2IdlX43>
    <Sci2IdlX44>-2.952166E-13</Sci2IdlX44>
    <Sci2IdlY10>-0.000007748211</Sci2IdlY10>
    <Sci2IdlY11>0.1100611</Sci2IdlY11>
    <Sci2IdlY20>0.00000002345867</Sci2IdlY20>
    <Sci2IdlY21>-0.000001633657</Sci2IdlY21>
    <Sci2IdlY22>-0.00000002847674</Sci2IdlY22>
    <Sci2IdlY30>5.284669E-11</Sci2IdlY30>
    <Sci2IdlY31>-8.065214E-10</Sci2IdlY31>
    <Sci2IdlY32>4.80561E-11</Sci2IdlY32>
    <Sci2IdlY33>5.87967E-11</Sci2IdlY33>
    <Sci2IdlY40>-1.496391E-13</Sci2IdlY40>
    <Sci2IdlY41>1.367503E-12</Sci2IdlY41>
    <Sci2IdlY42>-1.142697E-13</Sci2IdlY42>
    <Sci2IdlY43>1.101661E-12</Sci2IdlY43>
    <Sci2IdlY44>9.913405E-14</Sci2IdlY44>
    <Idl2SciX10>-9.016246</Idl2SciX10>
    <Idl2SciX11>-0.00003270162</Idl2SciX11>
    <Idl2SciX20>-0.00006744578</Idl2SciX20>
    <Idl2SciX21>-0.00001250612</Idl2SciX21>
    <Idl2SciX22>0.0006100718</Idl2SciX22>
    <Idl2SciX30>-0.00001960492</Idl2SciX30>
    <Idl2SciX31>-0.0000001852528</Idl2SciX31>
    <Idl2SciX32>-0.00001099358</Idl2SciX32>
    <Idl2SciX33>0.00000001409914</Idl2SciX33>
    <Idl2SciX40>-0.0000001303128</Idl2SciX40>
    <Idl2SciX41>-0.00000001008892</Idl2SciX41>
    <Idl2SciX42>-0.0000001219253</Idl2SciX42>
    <Idl2SciX43>0.000000006559973</Idl2SciX43>
    <Idl2SciX44>-0.00000001839063</Idl2SciX44>
    <Idl2SciY10>-0.0006514976</Idl2SciY10>
    <Idl2SciY11>9.085931</Idl2SciY11>
    <Idl2SciY20>-0.00001822365</Idl2SciY20>
    <Idl2SciY21>-0.001221315</Idl2SciY21>
    <Idl2SciY22>0.00002123081</Idl2SciY22>
    <Idl2SciY30>0.0000003645683</Idl2SciY30>
    <Idl2SciY31>0.000005509879</Idl2SciY31>
    <Idl2SciY32>0.0000003283831</Idl2SciY32>
    <Idl2SciY33>-0.0000003786376</Idl2SciY33>
    <Idl2SciY40>0.000000009469786</Idl2SciY40>
    <Idl2SciY41>0.00000008317944</Idl2SciY41>
    <Idl2SciY42>0.000000007156233</Idl2SciY42>
    <Idl2SciY43>0.00000006750914</Idl2SciY43>
    <Idl2SciY44>-0.000000006145493</Idl2SciY44>
    <XIdlVert1>56.4850138597048</XIdlVert1>
    <XIdlVert2>-56.7812491556769</XIdlVert2>
    <XIdlVert3>-56.7553109372697</XIdlVert3>
    <XIdlVert4>56.4462131242013</XIdlVert4>
    <YIdlVert1>-56.4761019680479</YIdlVert1>
    <YIdlVert2>-55.9382573961613</YIdlVert2>
    <YIdlVert3>56.041444332421</YIdlVert3>
    <YIdlVert4>56.5408323766062</YIdlVert4>
    <V2Ref>-433.68</V2Ref>
    <V3Ref>-375.6</V3Ref>
    <V3IdlYAngle>4.55</V3IdlYAngle>
    <VIdlParity>1</VIdlParity>
    <Comment/>
  </SiafEntry>
  <SiafEntry>
    <InstrName>MIRI</InstrName>
    <AperName>MIRIM_FULL_CNTR</AperName>
    <UseAfterDate>2014-01-24</UseAfterDate>
    <AperShape>QUAD</AperShape>
    <XDetSize>1032</XDetSize>
    <YDetSize>1024</YDetSize>
    <XDetRef>516</XDetRef>
    <YDetRef>512</YDetRef>
    <XSciSize>1032</XSciSize>
    <YSciSize>1024</YSciSize>
    <XSciRef>516</XSciRef>
    <YSciRef>512</YSciRef>
    <XSciScale>0.110903300270663</XSciScale>
    <YSciScale>0.110061100001332</YSciScale>
    <DetSciYAngle>0</DetSciYAngle>
    <DetSciParity>1</DetSciParity>
    <V3SciXAngle>-85.45</V3SciXAngle>
    <V3SciYAngle>4.55</V3SciYAngle>
    <Sci2IdlDeg>4</Sci2IdlDeg>
    <Sci2IdlX10>0.1109033</Sci2IdlX10>
    <Sci2IdlX11>0.0000005414345</Sci2IdlX11>
    <Sci2IdlX20>0.0000001163247</Sci2IdlX20>
    <Sci2IdlX21>-0.00000001747554</Sci2IdlX21>
    <Sci2IdlX22>-0.0000008132082</Sci2IdlX22>
    <Sci2IdlX30>-0.000000002865446</Sci2IdlX30>
    <Sci2IdlX31>2.523528E-11</Sci2IdlX31>
    <Sci2IdlX32>-0.000000001599324</Sci2IdlX32>
    <Sci2IdlX33>-2.378268E-12</Sci2IdlX33>
    <Sci2IdlX40>1.98564E-12</Sci2IdlX40>
    <Sci2IdlX41>-1.564118E-13</Sci2IdlX41>
    <Sci2IdlX42>1.986766E-12</Sci2IdlX42>
    <Sci2IdlX43>1.067896E-13</Sci2IdlX43>
    <Sci2IdlX44>2.952166E-13</Sci2IdlX44>
    <Sci2IdlY10>-0.000007748211</Sci2IdlY10>
    <Sci2IdlY11>0.1100611</Sci2IdlY11>
    <Sci2IdlY20>0.00000002345867</Sci2IdlY20>
    <Sci2IdlY21>-0.000001633657</Sci2IdlY21>
    <Sci2IdlY22>-0.00000002847674</Sci2IdlY22>
    <Sci2IdlY30>5.284669E-11</Sci2IdlY30>
    <Sci2IdlY31>-8.065214E-10</Sci2IdlY31>
    <Sci2IdlY32>4.80561E-11</Sci2IdlY32>
    <Sci2IdlY33>5.87967E-11</Sci2IdlY33>
    <Sci2IdlY40>-1.496391E-13</Sci2IdlY40>
    <Sci2IdlY41>1.367503E-12</Sci2IdlY41>
    <Sci2IdlY42>-1.142697E-13</Sci2IdlY42>
    <Sci2IdlY43>1.101661E-12</Sci2IdlY43>
    <Sci2IdlY44>9.913405E-14</Sci2IdlY44>
    <Idl2SciX10>9.016246</Idl2SciX10>
    <Idl2SciX11>-0.00003270162</Idl2SciX11>
    <Idl2SciX20>-0.00006744578</Idl2SciX20>
    <Idl2SciX21>0.00001250612</Idl2SciX21>
    <Idl2SciX22>0.0006100718</Idl2SciX22>
    <Idl2SciX30>0.00001960492</Idl2SciX30>
    <Idl2SciX31>-0.0000001852528</Idl2SciX31>
    <Idl2SciX32>0.00001099358</Idl2SciX32>
    <Idl2SciX33>0.00000001409914</Idl2SciX33>
    <Idl2SciX40>-0.0000001303128</Idl2SciX40>
    <Idl2SciX41>0.00000001008892</Idl2SciX41>
    <Idl2SciX42>-0.0000001219253</Idl2SciX42>
    <Idl2SciX43>-0.000000006559973</Idl2SciX43>
    <Idl2SciX44>-0.00000001839063</Idl2SciX44>
    <Idl2SciY10>0.0006514976</Idl2SciY10>
    <Idl2SciY11>9.085931</Idl2SciY11>
    <Idl2SciY20>-0.00001822365</Idl2SciY20>
    <Idl2SciY21>0.001221315</Idl2SciY21>
    <Idl2SciY22>0.00002123081</Idl2SciY22>
    <Idl2SciY30>-0.0000003645683</Idl2SciY30>
    <Idl2SciY31>0.000005509879</Idl2SciY31>
    <Idl2SciY32>-0.0000003283831</Idl2SciY32>
    <Idl2SciY33>-0.0000003786376</Idl2SciY33>
    <Idl2SciY40>0.000000009469786</Idl2SciY40>
    <Idl2SciY41>-0.00000008317944</Idl2SciY41>
    <Idl2SciY42>0.000000007156233</Idl2SciY42>
    <Idl2SciY43>-0.00000006750914</Idl2SciY43>
    <Idl2SciY44>-0.000000006145493</Idl2SciY44>
    <XIdlVert1>-56.4847161123817</XIdlVert1>
    <XIdlVert2>56.7809508307645</XIdlVert2>
    <XIdlVert3>56.7556133688534</XIdlVert3>
    <XIdlVert4>-56.4465149702446</XIdlVert4>
    <YIdlVert1>-56.4761019680479</YIdlVert1>
    <YIdlVert2>-55.9382573961613</YIdlVert2>
    <YIdlVert3>56.041444332421</YIdlVert3>
    <YIdlVert4>56.5408323766062</YIdlVert4>
    <V2Ref>-433.68</V2Ref>
    <V3Ref>-375.6</V3Ref>
    <V3IdlYAngle>4.55</V3IdlYAngle>
    <VIdlParity>-1</VIdlParity>
    <Comment/>
  </SiafEntry>
  <SiafEntry>
    <InstrName>MIRI</InstrName>
    <AperName>MIRIM_FULL_ILLCNTR</AperName>
    <UseAfterDate>2014-01-24</UseAfterDate>
    <AperShape>QUAD</AperShape>
    <XDetSize>1032</XDetSize>
    <YDetSize>1024</YDetSize>
    <XDetRef>706</XDetRef>
    <YDetRef>512</YDetRef>
    <XSciSize>644</XSciSize>
    <YSciSize>1024</YSciSize>
    <XSciRef>322</XSciRef>
    <YSciRef>512</YSciRef>
    <XSciScale>0.110903300270663</XSciScale>
    <YSciScale>0.110061100001332</YSciScale>
    <DetSciYAngle>0</DetSciYAngle>
    <DetSciParity>1</DetSciParity>
    <V3SciXAngle>-85.45</V3SciXAngle>
    <V3SciYAngle>4.55</V3SciYAngle>
    <Sci2IdlDeg>4</Sci2IdlDeg>
    <Sci2IdlX10>0.11069165360324</Sci2IdlX10>
    <Sci2IdlX11>-2.9407530282E-06</Sci2IdlX11>
    <Sci2IdlX20>-0.000001086889896</Sci2IdlX20>
    <Sci2IdlX21>-2.482553154E-08</Sci2IdlX21>
    <Sci2IdlX22>-1.0453575074E-06</Sci2IdlX22>
    <Sci2IdlX30>-1.3563596E-09</Sci2IdlX30>
    <Sci2IdlX31>-6.3919446E-11</Sci2IdlX31>
    <Sci2IdlX32>-8.4435292E-10</Sci2IdlX32>
    <Sci2IdlX33>1.7911756E-11</Sci2IdlX33>
    <Sci2IdlX40>1.98564E-12</Sci2IdlX40>
    <Sci2IdlX41>-1.564118E-13</Sci2IdlX41>
    <Sci2IdlX42>1.986766E-12</Sci2IdlX42>
    <Sci2IdlX43>1.067896E-13</Sci2IdlX43>
    <Sci2IdlX44>2.952166E-13</Sci2IdlX44>
    <Sci2IdlY10>2.7838817794E-06</Sci2IdlY10>
    <Sci2IdlY11>0.109730969450537</Sci2IdlY11>
    <Sci2IdlY20>2.116945424E-08</Sci2IdlY20>
    <Sci2IdlY21>-1.7920345571E-06</Sci2IdlY21>
    <Sci2IdlY22>-2.347121717E-08</Sci2IdlY22>
    <Sci2IdlY30>-6.0879026E-11</Sci2IdlY30>
    <Sci2IdlY31>-2.70446899999999E-11</Sci2IdlY31>
    <Sci2IdlY32>4.63361399999999E-12</Sci2IdlY32>
    <Sci2IdlY33>2.6811229E-10</Sci2IdlY33>
    <Sci2IdlY40>-1.496391E-13</Sci2IdlY40>
    <Sci2IdlY41>1.367503E-12</Sci2IdlY41>
    <Sci2IdlY42>-1.142697E-13</Sci2IdlY42>
    <Sci2IdlY43>1.101661E-12</Sci2IdlY43>
    <Sci2IdlY44>9.913405E-14</Sci2IdlY44>
    <Idl2SciX10>9.28836709741317</Idl2SciX10>
    <Idl2SciX11>-0.031174327448363</Idl2SciX11>
    <Idl2SciX20>-5.24074488300059E-03</Idl2SciX20>
    <Idl2SciX21>2.33111501798427E-03</Idl2SciX21>
    <Idl2SciX22>-4.46809850266349E-04</Idl2SciX22>
    <Idl2SciX30>4.57720423040023E-05</Idl2SciX30>
    <Idl2SciX31>-1.37353981767897E-05</Idl2SciX31>
    <Idl2SciX32>2.20283315256551E-05</Idl2SciX32>
    <Idl2SciX33>-3.30092306714351E-06</Idl2SciX33>
    <Idl2SciX40>-0.0000001303128</Idl2SciX40>
    <Idl2SciX41>0.00000001008892</Idl2SciX41>
    <Idl2SciX42>-0.0000001219253</Idl2SciX42>
    <Idl2SciX43>-0.000000006559973</Idl2SciX43>
    <Idl2SciX44>-0.00000001839063</Idl2SciX44>
    <Idl2SciY10>-1.17840829366154E-02</Idl2SciY10>
    <Idl2SciY11>9.07313954157876</Idl2SciY11>
    <Idl2SciY20>1.07112244990659E-03</Idl2SciY20>
    <Idl2SciY21>-5.2398271272227E-04</Idl2SciY21>
    <Idl2SciY22>4.01617406030631E-04</Idl2SciY22>
    <Idl2SciY30>-6.34353068088315E-06</Idl2SciY30>
    <Idl2SciY31>1.85058171336745E-05</Idl2SciY31>
    <Idl2SciY32>-1.10492342884105E-05</Idl2SciY32>
    <Idl2SciY33>1.73003160190946E-06</Idl2SciY33>
    <Idl2SciY40>0.000000009469786</Idl2SciY40>
    <Idl2SciY41>-0.00000008317944</Idl2SciY41>
    <Idl2SciY42>0.000000007156233</Idl2SciY42>
    <Idl2SciY43>-0.00000006750914</Idl2SciY43>
    <Idl2SciY44>-0.000000006145493</Idl2SciY44>
    <XIdlVert1>-35.7863332777247</XIdlVert1>
    <XIdlVert2>35.2795123280575</XIdlVert2>
    <XIdlVert3>35.2599807881299</XIdlVert3>
    <XIdlVert4>-35.7785756044147</XIdlVert4>
    <YIdlVert1>-56.3870107548558</YIdlVert1>
    <YIdlVert2>-55.9398629677863</YIdlVert2>
    <YIdlVert3>56.0442987344181</YIdlVert3>
    <YIdlVert4>56.4949826366146</YIdlVert4>
    <V2Ref>-454.672429269518</V2Ref>
    <V3Ref>-373.929885180893</V3Ref>
    <V3IdlYAngle>4.55</V3IdlYAngle>
    <VIdlParity>-1</VIdlParity>
    <Comment/>
  </SiafEntry>
  <SiafEntry>
    <InstrName>MIRI</InstrName>
    <AperName>MIRIM_BRIGHTSKY_ILLCNTR</AperName>
    <UseAfterDate>2014-01-24</UseAfterDate>
    <AperShape>QUAD</AperShape>
    <XDetSize>1032</XDetSize>
    <YDetSize>1024</YDetSize>
    <XDetRef>484</XDetRef>
    <YDetRef>306</YDetRef>
    <XSciSize>968</XSciSize>
    <YSciSize>512</YSciSize>
    <XSciRef>484</XSciRef>
    <YSciRef>256</YSciRef>
    <XSciScale>0.11081705556999</XSciScale>
    <YSciScale>0.110124868730149</YSciScale>
    <DetSciYAngle>0</DetSciYAngle>
    <DetSciParity>1</DetSciParity>
    <V3SciXAngle>-85.45</V3SciXAngle>
    <V3SciYAngle>4.55</V3SciYAngle>
    <Sci2IdlDeg>4</Sci2IdlDeg>
    <Sci2IdlX10>0.110816625638821</Sci2IdlX10>
    <Sci2IdlX11>3.0318898127375E-04</Sci2IdlX11>
    <Sci2IdlX20>4.796260226992E-07</Sci2IdlX20>
    <Sci2IdlX21>7.053326093152E-07</Sci2IdlX21>
    <Sci2IdlX22>-6.812468730368E-07</Sci2IdlX22>
    <Sci2IdlX30>-3.0873870892E-09</Sci2IdlX30>
    <Sci2IdlX31>-7.782967792E-10</Sci2IdlX31>
    <Sci2IdlX32>-1.7924729968E-09</Sci2IdlX32>
    <Sci2IdlX33>-2.490540136E-10</Sci2IdlX33>
    <Sci2IdlX40>1.98564E-12</Sci2IdlX40>
    <Sci2IdlX41>-1.564118E-13</Sci2IdlX41>
    <Sci2IdlX42>1.986766E-12</Sci2IdlX42>
    <Sci2IdlX43>1.067896E-13</Sci2IdlX43>
    <Sci2IdlX44>2.952166E-13</Sci2IdlX44>
    <Sci2IdlY10>3.08686293290232E-04</Sci2IdlY10>
    <Sci2IdlY11>0.110124451368777</Sci2IdlY11>
    <Sci2IdlY20>2.058040038684E-07</Sci2IdlY20>
    <Sci2IdlY21>-1.4604005792456E-06</Sci2IdlY21>
    <Sci2IdlY22>-1.9440344762E-08</Sci2IdlY22>
    <Sci2IdlY30>-2.097051232E-10</Sci2IdlY30>
    <Sci2IdlY31>-8.907225716E-10</Sci2IdlY31>
    <Sci2IdlY32>-6.254571372E-10</Sci2IdlY32>
    <Sci2IdlY33>-5.81429092E-11</Sci2IdlY33>
    <Sci2IdlY40>-1.496391E-13</Sci2IdlY40>
    <Sci2IdlY41>1.367503E-12</Sci2IdlY41>
    <Sci2IdlY42>-1.142697E-13</Sci2IdlY42>
    <Sci2IdlY43>1.101661E-12</Sci2IdlY43>
    <Sci2IdlY44>9.913405E-14</Sci2IdlY44>
    <Idl2SciX10>9.31791456834878</Idl2SciX10>
    <Idl2SciX11>-3.57990580684764E-02</Idl2SciX11>
    <Idl2SciX20>-5.67662612749296E-03</Idl2SciX20>
    <Idl2SciX21>2.26444904066136E-03</Idl2SciX21>
    <Idl2SciX22>-4.90923692721312E-04</Idl2SciX22>
    <Idl2SciX30>4.75354735824223E-05</Idl2SciX30>
    <Idl2SciX31>-1.29783603342822E-05</Idl2SciX31>
    <Idl2SciX32>2.29394980251071E-05</Idl2SciX32>
    <Idl2SciX33>-3.01839187540542E-06</Idl2SciX33>
    <Idl2SciX40>-0.0000001303128</Idl2SciX40>
    <Idl2SciX41>0.00000001008892</Idl2SciX41>
    <Idl2SciX42>-0.0000001219253</Idl2SciX42>
    <Idl2SciX43>-0.000000006559973</Idl2SciX43>
    <Idl2SciX44>-0.00000001839063</Idl2SciX44>
    <Idl2SciY10>-1.72287592228959E-02</Idl2SciY10>
    <Idl2SciY11>9.07213868349904</Idl2SciY11>
    <Idl2SciY20>1.06914966564174E-03</Idl2SciY20>
    <Idl2SciY21>-5.78806195654906E-04</Idl2SciY21>
    <Idl2SciY22>4.18572660016049E-04</Idl2SciY22>
    <Idl2SciY30>-6.18040334506192E-06</Idl2SciY30>
    <Idl2SciY31>1.93165225072253E-05</Idl2SciY31>
    <Idl2SciY32>-1.03831220016378E-05</Idl2SciY32>
    <Idl2SciY33>2.04988218052077E-06</Idl2SciY33>
    <Idl2SciY40>0.000000009469786</Idl2SciY40>
    <Idl2SciY41>-0.00000008317944</Idl2SciY41>
    <Idl2SciY42>0.000000007156233</Idl2SciY42>
    <Idl2SciY43>-0.00000006750914</Idl2SciY43>
    <Idl2SciY44>-0.000000006145493</Idl2SciY44>
    <XIdlVert1>-52.9120210683957</XIdlVert1>
    <XIdlVert2>53.3814034103336</XIdlVert2>
    <XIdlVert3>53.6000452589992</XIdlVert3>
    <XIdlVert4>-53.0235249866911</XIdlVert4>
    <YIdlVert1>-28.2831217745964</YIdlVert1>
    <YIdlVert2>-27.806869365038</YIdlVert2>
    <YIdlVert3>28.2029410533567</YIdlVert3>
    <YIdlVert4>28.2566859139279</YIdlVert4>
    <V2Ref>-431.910208579344</V2Ref>
    <V3Ref>-398.496767528912</V3Ref>
    <V3IdlYAngle>4.55</V3IdlYAngle>
    <VIdlParity>-1</VIdlParity>
    <Comment/>
  </SiafEntry>
  <SiafEntry>
    <InstrName>MIRI</InstrName>
    <AperName>MIRIM_SUBPRISM_CNTR</AperName>
    <UseAfterDate>2014-01-24</UseAfterDate>
    <AperShape>QUAD</AperShape>
    <XDetSize>1032</XDetSize>
    <YDetSize>1024</YDetSize>
    <XDetRef>36</XDetRef>
    <YDetRef>736</YDetRef>
    <XSciSize>72</XSciSize>
    <YSciSize>416</YSciSize>
    <XSciRef>36</XSciRef>
    <YSciRef>208</YSciRef>
    <XSciScale>0.10772440056896</XSciScale>
    <YSciScale>0.110407243157569</YSciScale>
    <DetSciYAngle>0</DetSciYAngle>
    <DetSciParity>1</DetSciParity>
    <V3SciXAngle>-85.45</V3SciXAngle>
    <V3SciYAngle>4.55</V3SciYAngle>
    <Sci2IdlDeg>4</Sci2IdlDeg>
    <Sci2IdlX10>0.107724342370995</Sci2IdlX10>
    <Sci2IdlX11>2.21913898740026E-04</Sci2IdlX11>
    <Sci2IdlX20>7.143308539744E-06</Sci2IdlX20>
    <Sci2IdlX21>-1.7047038933312E-06</Sci2IdlX21>
    <Sci2IdlX22>4.650506856576E-07</Sci2IdlX22>
    <Sci2IdlX30>-6.7129110432E-09</Sci2IdlX30>
    <Sci2IdlX31>1.14053944E-09</Sci2IdlX31>
    <Sci2IdlX32>-3.4348567488E-09</Sci2IdlX32>
    <Sci2IdlX33>2.108767976E-10</Sci2IdlX33>
    <Sci2IdlX40>1.98564E-12</Sci2IdlX40>
    <Sci2IdlX41>-1.564118E-13</Sci2IdlX41>
    <Sci2IdlX42>1.986766E-12</Sci2IdlX42>
    <Sci2IdlX43>1.067896E-13</Sci2IdlX43>
    <Sci2IdlX44>2.952166E-13</Sci2IdlX44>
    <Sci2IdlY10>1.11976240224576E-04</Sci2IdlY10>
    <Sci2IdlY11>0.110407020138559</Sci2IdlY11>
    <Sci2IdlY20>-8.869978131872E-07</Sci2IdlY20>
    <Sci2IdlY21>3.22326689984E-07</Sci2IdlY21>
    <Sci2IdlY22>-3.638668960832E-07</Sci2IdlY22>
    <Sci2IdlY30>6.46474434E-10</Sci2IdlY30>
    <Sci2IdlY31>-2.8269185456E-09</Sci2IdlY31>
    <Sci2IdlY32>8.98071204E-10</Sci2IdlY32>
    <Sci2IdlY33>-3.811764712E-10</Sci2IdlY33>
    <Sci2IdlY40>-1.496391E-13</Sci2IdlY40>
    <Sci2IdlY41>1.367503E-12</Sci2IdlY41>
    <Sci2IdlY42>-1.142697E-13</Sci2IdlY42>
    <Sci2IdlY43>1.101661E-12</Sci2IdlY43>
    <Sci2IdlY44>9.913405E-14</Sci2IdlY44>
    <Idl2SciX10>9.28836709741317</Idl2SciX10>
    <Idl2SciX11>-0.031174327448363</Idl2SciX11>
    <Idl2SciX20>-5.24074488300059E-03</Idl2SciX20>
    <Idl2SciX21>2.33111501798427E-03</Idl2SciX21>
    <Idl2SciX22>-4.46809850266349E-04</Idl2SciX22>
    <Idl2SciX30>4.57720423040023E-05</Idl2SciX30>
    <Idl2SciX31>-1.37353981767897E-05</Idl2SciX31>
    <Idl2SciX32>2.20283315256551E-05</Idl2SciX32>
    <Idl2SciX33>-3.30092306714351E-06</Idl2SciX33>
    <Idl2SciX40>-0.0000001303128</Idl2SciX40>
    <Idl2SciX41>0.00000001008892</Idl2SciX41>
    <Idl2SciX42>-0.0000001219253</Idl2SciX42>
    <Idl2SciX43>-0.000000006559973</Idl2SciX43>
    <Idl2SciX44>-0.00000001839063</Idl2SciX44>
    <Idl2SciY10>-1.17840829366154E-02</Idl2SciY10>
    <Idl2SciY11>9.07313954157876</Idl2SciY11>
    <Idl2SciY20>1.07112244990659E-03</Idl2SciY20>
    <Idl2SciY21>-5.2398271272227E-04</Idl2SciY21>
    <Idl2SciY22>4.01617406030631E-04</Idl2SciY22>
    <Idl2SciY30>-6.34353068088315E-06</Idl2SciY30>
    <Idl2SciY31>1.85058171336745E-05</Idl2SciY31>
    <Idl2SciY32>-1.10492342884105E-05</Idl2SciY32>
    <Idl2SciY33>1.73003160190946E-06</Idl2SciY33>
    <Idl2SciY40>0.000000009469786</Idl2SciY40>
    <Idl2SciY41>-0.00000008317944</Idl2SciY41>
    <Idl2SciY42>0.000000007156233</Idl2SciY42>
    <Idl2SciY43>-0.00000006750914</Idl2SciY43>
    <Idl2SciY44>-0.000000006145493</Idl2SciY44>
    <XIdlVert1>-3.85031511155433</XIdlVert1>
    <XIdlVert2>3.92053763091672</XIdlVert2>
    <XIdlVert3>3.99153636541603</XIdlVert3>
    <XIdlVert4>-3.72818242755974</XIdlVert4>
    <YIdlVert1>-22.9245595185031</YIdlVert1>
    <YIdlVert2>-22.9192255255524</YIdlVert2>
    <YIdlVert3>23.0071790232447</YIdlVert3>
    <YIdlVert4>22.9907677585628</YIdlVert4>
    <V2Ref>-379.127163788229</V2Ref>
    <V3Ref>-355.122857890625</V3Ref>
    <V3IdlYAngle>4.55</V3IdlYAngle>
    <VIdlParity>-1</VIdlParity>
    <Comment/>
  </SiafEntry>
  <SiafEntry>
    <InstrName>MIRI</InstrName>
    <AperName>MIRIM_SUB256_ILLCNTR</AperName>
    <UseAfterDate>2014-01-24</UseAfterDate>
    <AperShape>QUAD</AperShape>
    <XDetSize>1032</XDetSize>
    <YDetSize>1024</YDetSize>
    <XDetRef>306</XDetRef>
    <YDetRef>128</YDetRef>
    <XSciSize>604</XSciSize>
    <YSciSize>256</YSciSize>
    <XSciRef>302</XSciRef>
    <YSciRef>128</YSciRef>
    <XSciScale>0.110056232880666</XSciScale>
    <YSciScale>0.110290878278385</YSciScale>
    <DetSciYAngle>0</DetSciYAngle>
    <DetSciParity>1</DetSciParity>
    <V3SciXAngle>-85.45</V3SciXAngle>
    <V3SciYAngle>4.55</V3SciYAngle>
    <Sci2IdlDeg>4</Sci2IdlDeg>
    <Sci2IdlX10>0.110055595728681</Sci2IdlX10>
    <Sci2IdlX11>2.28251391998782E-04</Sci2IdlX11>
    <Sci2IdlX20>2.69238710112E-06</Sci2IdlX20>
    <Sci2IdlX21>1.8676047359928E-06</Sci2IdlX21>
    <Sci2IdlX22>-9.99707208143999E-08</Sci2IdlX22>
    <Sci2IdlX30>-4.4733214688E-09</Sci2IdlX30>
    <Sci2IdlX31>-1.402061574E-09</Sci2IdlX31>
    <Sci2IdlX32>-2.5567873392E-09</Sci2IdlX32>
    <Sci2IdlX33>-4.782567816E-10</Sci2IdlX33>
    <Sci2IdlX40>1.98564E-12</Sci2IdlX40>
    <Sci2IdlX41>-1.564118E-13</Sci2IdlX41>
    <Sci2IdlX42>1.986766E-12</Sci2IdlX42>
    <Sci2IdlX43>1.067896E-13</Sci2IdlX43>
    <Sci2IdlX44>2.952166E-13</Sci2IdlX44>
    <Sci2IdlY10>3.744925748226E-04</Sci2IdlY10>
    <Sci2IdlY11>0.110290642090432</Sci2IdlY11>
    <Sci2IdlY20>5.742515399168E-07</Sci2IdlY20>
    <Sci2IdlY21>-7.00423711084E-07</Sci2IdlY21>
    <Sci2IdlY22>2.428796788108E-07</Sci2IdlY22>
    <Sci2IdlY30>-3.46577618E-10</Sci2IdlY30>
    <Sci2IdlY31>-1.5802891604E-09</Sci2IdlY31>
    <Sci2IdlY32>-1.173064098E-09</Sci2IdlY32>
    <Sci2IdlY33>-3.248220108E-10</Sci2IdlY33>
    <Sci2IdlY40>-1.496391E-13</Sci2IdlY40>
    <Sci2IdlY41>1.367503E-12</Sci2IdlY41>
    <Sci2IdlY42>-1.142697E-13</Sci2IdlY42>
    <Sci2IdlY43>1.101661E-12</Sci2IdlY43>
    <Sci2IdlY44>9.913405E-14</Sci2IdlY44>
    <Idl2SciX10>9.16190773623225</Idl2SciX10>
    <Idl2SciX11>6.85502201693491E-04</Idl2SciX11>
    <Idl2SciX20>-3.81163009139692E-03</Idl2SciX20>
    <Idl2SciX21>-6.51176824502766E-04</Idl2SciX21>
    <Idl2SciX22>-9.4222390799994E-05</Idl2SciX22>
    <Idl2SciX30>4.08313028009141E-05</Idl2SciX30>
    <Idl2SciX31>2.77502015036212E-06</Idl2SciX31>
    <Idl2SciX32>2.13442016128201E-05</Idl2SciX32>
    <Idl2SciX33>1.55131106266753E-06</Idl2SciX33>
    <Idl2SciX40>-0.0000001303128</Idl2SciX40>
    <Idl2SciX41>0.00000001008892</Idl2SciX41>
    <Idl2SciX42>-0.0000001219253</Idl2SciX42>
    <Idl2SciX43>-0.000000006559973</Idl2SciX43>
    <Idl2SciX44>-0.00000001839063</Idl2SciX44>
    <Idl2SciY10>-8.24619623830028E-03</Idl2SciY10>
    <Idl2SciY11>9.05147867926584</Idl2SciY11>
    <Idl2SciY20>-1.46966250382112E-04</Idl2SciY20>
    <Idl2SciY21>3.19692130074041E-04</Idl2SciY21>
    <Idl2SciY22>-8.79118255666741E-05</Idl2SciY22>
    <Idl2SciY30>-4.8607748758697E-07</Idl2SciY30>
    <Idl2SciY31>1.55081367636837E-05</Idl2SciY31>
    <Idl2SciY32>2.57467607891386E-06</Idl2SciY32>
    <Idl2SciY33>2.81667244804327E-06</Idl2SciY33>
    <Idl2SciY40>0.000000009469786</Idl2SciY40>
    <Idl2SciY41>-0.00000008317944</Idl2SciY41>
    <Idl2SciY42>0.000000007156233</Idl2SciY42>
    <Idl2SciY43>-0.00000006750914</Idl2SciY43>
    <Idl2SciY44>-0.000000006145493</Idl2SciY44>
    <XIdlVert1>-32.7247819448888</XIdlVert1>
    <XIdlVert2>33.3365152877005</XIdlVert2>
    <XIdlVert3>33.5034393646731</XIdlVert3>
    <XIdlVert4>-32.8438167896723</XIdlVert4>
    <YIdlVert1>-14.1074175837814</YIdlVert1>
    <YIdlVert2>-13.8684277696266</YIdlVert2>
    <YIdlVert3>14.2844118828515</YIdlVert3>
    <YIdlVert4>14.1320739720463</YIdlVert4>
    <V2Ref>-413.808156251175</V2Ref>
    <V3Ref>-419.68465017712</V3Ref>
    <V3IdlYAngle>4.55</V3IdlYAngle>
    <VIdlParity>-1</VIdlParity>
    <Comment/>
  </SiafEntry>
  <SiafEntry>
    <InstrName>MIRI</InstrName>
    <AperName>MIRIM_SUB128_CNTR</AperName>
    <UseAfterDate>2014-01-24</UseAfterDate>
    <AperShape>QUAD</AperShape>
    <XDetSize>1032</XDetSize>
    <YDetSize>1024</YDetSize>
    <XDetRef>68</XDetRef>
    <YDetRef>960</YDetRef>
    <XSciSize>128</XSciSize>
    <YSciSize>128</YSciSize>
    <XSciRef>64</XSciRef>
    <YSciRef>64</YSciRef>
    <XSciScale>0.107630874901237</XSciScale>
    <YSciScale>0.110217315067363</YSciScale>
    <DetSciYAngle>0</DetSciYAngle>
    <DetSciParity>1</DetSciParity>
    <V3SciXAngle>-85.45</V3SciXAngle>
    <V3SciYAngle>4.55</V3SciYAngle>
    <Sci2IdlDeg>4</Sci2IdlDeg>
    <Sci2IdlX10>0.107630774698084</Sci2IdlX10>
    <Sci2IdlX11>3.74067710081133E-04</Sci2IdlX11>
    <Sci2IdlX20>6.8628741777856E-06</Sci2IdlX20>
    <Sci2IdlX21>-3.0979663100224E-06</Sci2IdlX21>
    <Sci2IdlX22>5.900520583552E-07</Sci2IdlX22>
    <Sci2IdlX30>-6.4937853664E-09</Sci2IdlX30>
    <Sci2IdlX31>2.0155950752E-09</Sci2IdlX31>
    <Sci2IdlX32>-3.2359411136E-09</Sci2IdlX32>
    <Sci2IdlX33>4.788081384E-10</Sci2IdlX33>
    <Sci2IdlX40>1.98564E-12</Sci2IdlX40>
    <Sci2IdlX41>-1.564118E-13</Sci2IdlX41>
    <Sci2IdlX42>1.986766E-12</Sci2IdlX42>
    <Sci2IdlX43>1.067896E-13</Sci2IdlX43>
    <Sci2IdlX44>2.952166E-13</Sci2IdlX44>
    <Sci2IdlY10>1.46866933178074E-04</Sci2IdlY10>
    <Sci2IdlY11>0.110216680289358</Sci2IdlY11>
    <Sci2IdlY20>-1.4354122163232E-06</Sci2IdlY20>
    <Sci2IdlY21>7.104952578432E-07</Sci2IdlY21>
    <Sci2IdlY22>-5.378611996736E-07</Sci2IdlY22>
    <Sci2IdlY30>9.336413012E-10</Sci2IdlY30>
    <Sci2IdlY31>-2.7468310832E-09</Sci2IdlY31>
    <Sci2IdlY32>1.6310741352E-09</Sci2IdlY32>
    <Sci2IdlY33>-2.570992104E-10</Sci2IdlY33>
    <Sci2IdlY40>-1.496391E-13</Sci2IdlY40>
    <Sci2IdlY41>1.367503E-12</Sci2IdlY41>
    <Sci2IdlY42>-1.142697E-13</Sci2IdlY42>
    <Sci2IdlY43>1.101661E-12</Sci2IdlY43>
    <Sci2IdlY44>9.913405E-14</Sci2IdlY44>
    <Idl2SciX10>9.15865971012498</Idl2SciX10>
    <Idl2SciX11>-2.22125711401566E-03</Idl2SciX11>
    <Idl2SciX20>-3.8165899826653E-03</Idl2SciX20>
    <Idl2SciX21>3.84020101294598E-04</Idl2SciX21>
    <Idl2SciX22>-4.64005802128903E-05</Idl2SciX22>
    <Idl2SciX30>4.10773793934861E-05</Idl2SciX30>
    <Idl2SciX31>-3.20602422846259E-06</Idl2SciX31>
    <Idl2SciX32>2.08608491830487E-05</Idl2SciX32>
    <Idl2SciX33>-2.5303490138192E-07</Idl2SciX33>
    <Idl2SciX40>-0.0000001303128</Idl2SciX40>
    <Idl2SciX41>0.00000001008892</Idl2SciX41>
    <Idl2SciX42>-0.0000001219253</Idl2SciX42>
    <Idl2SciX43>-0.000000006559973</Idl2SciX43>
    <Idl2SciX44>-0.00000001839063</Idl2SciX44>
    <Idl2SciY10>1.49194625132378E-04</Idl2SciY10>
    <Idl2SciY11>9.05188787909276</Idl2SciY11>
    <Idl2SciY20>2.37699790785503E-04</Idl2SciY20>
    <Idl2SciY21>3.24235304583168E-04</Idl2SciY21>
    <Idl2SciY22>9.7159073849633E-05</Idl2SciY22>
    <Idl2SciY30>-2.52618769675005E-06</Idl2SciY30>
    <Idl2SciY31>1.58585284924134E-05</Idl2SciY31>
    <Idl2SciY32>-2.39284292289926E-06</Idl2SciY32>
    <Idl2SciY33>2.21355108483106E-06</Idl2SciY33>
    <Idl2SciY40>0.000000009469786</Idl2SciY40>
    <Idl2SciY41>-0.00000008317944</Idl2SciY41>
    <Idl2SciY42>0.000000007156233</Idl2SciY42>
    <Idl2SciY43>-0.00000006750914</Idl2SciY43>
    <Idl2SciY44>-0.000000006145493</Idl2SciY44>
    <XIdlVert1>-6.83883257219818</XIdlVert1>
    <XIdlVert2>6.95888184339223</XIdlVert2>
    <XIdlVert3>6.98255460476703</XIdlVert3>
    <XIdlVert4>-6.76437227069699</XIdlVert4>
    <YIdlVert1>-7.01302715867128</YIdlVert1>
    <YIdlVert2>-6.99891493112352</YIdlVert2>
    <YIdlVert3>7.11311734944019</YIdlVert3>
    <YIdlVert4>7.0872169168898</YIdlVert4>
    <V2Ref>-380.668567376538</V2Ref>
    <V3Ref>-330.206976206015</V3Ref>
    <V3IdlYAngle>4.55</V3IdlYAngle>
    <VIdlParity>-1</VIdlParity>
    <Comment/>
  </SiafEntry>
  <SiafEntry>
    <InstrName>MIRI</InstrName>
    <AperName>MIRIM_SUB64_CNTR</AperName>
    <UseAfterDate>2014-01-24</UseAfterDate>
    <AperShape>QUAD</AperShape>
    <XDetSize>1032</XDetSize>
    <YDetSize>1024</YDetSize>
    <XDetRef>36</XDetRef>
    <YDetRef>928</YDetRef>
    <XSciSize>64</XSciSize>
    <YSciSize>64</YSciSize>
    <XSciRef>32</XSciRef>
    <YSciRef>32</YSciRef>
    <XSciScale>0.10727138750058</XSciScale>
    <YSciScale>0.110228794031324</YSciScale>
    <DetSciYAngle>0</DetSciYAngle>
    <DetSciParity>1</DetSciParity>
    <V3SciXAngle>-85.45</V3SciXAngle>
    <V3SciYAngle>4.55</V3SciYAngle>
    <Sci2IdlDeg>4</Sci2IdlDeg>
    <Sci2IdlX10>0.107271172509116</Sci2IdlX10>
    <Sci2IdlX11>4.32172688954886E-04</Sci2IdlX11>
    <Sci2IdlX20>7.435532254048E-06</Sci2IdlX20>
    <Sci2IdlX21>-3.0118788094272E-06</Sci2IdlX21>
    <Sci2IdlX22>6.518129095296E-07</Sci2IdlX22>
    <Sci2IdlX30>-6.7429421088E-09</Sci2IdlX30>
    <Sci2IdlX31>1.903457584E-09</Sci2IdlX31>
    <Sci2IdlX32>-3.3733459392E-09</Sci2IdlX32>
    <Sci2IdlX33>4.376031464E-10</Sci2IdlX33>
    <Sci2IdlX40>1.98564E-12</Sci2IdlX40>
    <Sci2IdlX41>-1.564118E-13</Sci2IdlX41>
    <Sci2IdlX42>1.986766E-12</Sci2IdlX42>
    <Sci2IdlX43>1.067896E-13</Sci2IdlX43>
    <Sci2IdlX44>2.952166E-13</Sci2IdlX44>
    <Sci2IdlY10>2.14766894737728E-04</Sci2IdlY10>
    <Sci2IdlY11>0.110227946820971</Sci2IdlY11>
    <Sci2IdlY20>-1.4339786121632E-06</Sci2IdlY20>
    <Sci2IdlY21>7.89020925632E-07</Sci2IdlY21>
    <Sci2IdlY22>-5.614976777792E-07</Sci2IdlY22>
    <Sci2IdlY30>9.0903501E-10</Sci2IdlY30>
    <Sci2IdlY31>-2.8707981104E-09</Sci2IdlY31>
    <Sci2IdlY32>1.53262794E-09</Sci2IdlY32>
    <Sci2IdlY33>-3.050415208E-10</Sci2IdlY33>
    <Sci2IdlY40>-1.496391E-13</Sci2IdlY40>
    <Sci2IdlY41>1.367503E-12</Sci2IdlY41>
    <Sci2IdlY42>-1.142697E-13</Sci2IdlY42>
    <Sci2IdlY43>1.101661E-12</Sci2IdlY43>
    <Sci2IdlY44>9.913405E-14</Sci2IdlY44>
    <Idl2SciX10>9.1914689569717</Idl2SciX10>
    <Idl2SciX11>9.41188856579146E-03</Idl2SciX11>
    <Idl2SciX20>-3.9554925257514E-03</Idl2SciX20>
    <Idl2SciX21>-1.72862697401527E-03</Idl2SciX21>
    <Idl2SciX22>-2.7886145451498E-04</Idl2SciX22>
    <Idl2SciX30>4.05737824837498E-05</Idl2SciX30>
    <Idl2SciX31>8.86120337845783E-06</Idl2SciX31>
    <Idl2SciX32>2.18326793451011E-05</Idl2SciX32>
    <Idl2SciX33>3.38716026145449E-06</Idl2SciX33>
    <Idl2SciX40>-0.0000001303128</Idl2SciX40>
    <Idl2SciX41>0.00000001008892</Idl2SciX41>
    <Idl2SciX42>-0.0000001219253</Idl2SciX42>
    <Idl2SciX43>-0.000000006559973</Idl2SciX43>
    <Idl2SciX44>-0.00000001839063</Idl2SciX44>
    <Idl2SciY10>-1.35833714242964E-02</Idl2SciY10>
    <Idl2SciY11>9.06151283820619</Idl2SciY11>
    <Idl2SciY20>-5.29497548830693E-04</Idl2SciY20>
    <Idl2SciY21>6.53636823124742E-05</Idl2SciY21>
    <Idl2SciY22>-3.21684462131386E-04</Idl2SciY22>
    <Idl2SciY30>1.59027234691776E-06</Idl2SciY30>
    <Idl2SciY31>1.51481941151867E-05</Idl2SciY31>
    <Idl2SciY32>7.62936931252379E-06</Idl2SciY32>
    <Idl2SciY33>3.42943002060772E-06</Idl2SciY33>
    <Idl2SciY40>0.000000009469786</Idl2SciY40>
    <Idl2SciY41>-0.00000008317944</Idl2SciY41>
    <Idl2SciY42>0.000000007156233</Idl2SciY42>
    <Idl2SciY43>-0.00000006750914</Idl2SciY43>
    <Idl2SciY44>-0.000000006145493</Idl2SciY44>
    <XIdlVert1>-3.38737246364067</XIdlVert1>
    <XIdlVert2>3.48387082086392</XIdlVert2>
    <XIdlVert3>3.50545702866624</XIdlVert3>
    <XIdlVert4>-3.35344293119103</XIdlVert4>
    <YIdlVert1>-3.48011737123587</YIdlVert1>
    <YIdlVert2>-3.46789705283419</YIdlVert2>
    <YIdlVert3>3.58809124529738</YIdlVert3>
    <YIdlVert4>3.57263421478766</YIdlVert4>
    <V2Ref>-377.508253057732</V2Ref>
    <V3Ref>-334.002552508322</V3Ref>
    <V3IdlYAngle>4.55</V3IdlYAngle>
    <VIdlParity>-1</VIdlParity>
    <Comment/>
  </SiafEntry>
  <SiafEntry>
    <InstrName>MIRI</InstrName>
    <AperName>MIRIM_SUBPRISM_64CNTR</AperName>
    <UseAfterDate>2014-01-24</UseAfterDate>
    <AperShape>QUAD</AperShape>
    <XDetSize>1032</XDetSize>
    <YDetSize>1024</YDetSize>
    <XDetRef>36</XDetRef>
    <YDetRef>528</YDetRef>
    <XSciSize>72</XSciSize>
    <YSciSize>416</YSciSize>
    <XSciRef>36</XSciRef>
    <YSciRef>208</YSciRef>
    <XSciScale>0.107929379429445</XSciScale>
    <YSciScale>0.110505355959024</YSciScale>
    <DetSciYAngle>0</DetSciYAngle>
    <DetSciParity>1</DetSciParity>
    <V3SciXAngle>-85.45</V3SciXAngle>
    <V3SciYAngle>4.55</V3SciYAngle>
    <Sci2IdlDeg>4</Sci2IdlDeg>
    <Sci2IdlX10>0.107929354148215</Sci2IdlX10>
    <Sci2IdlX11>4.51964220032064E-05</Sci2IdlX11>
    <Sci2IdlX20>6.992031780448E-06</Sci2IdlX20>
    <Sci2IdlX21>-2.619430500672E-07</Sci2IdlX21>
    <Sci2IdlX22>4.100970698496E-07</Sci2IdlX22>
    <Sci2IdlX30>-6.6803773888E-09</Sci2IdlX30>
    <Sci2IdlX31>3.14044784E-10</Sci2IdlX31>
    <Sci2IdlX32>-3.5014934592E-09</Sci2IdlX32>
    <Sci2IdlX33>-3.47434136E-11</Sci2IdlX33>
    <Sci2IdlX40>1.98564E-12</Sci2IdlX40>
    <Sci2IdlX41>-1.564118E-13</Sci2IdlX41>
    <Sci2IdlX42>1.986766E-12</Sci2IdlX42>
    <Sci2IdlX43>1.067896E-13</Sci2IdlX43>
    <Sci2IdlX44>2.952166E-13</Sci2IdlX44>
    <Sci2IdlY10>7.3872690884928E-05</Sci2IdlY10>
    <Sci2IdlY11>0.110505346716411</Sci2IdlY11>
    <Sci2IdlY20>-3.039425200032E-07</Sci2IdlY20>
    <Sci2IdlY21>9.1715853632E-08</Sci2IdlY21>
    <Sci2IdlY22>-1.002791648192E-07</Sci2IdlY22>
    <Sci2IdlY30>3.6203381E-10</Sci2IdlY30>
    <Sci2IdlY31>-2.7793823504E-09</Sci2IdlY31>
    <Sci2IdlY32>2.1063474E-10</Sci2IdlY32>
    <Sci2IdlY33>-4.636560008E-10</Sci2IdlY33>
    <Sci2IdlY40>-1.496391E-13</Sci2IdlY40>
    <Sci2IdlY41>1.367503E-12</Sci2IdlY41>
    <Sci2IdlY42>-1.142697E-13</Sci2IdlY42>
    <Sci2IdlY43>1.101661E-12</Sci2IdlY43>
    <Sci2IdlY44>9.913405E-14</Sci2IdlY44>
    <Idl2SciX10>9.08364976152986</Idl2SciX10>
    <Idl2SciX11>3.20142558980989E-03</Idl2SciX11>
    <Idl2SciX20>-2.43070761499226E-03</Idl2SciX20>
    <Idl2SciX21>4.19948241737064E-04</Idl2SciX21>
    <Idl2SciX22>1.87313148587731E-04</Idl2SciX22>
    <Idl2SciX30>3.470550870756E-05</Idl2SciX30>
    <Idl2SciX31>-3.58708358817654E-06</Idl2SciX31>
    <Idl2SciX32>1.78046439005518E-05</Idl2SciX32>
    <Idl2SciX33>-5.60731158429368E-07</Idl2SciX33>
    <Idl2SciX40>-0.0000001303128</Idl2SciX40>
    <Idl2SciX41>0.00000001008892</Idl2SciX41>
    <Idl2SciX42>-0.0000001219253</Idl2SciX42>
    <Idl2SciX43>-0.000000006559973</Idl2SciX43>
    <Idl2SciX44>-0.00000001839063</Idl2SciX44>
    <Idl2SciY10>6.98014603714037E-03</Idl2SciY10>
    <Idl2SciY11>9.0585735229626</Idl2SciY11>
    <Idl2SciY20>1.92744305975779E-04</Idl2SciY20>
    <Idl2SciY21>6.60571634329792E-04</Idl2SciY21>
    <Idl2SciY22>8.13151524456304E-05</Idl2SciY22>
    <Idl2SciY30>-2.31768736615099E-06</Idl2SciY30>
    <Idl2SciY31>1.28374023045068E-05</Idl2SciY31>
    <Idl2SciY32>-2.84230437489321E-06</Idl2SciY32>
    <Idl2SciY33>1.308379432836E-06</Idl2SciY33>
    <Idl2SciY40>0.000000009469786</Idl2SciY40>
    <Idl2SciY41>-0.00000008317944</Idl2SciY41>
    <Idl2SciY42>0.000000007156233</Idl2SciY42>
    <Idl2SciY43>-0.00000006750914</Idl2SciY43>
    <Idl2SciY44>-0.000000006145493</Idl2SciY44>
    <XIdlVert1>-3.81034221774802</XIdlVert1>
    <XIdlVert2>3.95351444199109</XIdlVert2>
    <XIdlVert3>3.96800295176822</XIdlVert3>
    <XIdlVert4>-3.78790658018237</XIdlVert4>
    <YIdlVert1>-22.9314365242617</YIdlVert1>
    <YIdlVert2>-22.9275170356715</YIdlVert2>
    <YIdlVert3>23.0349308565627</YIdlVert3>
    <YIdlVert4>23.0268605183047</YIdlVert4>
    <V2Ref>-380.922593309908</V2Ref>
    <V3Ref>-378.029405298535</V3Ref>
    <V3IdlYAngle>4.55</V3IdlYAngle>
    <VIdlParity>-1</VIdlParity>
    <Comment/>
  </SiafEntry>
  <SiafEntry>
    <InstrName>MIRI</InstrName>
    <AperName>MIRIM_FULL_TALRSCNTR</AperName>
    <UseAfterDate>2014-01-24</UseAfterDate>
    <AperShape>QUAD</AperShape>
    <XDetSize>1032</XDetSize>
    <YDetSize>1024</YDetSize>
    <XDetRef>256</XDetRef>
    <YDetRef>606</YDetRef>
    <XSciSize>512</XSciSize>
    <YSciSize>512</YSciSize>
    <XSciRef>256</XSciRef>
    <YSciRef>256</YSciRef>
    <XSciScale>0.110093103548073</XSciScale>
    <YSciScale>0.11039244225625</YSciScale>
    <DetSciYAngle>0</DetSciYAngle>
    <DetSciParity>1</DetSciParity>
    <V3SciXAngle>-85.45</V3SciXAngle>
    <V3SciYAngle>4.55</V3SciYAngle>
    <Sci2IdlDeg>4</Sci2IdlDeg>
    <Sci2IdlX10>0.110093070799361</Sci2IdlX10>
    <Sci2IdlX11>-3.97369359709344E-05</Sci2IdlX11>
    <Sci2IdlX20>3.188143457872E-06</Sci2IdlX20>
    <Sci2IdlX21>-5.543865760832E-07</Sci2IdlX21>
    <Sci2IdlX22>-2.559278601824E-07</Sci2IdlX22>
    <Sci2IdlX30>-4.9452143092E-09</Sci2IdlX30>
    <Sci2IdlX31>5.20748492E-10</Sci2IdlX31>
    <Sci2IdlX32>-2.6023276528E-09</Sci2IdlX32>
    <Sci2IdlX33>8.08578776E-11</Sci2IdlX33>
    <Sci2IdlX40>1.98564E-12</Sci2IdlX40>
    <Sci2IdlX41>-1.564118E-13</Sci2IdlX41>
    <Sci2IdlX42>1.986766E-12</Sci2IdlX42>
    <Sci2IdlX43>1.067896E-13</Sci2IdlX43>
    <Sci2IdlX44>2.952166E-13</Sci2IdlX44>
    <Sci2IdlY10>-8.4916509184392E-05</Sci2IdlY10>
    <Sci2IdlY11>0.110392435104383</Sci2IdlY11>
    <Sci2IdlY20>-2.555433857892E-07</Sci2IdlY20>
    <Sci2IdlY21>-8.8752788114E-07</Sci2IdlY21>
    <Sci2IdlY22>-1.076333820452E-07</Sci2IdlY22>
    <Sci2IdlY30>3.37016636E-10</Sci2IdlY30>
    <Sci2IdlY31>-1.8946564436E-09</Sci2IdlY31>
    <Sci2IdlY32>4.18144746E-10</Sci2IdlY32>
    <Sci2IdlY33>-1.903607572E-10</Sci2IdlY33>
    <Sci2IdlY40>-1.496391E-13</Sci2IdlY40>
    <Sci2IdlY41>1.367503E-12</Sci2IdlY41>
    <Sci2IdlY42>-1.142697E-13</Sci2IdlY42>
    <Sci2IdlY43>1.101661E-12</Sci2IdlY43>
    <Sci2IdlY44>9.913405E-14</Sci2IdlY44>
    <Idl2SciX10>9.08678051190489</Idl2SciX10>
    <Idl2SciX11>-1.84308041081083E-02</Idl2SciX11>
    <Idl2SciX20>-2.04405181280114E-03</Idl2SciX20>
    <Idl2SciX21>-1.41092075363333E-03</Idl2SciX21>
    <Idl2SciX22>6.83123973369467E-05</Idl2SciX22>
    <Idl2SciX30>3.13259538522006E-05</Idl2SciX30>
    <Idl2SciX31>9.4411175027172E-06</Idl2SciX31>
    <Idl2SciX32>1.75106865851426E-05</Idl2SciX32>
    <Idl2SciX33>3.28378122344867E-06</Idl2SciX33>
    <Idl2SciX40>-0.0000001303128</Idl2SciX40>
    <Idl2SciX41>0.00000001008892</Idl2SciX41>
    <Idl2SciX42>-0.0000001219253</Idl2SciX42>
    <Idl2SciX43>-0.000000006559973</Idl2SciX43>
    <Idl2SciX44>-0.00000001839063</Idl2SciX44>
    <Idl2SciY10>-3.07477810295308E-02</Idl2SciY10>
    <Idl2SciY11>9.06703949686026</Idl2SciY11>
    <Idl2SciY20>-4.28886378521541E-04</Idl2SciY20>
    <Idl2SciY21>5.21462079879874E-04</Idl2SciY21>
    <Idl2SciY22>-1.85284555562871E-04</Idl2SciY22>
    <Idl2SciY30>2.276859680061E-06</Idl2SciY30>
    <Idl2SciY31>1.07193122793286E-05</Idl2SciY31>
    <Idl2SciY32>7.91899021253399E-06</Idl2SciY32>
    <Idl2SciY33>2.23627912544504E-06</Idl2SciY33>
    <Idl2SciY40>0.000000009469786</Idl2SciY40>
    <Idl2SciY41>-0.00000008317944</Idl2SciY41>
    <Idl2SciY42>0.000000007156233</Idl2SciY42>
    <Idl2SciY43>-0.00000006750914</Idl2SciY43>
    <Idl2SciY44>-0.000000006145493</Idl2SciY44>
    <XIdlVert1>-27.8312870739134</XIdlVert1>
    <XIdlVert2>28.3590768638389</XIdlVert2>
    <XIdlVert3>28.2844238280375</XIdlVert3>
    <XIdlVert4>-27.7573810038299</XIdlVert4>
    <YIdlVert1>-28.2332163296643</YIdlVert1>
    <YIdlVert2>-28.1563350045795</YIdlVert2>
    <YIdlVert3>28.1991244085252</YIdlVert3>
    <YIdlVert4>28.3128698809803</YIdlVert4>
    <V2Ref>-404.178270011596</V2Ref>
    <V3Ref>-367.535266009823</V3Ref>
    <V3IdlYAngle>4.55</V3IdlYAngle>
    <VIdlParity>-1</VIdlParity>
    <Comment/>
  </SiafEntry>
  <SiafEntry>
    <InstrName>MIRI</InstrName>
    <AperName>MIRIM_TAMRS_CNTR</AperName>
    <UseAfterDate>2014-01-24</UseAfterDate>
    <AperShape>QUAD</AperShape>
    <XDetSize>1032</XDetSize>
    <YDetSize>1024</YDetSize>
    <XDetRef>964</XDetRef>
    <YDetRef>960</YDetRef>
    <XSciSize>128</XSciSize>
    <YSciSize>128</YSciSize>
    <XSciRef>64</XSciRef>
    <YSciRef>64</YSciRef>
    <XSciScale>0.110004044503076</XSciScale>
    <YSciScale>0.109635422565445</YSciScale>
    <DetSciYAngle>0</DetSciYAngle>
    <DetSciParity>1</DetSciParity>
    <V3SciXAngle>-85.45</V3SciXAngle>
    <V3SciYAngle>4.55</V3SciYAngle>
    <Sci2IdlDeg>4</Sci2IdlDeg>
    <Sci2IdlX10>0.110002368013609</Sci2IdlX10>
    <Sci2IdlX11>-8.96068754290579E-04</Sci2IdlX11>
    <Sci2IdlX20>-1.0277995136576E-06</Sci2IdlX20>
    <Sci2IdlX21>1.372703778496E-07</Sci2IdlX21>
    <Sci2IdlX22>-7.143436463744E-07</Sci2IdlX22>
    <Sci2IdlX30>6.227483936E-10</Sci2IdlX30>
    <Sci2IdlX31>1.5951601568E-09</Sci2IdlX31>
    <Sci2IdlX32>3.243435584E-10</Sci2IdlX32>
    <Sci2IdlX33>5.7449162E-10</Sci2IdlX33>
    <Sci2IdlX40>1.98564E-12</Sci2IdlX40>
    <Sci2IdlX41>-1.564118E-13</Sci2IdlX41>
    <Sci2IdlX42>1.986766E-12</Sci2IdlX42>
    <Sci2IdlX43>1.067896E-13</Sci2IdlX43>
    <Sci2IdlX44>2.952166E-13</Sci2IdlX44>
    <Sci2IdlY10>-6.07320700601434E-04</Sci2IdlY10>
    <Sci2IdlY11>0.109631760643945</Sci2IdlY11>
    <Sci2IdlY20>3.534196190688E-07</Sci2IdlY20>
    <Sci2IdlY21>-9.182661779072E-07</Sci2IdlY21>
    <Sci2IdlY22>8.318436819904E-07</Sci2IdlY22>
    <Sci2IdlY30>3.973347668E-10</Sci2IdlY30>
    <Sci2IdlY31>9.290169808E-10</Sci2IdlY31>
    <Sci2IdlY32>1.4263028328E-09</Sci2IdlY32>
    <Sci2IdlY33>7.299890456E-10</Sci2IdlY33>
    <Sci2IdlY40>-1.496391E-13</Sci2IdlY40>
    <Sci2IdlY41>1.367503E-12</Sci2IdlY41>
    <Sci2IdlY42>-1.142697E-13</Sci2IdlY42>
    <Sci2IdlY43>1.101661E-12</Sci2IdlY43>
    <Sci2IdlY44>9.913405E-14</Sci2IdlY44>
    <Idl2SciX10>9.0233672422808</Idl2SciX10>
    <Idl2SciX11>-2.49848382441056E-02</Idl2SciX11>
    <Idl2SciX20>-3.44140488729047E-04</Idl2SciX20>
    <Idl2SciX21>-5.34279893762021E-04</Idl2SciX21>
    <Idl2SciX22>5.09807182054709E-04</Idl2SciX22>
    <Idl2SciX30>2.12424489302345E-05</Idl2SciX30>
    <Idl2SciX31>5.23793301780301E-06</Idl2SciX31>
    <Idl2SciX32>1.23131330854245E-05</Idl2SciX32>
    <Idl2SciX33>1.70629554245839E-06</Idl2SciX33>
    <Idl2SciX40>-0.0000001303128</Idl2SciX40>
    <Idl2SciX41>0.00000001008892</Idl2SciX41>
    <Idl2SciX42>-0.0000001219253</Idl2SciX42>
    <Idl2SciX43>-0.000000006559973</Idl2SciX43>
    <Idl2SciX44>-0.00000001839063</Idl2SciX44>
    <Idl2SciY10>-2.53780338395029E-02</Idl2SciY10>
    <Idl2SciY11>9.08068729149809</Idl2SciY11>
    <Idl2SciY20>-1.55152173551696E-04</Idl2SciY20>
    <Idl2SciY21>1.09166648025822E-03</Idl2SciY21>
    <Idl2SciY22>1.28419357512117E-05</Idl2SciY22>
    <Idl2SciY30>1.38666198768569E-06</Idl2SciY30>
    <Idl2SciY31>6.07870701899517E-06</Idl2SciY31>
    <Idl2SciY32>4.21454475988756E-06</Idl2SciY32>
    <Idl2SciY33>4.20707788427309E-07</Idl2SciY33>
    <Idl2SciY40>0.000000009469786</Idl2SciY40>
    <Idl2SciY41>-0.00000008317944</Idl2SciY41>
    <Idl2SciY42>0.000000007156233</Idl2SciY42>
    <Idl2SciY43>-0.00000006750914</Idl2SciY43>
    <Idl2SciY44>-0.000000006145493</Idl2SciY44>
    <XIdlVert1>-6.93128733059347</XIdlVert1>
    <XIdlVert2>7.14776848317952</XIdlVert2>
    <XIdlVert3>7.03422255747821</XIdlVert3>
    <XIdlVert4>-7.04708229416546</XIdlVert4>
    <YIdlVert1>-6.92197533725248</YIdlVert1>
    <YIdlVert2>-6.99220348172419</YIdlVert2>
    <YIdlVert3>7.03318715112724</YIdlVert3>
    <YIdlVert4>7.11846016865779</YIdlVert4>
    <V2Ref>-478.948761306044</V2Ref>
    <V3Ref>-322.832896988765</V3Ref>
    <V3IdlYAngle>4.55</V3IdlYAngle>
    <VIdlParity>-1</VIdlParity>
    <Comment/>
  </SiafEntry>
  <SiafEntry>
    <InstrName>MIRI</InstrName>
    <AperName>MIRIM_MASKLYOT_CNTR</AperName>
    <UseAfterDate>2014-01-24</UseAfterDate>
    <AperShape>QUAD</AperShape>
    <XDetSize>1032</XDetSize>
    <YDetSize>1024</YDetSize>
    <XDetRef>160</XDetRef>
    <YDetRef>868</YDetRef>
    <XSciSize>320</XSciSize>
    <YSciSize>304</YSciSize>
    <XSciRef>160</XSciRef>
    <YSciRef>152</YSciRef>
    <XSciScale>0.108961767366698</XSciScale>
    <YSciScale>0.110327148281485</YSciScale>
    <DetSciYAngle>0</DetSciYAngle>
    <DetSciParity>1</DetSciParity>
    <V3SciXAngle>-85.45</V3SciXAngle>
    <V3SciYAngle>4.55</V3SciYAngle>
    <Sci2IdlDeg>4</Sci2IdlDeg>
    <Sci2IdlX10>0.108961718400319</Sci2IdlX10>
    <Sci2IdlX11>6.05951381265984E-05</Sci2IdlX11>
    <Sci2IdlX20>5.0067810073504E-06</Sci2IdlX20>
    <Sci2IdlX21>-2.2002076078816E-06</Sci2IdlX21>
    <Sci2IdlX22>1.892910954208E-07</Sci2IdlX22>
    <Sci2IdlX30>-5.7486799608E-09</Sci2IdlX30>
    <Sci2IdlX31>1.6068604744E-09</Sci2IdlX31>
    <Sci2IdlX32>-2.8998500992E-09</Sci2IdlX32>
    <Sci2IdlX33>3.799930728E-10</Sci2IdlX33>
    <Sci2IdlX40>1.98564E-12</Sci2IdlX40>
    <Sci2IdlX41>-1.564118E-13</Sci2IdlX41>
    <Sci2IdlX42>1.986766E-12</Sci2IdlX42>
    <Sci2IdlX43>1.067896E-13</Sci2IdlX43>
    <Sci2IdlX44>2.952166E-13</Sci2IdlX44>
    <Sci2IdlY10>-1.03300164673427E-04</Sci2IdlY10>
    <Sci2IdlY11>0.110327131641107</Sci2IdlY11>
    <Sci2IdlY20>-9.683088445088E-07</Sci2IdlY20>
    <Sci2IdlY21>-2.84735750912001E-08</Sci2IdlY21>
    <Sci2IdlY22>-3.407491284224E-07</Sci2IdlY22>
    <Sci2IdlY30>7.527638364E-10</Sci2IdlY30>
    <Sci2IdlY31>-2.3483746304E-09</Sci2IdlY31>
    <Sci2IdlY32>1.3059900744E-09</Sci2IdlY32>
    <Sci2IdlY33>-1.922277288E-10</Sci2IdlY33>
    <Sci2IdlY40>-1.496391E-13</Sci2IdlY40>
    <Sci2IdlY41>1.367503E-12</Sci2IdlY41>
    <Sci2IdlY42>-1.142697E-13</Sci2IdlY42>
    <Sci2IdlY43>1.101661E-12</Sci2IdlY43>
    <Sci2IdlY44>9.913405E-14</Sci2IdlY44>
    <Idl2SciX10>-9.016246</Idl2SciX10>
    <Idl2SciX11>-0.00003270162</Idl2SciX11>
    <Idl2SciX20>-0.00006744578</Idl2SciX20>
    <Idl2SciX21>-0.00001250612</Idl2SciX21>
    <Idl2SciX22>0.0006100718</Idl2SciX22>
    <Idl2SciX30>-0.00001960492</Idl2SciX30>
    <Idl2SciX31>-0.0000001852528</Idl2SciX31>
    <Idl2SciX32>-0.00001099358</Idl2SciX32>
    <Idl2SciX33>0.00000001409914</Idl2SciX33>
    <Idl2SciX40>-0.0000001303128</Idl2SciX40>
    <Idl2SciX41>-0.00000001008892</Idl2SciX41>
    <Idl2SciX42>-0.0000001219253</Idl2SciX42>
    <Idl2SciX43>0.000000006559973</Idl2SciX43>
    <Idl2SciX44>-0.00000001839063</Idl2SciX44>
    <Idl2SciY10>-0.0006514976</Idl2SciY10>
    <Idl2SciY11>9.085931</Idl2SciY11>
    <Idl2SciY20>-0.00001822365</Idl2SciY20>
    <Idl2SciY21>-0.001221315</Idl2SciY21>
    <Idl2SciY22>0.00002123081</Idl2SciY22>
    <Idl2SciY30>0.0000003645683</Idl2SciY30>
    <Idl2SciY31>0.000005509879</Idl2SciY31>
    <Idl2SciY32>0.0000003283831</Idl2SciY32>
    <Idl2SciY33>-0.0000003786376</Idl2SciY33>
    <Idl2SciY40>0.000000009469786</Idl2SciY40>
    <Idl2SciY41>0.00000008317944</Idl2SciY41>
    <Idl2SciY42>0.000000007156233</Idl2SciY42>
    <Idl2SciY43>0.00000006750914</Idl2SciY43>
    <Idl2SciY44>-0.000000006145493</Idl2SciY44>
    <XIdlVert1>-17.3648665695115</XIdlVert1>
    <XIdlVert2>17.6111515533429</XIdlVert2>
    <XIdlVert3>17.5215510826169</XIdlVert3>
    <XIdlVert4>-17.2404308441429</XIdlVert4>
    <YIdlVert1>-16.7312270882135</YIdlVert1>
    <YIdlVert2>-16.7632126008188</YIdlVert2>
    <YIdlVert3>16.7747425476667</YIdlVert3>
    <YIdlVert4>16.8094979696569</YIdlVert4>
    <V2Ref>-391.389719699265</V2Ref>
    <V3Ref>-339.53085251461</V3Ref>
    <V3IdlYAngle>4.55</V3IdlYAngle>
    <VIdlParity>-1</VIdlParity>
    <Comment/>
  </SiafEntry>
  <SiafEntry>
    <InstrName>MIRI</InstrName>
    <AperName>MIRIM_MASK1550_CNTR</AperName>
    <UseAfterDate>2014-01-24</UseAfterDate>
    <AperShape>QUAD</AperShape>
    <XDetSize>1032</XDetSize>
    <YDetSize>1024</YDetSize>
    <XDetRef>144</XDetRef>
    <YDetRef>578</YDetRef>
    <XSciSize>288</XSciSize>
    <YSciSize>224</YSciSize>
    <XSciRef>144</XSciRef>
    <YSciRef>112</YSciRef>
    <XSciScale>0.109198231951358</XSciScale>
    <YSciScale>0.110474137145753</YSciScale>
    <DetSciYAngle>0</DetSciYAngle>
    <DetSciParity>1</DetSciParity>
    <V3SciXAngle>-85.45</V3SciXAngle>
    <V3SciYAngle>4.55</V3SciYAngle>
    <Sci2IdlDeg>4</Sci2IdlDeg>
    <Sci2IdlX10>0.109198231927116</Sci2IdlX10>
    <Sci2IdlX11>2.58570308971232E-05</Sci2IdlX11>
    <Sci2IdlX20>4.9846878192768E-06</Sci2IdlX20>
    <Sci2IdlX21>-5.060168167488E-07</Sci2IdlX21>
    <Sci2IdlX22>5.605614336E-08</Sci2IdlX22>
    <Sci2IdlX30>-5.8304014988E-09</Sci2IdlX30>
    <Sci2IdlX31>4.620439608E-10</Sci2IdlX31>
    <Sci2IdlX32>-3.0563335632E-09</Sci2IdlX32>
    <Sci2IdlX33>3.58331832E-11</Sci2IdlX33>
    <Sci2IdlX40>1.98564E-12</Sci2IdlX40>
    <Sci2IdlX41>-1.564118E-13</Sci2IdlX41>
    <Sci2IdlX42>1.986766E-12</Sci2IdlX42>
    <Sci2IdlX43>1.067896E-13</Sci2IdlX43>
    <Sci2IdlX44>2.952166E-13</Sci2IdlX44>
    <Sci2IdlY10>-2.30097965292002E-06</Sci2IdlY10>
    <Sci2IdlY11>0.110474134119768</Sci2IdlY11>
    <Sci2IdlY20>-3.142171515076E-07</Sci2IdlY20>
    <Sci2IdlY21>-4.339213630984E-07</Sci2IdlY21>
    <Sci2IdlY22>-1.2907793585E-07</Sci2IdlY22>
    <Sci2IdlY30>3.657648688E-10</Sci2IdlY30>
    <Sci2IdlY31>-2.3477383484E-09</Sci2IdlY31>
    <Sci2IdlY32>3.512016348E-10</Sci2IdlY32>
    <Sci2IdlY33>-3.248498028E-10</Sci2IdlY33>
    <Sci2IdlY40>-1.496391E-13</Sci2IdlY40>
    <Sci2IdlY41>1.367503E-12</Sci2IdlY41>
    <Sci2IdlY42>-1.142697E-13</Sci2IdlY42>
    <Sci2IdlY43>1.101661E-12</Sci2IdlY43>
    <Sci2IdlY44>9.913405E-14</Sci2IdlY44>
    <Idl2SciX10>9.016246</Idl2SciX10>
    <Idl2SciX11>-0.00003270162</Idl2SciX11>
    <Idl2SciX20>-0.00006744578</Idl2SciX20>
    <Idl2SciX21>0.00001250612</Idl2SciX21>
    <Idl2SciX22>0.0006100718</Idl2SciX22>
    <Idl2SciX30>0.00001960492</Idl2SciX30>
    <Idl2SciX31>-0.0000001852528</Idl2SciX31>
    <Idl2SciX32>0.00001099358</Idl2SciX32>
    <Idl2SciX33>0.00000001409914</Idl2SciX33>
    <Idl2SciX40>-0.0000001303128</Idl2SciX40>
    <Idl2SciX41>0.00000001008892</Idl2SciX41>
    <Idl2SciX42>-0.0000001219253</Idl2SciX42>
    <Idl2SciX43>-0.000000006559973</Idl2SciX43>
    <Idl2SciX44>-0.00000001839063</Idl2SciX44>
    <Idl2SciY10>0.0006514976</Idl2SciY10>
    <Idl2SciY11>9.085931</Idl2SciY11>
    <Idl2SciY20>-0.00001822365</Idl2SciY20>
    <Idl2SciY21>0.001221315</Idl2SciY21>
    <Idl2SciY22>0.00002123081</Idl2SciY22>
    <Idl2SciY30>-0.0000003645683</Idl2SciY30>
    <Idl2SciY31>0.000005509879</Idl2SciY31>
    <Idl2SciY32>-0.0000003283831</Idl2SciY32>
    <Idl2SciY33>-0.0000003786376</Idl2SciY33>
    <Idl2SciY40>0.000000009469786</Idl2SciY40>
    <Idl2SciY41>-0.00000008317944</Idl2SciY41>
    <Idl2SciY42>0.000000007156233</Idl2SciY42>
    <Idl2SciY43>-0.00000006750914</Idl2SciY43>
    <Idl2SciY44>-0.000000006145493</Idl2SciY44>
    <XIdlVert1>-15.5845707258819</XIdlVert1>
    <XIdlVert2>15.8822048712389</XIdlVert2>
    <XIdlVert3>15.8715047460684</XIdlVert3>
    <XIdlVert4>-15.5626266941703</XIdlVert4>
    <YIdlVert1>-12.33255378137</YIdlVert1>
    <YIdlVert2>-12.3193728752378</YIdlVert2>
    <YIdlVert3>12.4127590874518</YIdlVert3>
    <YIdlVert4>12.4275713162959</YIdlVert4>
    <V2Ref>-392.177959628543</V2Ref>
    <V3Ref>-371.587368780386</V3Ref>
    <V3IdlYAngle>4.55</V3IdlYAngle>
    <VIdlParity>-1</VIdlParity>
    <Comment/>
  </SiafEntry>
  <SiafEntry>
    <InstrName>MIRI</InstrName>
    <AperName>MIRIM_MASK1140_CNTR</AperName>
    <UseAfterDate>2014-01-24</UseAfterDate>
    <AperShape>QUAD</AperShape>
    <XDetSize>1032</XDetSize>
    <YDetSize>1024</YDetSize>
    <XDetRef>144</XDetRef>
    <YDetRef>356</YDetRef>
    <XSciSize>288</XSciSize>
    <YSciSize>224</YSciSize>
    <XSciRef>144</XSciRef>
    <YSciRef>112</YSciRef>
    <XSciScale>0.109158816079</XSciScale>
    <YSciScale>0.110479076709013</YSciScale>
    <DetSciYAngle>0</DetSciYAngle>
    <DetSciParity>1</DetSciParity>
    <V3SciXAngle>-85.45</V3SciXAngle>
    <V3SciYAngle>4.55</V3SciYAngle>
    <Sci2IdlDeg>4</Sci2IdlDeg>
    <Sci2IdlX10>0.109158770926966</Sci2IdlX10>
    <Sci2IdlX11>-6.65380491621761E-06</Sci2IdlX11>
    <Sci2IdlX20>4.9800298355232E-06</Sci2IdlX20>
    <Sci2IdlX21>8.667843412512E-07</Sci2IdlX21>
    <Sci2IdlX22>1.194879728352E-07</Sci2IdlX22>
    <Sci2IdlX30>-5.7956780792E-09</Sci2IdlX30>
    <Sci2IdlX31>-4.200801432E-10</Sci2IdlX31>
    <Sci2IdlX32>-3.1274554368E-09</Sci2IdlX32>
    <Sci2IdlX33>-2.263191576E-10</Sci2IdlX33>
    <Sci2IdlX40>1.98564E-12</Sci2IdlX40>
    <Sci2IdlX41>-1.564118E-13</Sci2IdlX41>
    <Sci2IdlX42>1.986766E-12</Sci2IdlX42>
    <Sci2IdlX43>1.067896E-13</Sci2IdlX43>
    <Sci2IdlX44>2.952166E-13</Sci2IdlX44>
    <Sci2IdlY10>9.92848584436801E-05</Sci2IdlY10>
    <Sci2IdlY11>0.110479076508644</Sci2IdlY11>
    <Sci2IdlY20>2.013490939424E-07</Sci2IdlY20>
    <Sci2IdlY21>-4.269721067776E-07</Sci2IdlY21>
    <Sci2IdlY22>1.16586367936E-07</Sci2IdlY22>
    <Sci2IdlY30>6.21792028E-11</Sci2IdlY30>
    <Sci2IdlY31>-2.2970026016E-09</Sci2IdlY31>
    <Sci2IdlY32>-3.825045912E-10</Sci2IdlY32>
    <Sci2IdlY33>-4.128808392E-10</Sci2IdlY33>
    <Sci2IdlY40>-1.496391E-13</Sci2IdlY40>
    <Sci2IdlY41>1.367503E-12</Sci2IdlY41>
    <Sci2IdlY42>-1.142697E-13</Sci2IdlY42>
    <Sci2IdlY43>1.101661E-12</Sci2IdlY43>
    <Sci2IdlY44>9.913405E-14</Sci2IdlY44>
    <Idl2SciX10>9.26416823994426</Idl2SciX10>
    <Idl2SciX11>-3.78273814263701E-03</Idl2SciX11>
    <Idl2SciX20>-5.35385442932362E-03</Idl2SciX20>
    <Idl2SciX21>2.0049805271989E-04</Idl2SciX21>
    <Idl2SciX22>-3.08349035921042E-04</Idl2SciX22>
    <Idl2SciX30>4.713636337569E-05</Idl2SciX30>
    <Idl2SciX31>-2.2128665539601E-06</Idl2SciX31>
    <Idl2SciX32>2.3830252286495E-05</Idl2SciX32>
    <Idl2SciX33>2.30636367637656E-07</Idl2SciX33>
    <Idl2SciX40>-0.0000001303128</Idl2SciX40>
    <Idl2SciX41>0.00000001008892</Idl2SciX41>
    <Idl2SciX42>-0.0000001219253</Idl2SciX42>
    <Idl2SciX43>-0.000000006559973</Idl2SciX43>
    <Idl2SciX44>-0.00000001839063</Idl2SciX44>
    <Idl2SciY10>-6.14429080695741E-03</Idl2SciY10>
    <Idl2SciY11>9.0492850782423</Idl2SciY11>
    <Idl2SciY20>2.30777020288545E-04</Idl2SciY20>
    <Idl2SciY21>-6.00505843716211E-05</Idl2SciY21>
    <Idl2SciY22>7.52361417924498E-05</Idl2SciY22>
    <Idl2SciY30>-2.51065826558263E-06</Idl2SciY30>
    <Idl2SciY31>1.87067148382856E-05</Idl2SciY31>
    <Idl2SciY32>-1.4409964059535E-06</Idl2SciY32>
    <Idl2SciY33>3.14140665457979E-06</Idl2SciY33>
    <Idl2SciY40>0.000000009469786</Idl2SciY40>
    <Idl2SciY41>-0.00000008317944</Idl2SciY41>
    <Idl2SciY42>0.000000007156233</Idl2SciY42>
    <Idl2SciY43>-0.00000006750914</Idl2SciY43>
    <Idl2SciY44>-0.000000006145493</Idl2SciY44>
    <XIdlVert1>-15.5363468636083</XIdlVert1>
    <XIdlVert2>15.8749792331843</XIdlVert2>
    <XIdlVert3>15.9017390161331</XIdlVert3>
    <XIdlVert4>-15.5655050720822</XIdlVert4>
    <YIdlVert1>-12.3339004065994</YIdlVert1>
    <YIdlVert2>-12.2915374505357</YIdlVert2>
    <YIdlVert3>12.4419815695947</YIdlVert3>
    <YIdlVert4>12.4271634380835</YIdlVert4>
    <V2Ref>-394.121084159171</V2Ref>
    <V3Ref>-396.038103684176</V3Ref>
    <V3IdlYAngle>4.55</V3IdlYAngle>
    <VIdlParity>-1</VIdlParity>
    <Comment/>
  </SiafEntry>
  <SiafEntry>
    <InstrName>MIRI</InstrName>
    <AperName>MIRIM_MASK1065_CNTR</AperName>
    <UseAfterDate>2014-01-24</UseAfterDate>
    <AperShape>QUAD</AperShape>
    <XDetSize>1032</XDetSize>
    <YDetSize>1024</YDetSize>
    <XDetRef>144</XDetRef>
    <YDetRef>130</YDetRef>
    <XSciSize>288</XSciSize>
    <YSciSize>224</YSciSize>
    <XSciRef>144</XSciRef>
    <YSciRef>112</YSciRef>
    <XSciScale>0.108802029949698</XSciScale>
    <YSciScale>0.110358591079142</YSciScale>
    <DetSciYAngle>0</DetSciYAngle>
    <DetSciParity>1</DetSciParity>
    <V3SciXAngle>-85.45</V3SciXAngle>
    <V3SciYAngle>4.55</V3SciYAngle>
    <Sci2IdlDeg>4</Sci2IdlDeg>
    <Sci2IdlX10>0.108801907060805</Sci2IdlX10>
    <Sci2IdlX11>-1.08971749206147E-04</Sci2IdlX11>
    <Sci2IdlX20>5.1764440081024E-06</Sci2IdlX20>
    <Sci2IdlX21>2.2967573555136E-06</Sci2IdlX21>
    <Sci2IdlX22>3.634032600576E-07</Sci2IdlX22>
    <Sci2IdlX30>-5.7603290124E-09</Sci2IdlX30>
    <Sci2IdlX31>-1.3180983752E-09</Sci2IdlX31>
    <Sci2IdlX32>-3.1998587856E-09</Sci2IdlX32>
    <Sci2IdlX33>-4.93194964E-10</Sci2IdlX33>
    <Sci2IdlX40>1.98564E-12</Sci2IdlX40>
    <Sci2IdlX41>-1.564118E-13</Sci2IdlX41>
    <Sci2IdlX42>1.986766E-12</Sci2IdlX42>
    <Sci2IdlX43>1.067896E-13</Sci2IdlX43>
    <Sci2IdlX44>2.952166E-13</Sci2IdlX44>
    <Sci2IdlY10>1.6352708325995E-04</Sci2IdlY10>
    <Sci2IdlY11>0.110358537277961</Sci2IdlY11>
    <Sci2IdlY20>7.146352427068E-07</Sci2IdlY20>
    <Sci2IdlY21>-8.52747198472001E-08</Sci2IdlY21>
    <Sci2IdlY22>4.268998013404E-07</Sci2IdlY22>
    <Sci2IdlY30>-2.468764752E-10</Sci2IdlY30>
    <Sci2IdlY31>-2.2453526972E-09</Sci2IdlY31>
    <Sci2IdlY32>-1.1294307492E-09</Sci2IdlY32>
    <Sci2IdlY33>-5.024980204E-10</Sci2IdlY33>
    <Sci2IdlY40>-1.496391E-13</Sci2IdlY40>
    <Sci2IdlY41>1.367503E-12</Sci2IdlY41>
    <Sci2IdlY42>-1.142697E-13</Sci2IdlY42>
    <Sci2IdlY43>1.101661E-12</Sci2IdlY43>
    <Sci2IdlY44>9.913405E-14</Sci2IdlY44>
    <Idl2SciX10>9.08364976152986</Idl2SciX10>
    <Idl2SciX11>3.20142558980989E-03</Idl2SciX11>
    <Idl2SciX20>-2.43070761499226E-03</Idl2SciX20>
    <Idl2SciX21>4.19948241737064E-04</Idl2SciX21>
    <Idl2SciX22>1.87313148587731E-04</Idl2SciX22>
    <Idl2SciX30>3.470550870756E-05</Idl2SciX30>
    <Idl2SciX31>-3.58708358817654E-06</Idl2SciX31>
    <Idl2SciX32>1.78046439005518E-05</Idl2SciX32>
    <Idl2SciX33>-5.60731158429368E-07</Idl2SciX33>
    <Idl2SciX40>-0.0000001303128</Idl2SciX40>
    <Idl2SciX41>0.00000001008892</Idl2SciX41>
    <Idl2SciX42>-0.0000001219253</Idl2SciX42>
    <Idl2SciX43>-0.000000006559973</Idl2SciX43>
    <Idl2SciX44>-0.00000001839063</Idl2SciX44>
    <Idl2SciY10>6.98014603714037E-03</Idl2SciY10>
    <Idl2SciY11>9.0585735229626</Idl2SciY11>
    <Idl2SciY20>1.92744305975779E-04</Idl2SciY20>
    <Idl2SciY21>6.60571634329792E-04</Idl2SciY21>
    <Idl2SciY22>8.13151524456304E-05</Idl2SciY22>
    <Idl2SciY30>-2.31768736615099E-06</Idl2SciY30>
    <Idl2SciY31>1.28374023045068E-05</Idl2SciY31>
    <Idl2SciY32>-2.84230437489321E-06</Idl2SciY32>
    <Idl2SciY33>1.308379432836E-06</Idl2SciY33>
    <Idl2SciY40>0.000000009469786</Idl2SciY40>
    <Idl2SciY41>-0.00000008317944</Idl2SciY41>
    <Idl2SciY42>0.000000007156233</Idl2SciY42>
    <Idl2SciY43>-0.00000006750914</Idl2SciY43>
    <Idl2SciY44>-0.000000006145493</Idl2SciY44>
    <XIdlVert1>-15.4290261305526</XIdlVert1>
    <XIdlVert2>15.8336604466334</XIdlVert2>
    <XIdlVert3>15.8841066905421</XIdlVert3>
    <XIdlVert4>-15.5267482971628</XIdlVert4>
    <YIdlVert1>-12.3097841871448</YIdlVert1>
    <YIdlVert2>-12.2597442304123</YIdlVert2>
    <YIdlVert3>12.4579035732744</YIdlVert3>
    <YIdlVert4>12.4133648592687</YIdlVert4>
    <V2Ref>-396.111876861721</V2Ref>
    <V3Ref>-420.915870601511</V3Ref>
    <V3IdlYAngle>4.55</V3IdlYAngle>
    <VIdlParity>-1</VIdlParity>
    <Comment/>
  </SiafEntry>
  <SiafEntry>
    <InstrName>MIRI</InstrName>
    <AperName>MIRIM_FULL_SLITCNTR</AperName>
    <UseAfterDate>2014-01-24</UseAfterDate>
    <AperShape>QUAD</AperShape>
    <XDetSize>1032</XDetSize>
    <YDetSize>1024</YDetSize>
    <XDetRef>352</XDetRef>
    <YDetRef>300</YDetRef>
    <XSciSize>64</XSciSize>
    <YSciSize>1024</YSciSize>
    <XSciRef>32</XSciRef>
    <YSciRef>300</YSciRef>
    <XSciScale>0.110505140223944</XSciScale>
    <YSciScale>0.11029798802475</YSciScale>
    <DetSciYAngle>0</DetSciYAngle>
    <DetSciParity>1</DetSciParity>
    <V3SciXAngle>-85.45</V3SciXAngle>
    <V3SciYAngle>4.55</V3SciYAngle>
    <Sci2IdlDeg>4</Sci2IdlDeg>
    <Sci2IdlX10>0.110504853640737</Sci2IdlX10>
    <Sci2IdlX11>2.01775376925139E-04</Sci2IdlX11>
    <Sci2IdlX20>1.9141877279968E-06</Sci2IdlX20>
    <Sci2IdlX21>9.304422853408E-07</Sci2IdlX21>
    <Sci2IdlX22>-4.052225555552E-07</Sci2IdlX22>
    <Sci2IdlX30>-4.1348665384E-09</Sci2IdlX30>
    <Sci2IdlX31>-7.401988984E-10</Sci2IdlX31>
    <Sci2IdlX32>-2.3189014336E-09</Sci2IdlX32>
    <Sci2IdlX33>-2.702354392E-10</Sci2IdlX33>
    <Sci2IdlX40>1.98564E-12</Sci2IdlX40>
    <Sci2IdlX41>-1.564118E-13</Sci2IdlX41>
    <Sci2IdlX42>1.986766E-12</Sci2IdlX42>
    <Sci2IdlX43>1.067896E-13</Sci2IdlX43>
    <Sci2IdlX44>2.952166E-13</Sci2IdlX44>
    <Sci2IdlY10>2.51669928459936E-04</Sci2IdlY10>
    <Sci2IdlY11>0.110297803464099</Sci2IdlY11>
    <Sci2IdlY20>2.817927714336E-07</Sci2IdlY20>
    <Sci2IdlY21>-1.1465052449024E-06</Sci2IdlY21>
    <Sci2IdlY22>6.4814493952E-08</Sci2IdlY22>
    <Sci2IdlY30>-1.389006964E-10</Sci2IdlY30>
    <Sci2IdlY31>-1.4308825232E-09</Sci2IdlY31>
    <Sci2IdlY32>-6.151198344E-10</Sci2IdlY32>
    <Sci2IdlY33>-2.059413784E-10</Sci2IdlY33>
    <Sci2IdlY40>-1.496391E-13</Sci2IdlY40>
    <Sci2IdlY41>1.367503E-12</Sci2IdlY41>
    <Sci2IdlY42>-1.142697E-13</Sci2IdlY42>
    <Sci2IdlY43>1.101661E-12</Sci2IdlY43>
    <Sci2IdlY44>9.913405E-14</Sci2IdlY44>
    <Idl2SciX10>9.09018448983933</Idl2SciX10>
    <Idl2SciX11>7.43298412696598E-02</Idl2SciX11>
    <Idl2SciX20>7.02767850045449E-04</Idl2SciX20>
    <Idl2SciX21>-8.05124862126852E-05</Idl2SciX21>
    <Idl2SciX22>5.45175737619332E-04</Idl2SciX22>
    <Idl2SciX30>-5.60459560785832E-06</Idl2SciX30>
    <Idl2SciX31>-1.06437762346502E-05</Idl2SciX31>
    <Idl2SciX32>-1.99570188762699E-06</Idl2SciX32>
    <Idl2SciX33>-3.91466215766509E-06</Idl2SciX33>
    <Idl2SciX40>-0.0000001303128</Idl2SciX40>
    <Idl2SciX41>0.00000001008892</Idl2SciX41>
    <Idl2SciX42>-0.0000001219253</Idl2SciX42>
    <Idl2SciX43>-0.000000006559973</Idl2SciX43>
    <Idl2SciX44>-0.00000001839063</Idl2SciX44>
    <Idl2SciY10>5.04457114309769E-02</Idl2SciY10>
    <Idl2SciY11>9.12216962559594</Idl2SciY11>
    <Idl2SciY20>-2.49841577878846E-04</Idl2SciY20>
    <Idl2SciY21>7.08456271457324E-04</Idl2SciY21>
    <Idl2SciY22>-6.1126028434672E-04</Idl2SciY22>
    <Idl2SciY30>-2.57326736844362E-06</Idl2SciY30>
    <Idl2SciY31>-6.09392018741237E-06</Idl2SciY31>
    <Idl2SciY32>-9.54840983312333E-06</Idl2SciY32>
    <Idl2SciY33>-4.9124069136379E-06</Idl2SciY33>
    <Idl2SciY40>0.000000009469786</Idl2SciY40>
    <Idl2SciY41>-0.00000008317944</Idl2SciY41>
    <Idl2SciY42>0.000000007156233</Idl2SciY42>
    <Idl2SciY43>-0.00000006750914</Idl2SciY43>
    <Idl2SciY44>-0.000000006145493</Idl2SciY44>
    <XIdlVert1>-2.75</XIdlVert1>
    <XIdlVert2>2.75</XIdlVert2>
    <XIdlVert3>2.75</XIdlVert3>
    <XIdlVert4>-2.75</XIdlVert4>
    <YIdlVert1>-0.3</YIdlVert1>
    <YIdlVert2>-0.3</YIdlVert2>
    <YIdlVert3>0.3</YIdlVert3>
    <YIdlVert4>0.3</YIdlVert4>
    <V2Ref>-417.398743930779</V2Ref>
    <V3Ref>-400.352308742842</V3Ref>
    <V3IdlYAngle>4.55</V3IdlYAngle>
    <VIdlParity>-1</VIdlParity>
    <Comment/>
  </SiafEntry>
  <SiafEntry>
    <InstrName>MIRI</InstrName>
    <AperName>MIRIFU_FULL_SHCH1CNTR_OSS</AperName>
    <UseAfterDate>2014-01-24</UseAfterDate>
    <AperShape>QUAD</AperShape>
    <XDetSize>1032</XDetSize>
    <YDetSize>1024</YDetSize>
    <XDetRef>516</XDetRef>
    <YDetRef>512</YDetRef>
    <XSciSize>1024</XSciSize>
    <YSciSize>1024</YSciSize>
    <XSciRef>512</XSciRef>
    <YSciRef>512</YSciRef>
    <XSciScale>0.2</XSciScale>
    <YSciScale>0.2</YSciScale>
    <DetSciYAngle>0</DetSciYAngle>
    <DetSciParity>1</DetSciParity>
    <V3SciXAngle>-85.45</V3SciXAngle>
    <V3SciYAngle>4.55</V3SciYAngle>
    <Sci2IdlDeg>4</Sci2IdlDeg>
    <Sci2IdlX10>-0.2</Sci2IdlX10>
    <Sci2IdlX11>0</Sci2IdlX11>
    <Sci2IdlX20>0</Sci2IdlX20>
    <Sci2IdlX21>0</Sci2IdlX21>
    <Sci2IdlX22>0</Sci2IdlX22>
    <Sci2IdlX30>0</Sci2IdlX30>
    <Sci2IdlX31>0</Sci2IdlX31>
    <Sci2IdlX32>0</Sci2IdlX32>
    <Sci2IdlX33>0</Sci2IdlX33>
    <Sci2IdlX40>0</Sci2IdlX40>
    <Sci2IdlX41>0</Sci2IdlX41>
    <Sci2IdlX42>0</Sci2IdlX42>
    <Sci2IdlX43>0</Sci2IdlX43>
    <Sci2IdlX44>0</Sci2IdlX44>
    <Sci2IdlY10>0</Sci2IdlY10>
    <Sci2IdlY11>0.2</Sci2IdlY11>
    <Sci2IdlY20>0</Sci2IdlY20>
    <Sci2IdlY21>0</Sci2IdlY21>
    <Sci2IdlY22>0</Sci2IdlY22>
    <Sci2IdlY30>0</Sci2IdlY30>
    <Sci2IdlY31>0</Sci2IdlY31>
    <Sci2IdlY32>0</Sci2IdlY32>
    <Sci2IdlY33>0</Sci2IdlY33>
    <Sci2IdlY40>0</Sci2IdlY40>
    <Sci2IdlY41>0</Sci2IdlY41>
    <Sci2IdlY42>0</Sci2IdlY42>
    <Sci2IdlY43>0</Sci2IdlY43>
    <Sci2IdlY44>0</Sci2IdlY44>
    <Idl2SciX10>-5</Idl2SciX10>
    <Idl2SciX11>0</Idl2SciX11>
    <Idl2SciX20>0</Idl2SciX20>
    <Idl2SciX21>0</Idl2SciX21>
    <Idl2SciX22>0</Idl2SciX22>
    <Idl2SciX30>0</Idl2SciX30>
    <Idl2SciX31>0</Idl2SciX31>
    <Idl2SciX32>0</Idl2SciX32>
    <Idl2SciX33>0</Idl2SciX33>
    <Idl2SciX40>0</Idl2SciX40>
    <Idl2SciX41>0</Idl2SciX41>
    <Idl2SciX42>0</Idl2SciX42>
    <Idl2SciX43>0</Idl2SciX43>
    <Idl2SciX44>0</Idl2SciX44>
    <Idl2SciY10>0</Idl2SciY10>
    <Idl2SciY11>5</Idl2SciY11>
    <Idl2SciY20>0</Idl2SciY20>
    <Idl2SciY21>0</Idl2SciY21>
    <Idl2SciY22>0</Idl2SciY22>
    <Idl2SciY30>0</Idl2SciY30>
    <Idl2SciY31>0</Idl2SciY31>
    <Idl2SciY32>0</Idl2SciY32>
    <Idl2SciY33>0</Idl2SciY33>
    <Idl2SciY40>0</Idl2SciY40>
    <Idl2SciY41>0</Idl2SciY41>
    <Idl2SciY42>0</Idl2SciY42>
    <Idl2SciY43>0</Idl2SciY43>
    <Idl2SciY44>0</Idl2SciY44>
    <XIdlVert1>-4</XIdlVert1>
    <XIdlVert2>4</XIdlVert2>
    <XIdlVert3>4</XIdlVert3>
    <XIdlVert4>-4</XIdlVert4>
    <YIdlVert1>-4</YIdlVert1>
    <YIdlVert2>-4</YIdlVert2>
    <YIdlVert3>4</YIdlVert3>
    <YIdlVert4>4</YIdlVert4>
    <V2Ref>-504.48</V2Ref>
    <V3Ref>-321.06</V3Ref>
    <V3IdlYAngle>17</V3IdlYAngle>
    <VIdlParity>1</VIdlParity>
    <Comment/>
  </SiafEntry>
  <SiafEntry>
    <InstrName>MIRI</InstrName>
    <AperName>MIRIFU_FULL_SHCH1CNTR_CH1</AperName>
    <UseAfterDate>2014-01-24</UseAfterDate>
    <AperShape>QUAD</AperShape>
    <XDetSize>1032</XDetSize>
    <YDetSize>1024</YDetSize>
    <XDetRef>349</XDetRef>
    <YDetRef>361</YDetRef>
    <XSciSize>478</XSciSize>
    <YSciSize>478</YSciSize>
    <XSciRef>239</XSciRef>
    <YSciRef>239</YSciRef>
    <XSciScale>0.2</XSciScale>
    <YSciScale>0.2</YSciScale>
    <DetSciYAngle>0</DetSciYAngle>
    <DetSciParity>1</DetSciParity>
    <V3SciXAngle>-85.45</V3SciXAngle>
    <V3SciYAngle>4.55</V3SciYAngle>
    <Sci2IdlDeg>4</Sci2IdlDeg>
    <Sci2IdlX10>0.2</Sci2IdlX10>
    <Sci2IdlX11>0</Sci2IdlX11>
    <Sci2IdlX20>0</Sci2IdlX20>
    <Sci2IdlX21>0</Sci2IdlX21>
    <Sci2IdlX22>0</Sci2IdlX22>
    <Sci2IdlX30>0</Sci2IdlX30>
    <Sci2IdlX31>0</Sci2IdlX31>
    <Sci2IdlX32>0</Sci2IdlX32>
    <Sci2IdlX33>0</Sci2IdlX33>
    <Sci2IdlX40>0</Sci2IdlX40>
    <Sci2IdlX41>0</Sci2IdlX41>
    <Sci2IdlX42>0</Sci2IdlX42>
    <Sci2IdlX43>0</Sci2IdlX43>
    <Sci2IdlX44>0</Sci2IdlX44>
    <Sci2IdlY10>0</Sci2IdlY10>
    <Sci2IdlY11>0.2</Sci2IdlY11>
    <Sci2IdlY20>0</Sci2IdlY20>
    <Sci2IdlY21>0</Sci2IdlY21>
    <Sci2IdlY22>0</Sci2IdlY22>
    <Sci2IdlY30>0</Sci2IdlY30>
    <Sci2IdlY31>0</Sci2IdlY31>
    <Sci2IdlY32>0</Sci2IdlY32>
    <Sci2IdlY33>0</Sci2IdlY33>
    <Sci2IdlY40>0</Sci2IdlY40>
    <Sci2IdlY41>0</Sci2IdlY41>
    <Sci2IdlY42>0</Sci2IdlY42>
    <Sci2IdlY43>0</Sci2IdlY43>
    <Sci2IdlY44>0</Sci2IdlY44>
    <Idl2SciX10>5</Idl2SciX10>
    <Idl2SciX11>0</Idl2SciX11>
    <Idl2SciX20>0</Idl2SciX20>
    <Idl2SciX21>0</Idl2SciX21>
    <Idl2SciX22>0</Idl2SciX22>
    <Idl2SciX30>0</Idl2SciX30>
    <Idl2SciX31>0</Idl2SciX31>
    <Idl2SciX32>0</Idl2SciX32>
    <Idl2SciX33>0</Idl2SciX33>
    <Idl2SciX40>0</Idl2SciX40>
    <Idl2SciX41>0</Idl2SciX41>
    <Idl2SciX42>0</Idl2SciX42>
    <Idl2SciX43>0</Idl2SciX43>
    <Idl2SciX44>0</Idl2SciX44>
    <Idl2SciY10>0</Idl2SciY10>
    <Idl2SciY11>5</Idl2SciY11>
    <Idl2SciY20>0</Idl2SciY20>
    <Idl2SciY21>0</Idl2SciY21>
    <Idl2SciY22>0</Idl2SciY22>
    <Idl2SciY30>0</Idl2SciY30>
    <Idl2SciY31>0</Idl2SciY31>
    <Idl2SciY32>0</Idl2SciY32>
    <Idl2SciY33>0</Idl2SciY33>
    <Idl2SciY40>0</Idl2SciY40>
    <Idl2SciY41>0</Idl2SciY41>
    <Idl2SciY42>0</Idl2SciY42>
    <Idl2SciY43>0</Idl2SciY43>
    <Idl2SciY44>0</Idl2SciY44>
    <XIdlVert1>-1.5</XIdlVert1>
    <XIdlVert2>1.5</XIdlVert2>
    <XIdlVert3>1.5</XIdlVert3>
    <XIdlVert4>-1.5</XIdlVert4>
    <YIdlVert1>-1.935</YIdlVert1>
    <YIdlVert2>-1.935</YIdlVert2>
    <YIdlVert3>1.935</YIdlVert3>
    <YIdlVert4>1.935</YIdlVert4>
    <V2Ref>-504.48</V2Ref>
    <V3Ref>-321.06</V3Ref>
    <V3IdlYAngle>17</V3IdlYAngle>
    <VIdlParity>-1</VIdlParity>
    <Comment/>
  </SiafEntry>
  <SiafEntry>
    <InstrName>MIRI</InstrName>
    <AperName>MIRIFU_FULL_SHCH1CNTR_CH2</AperName>
    <UseAfterDate>2014-01-24</UseAfterDate>
    <AperShape>QUAD</AperShape>
    <XDetSize>1032</XDetSize>
    <YDetSize>1024</YDetSize>
    <XDetRef>372</XDetRef>
    <YDetRef>396</YDetRef>
    <XSciSize>594</XSciSize>
    <YSciSize>594</YSciSize>
    <XSciRef>297</XSciRef>
    <YSciRef>297</YSciRef>
    <XSciScale>0.2</XSciScale>
    <YSciScale>0.2</YSciScale>
    <DetSciYAngle>0</DetSciYAngle>
    <DetSciParity>1</DetSciParity>
    <V3SciXAngle>-85.45</V3SciXAngle>
    <V3SciYAngle>4.55</V3SciYAngle>
    <Sci2IdlDeg>4</Sci2IdlDeg>
    <Sci2IdlX10>0.2</Sci2IdlX10>
    <Sci2IdlX11>0</Sci2IdlX11>
    <Sci2IdlX20>0</Sci2IdlX20>
    <Sci2IdlX21>0</Sci2IdlX21>
    <Sci2IdlX22>0</Sci2IdlX22>
    <Sci2IdlX30>0</Sci2IdlX30>
    <Sci2IdlX31>0</Sci2IdlX31>
    <Sci2IdlX32>0</Sci2IdlX32>
    <Sci2IdlX33>0</Sci2IdlX33>
    <Sci2IdlX40>0</Sci2IdlX40>
    <Sci2IdlX41>0</Sci2IdlX41>
    <Sci2IdlX42>0</Sci2IdlX42>
    <Sci2IdlX43>0</Sci2IdlX43>
    <Sci2IdlX44>0</Sci2IdlX44>
    <Sci2IdlY10>0</Sci2IdlY10>
    <Sci2IdlY11>0.2</Sci2IdlY11>
    <Sci2IdlY20>0</Sci2IdlY20>
    <Sci2IdlY21>0</Sci2IdlY21>
    <Sci2IdlY22>0</Sci2IdlY22>
    <Sci2IdlY30>0</Sci2IdlY30>
    <Sci2IdlY31>0</Sci2IdlY31>
    <Sci2IdlY32>0</Sci2IdlY32>
    <Sci2IdlY33>0</Sci2IdlY33>
    <Sci2IdlY40>0</Sci2IdlY40>
    <Sci2IdlY41>0</Sci2IdlY41>
    <Sci2IdlY42>0</Sci2IdlY42>
    <Sci2IdlY43>0</Sci2IdlY43>
    <Sci2IdlY44>0</Sci2IdlY44>
    <Idl2SciX10>5</Idl2SciX10>
    <Idl2SciX11>0</Idl2SciX11>
    <Idl2SciX20>0</Idl2SciX20>
    <Idl2SciX21>0</Idl2SciX21>
    <Idl2SciX22>0</Idl2SciX22>
    <Idl2SciX30>0</Idl2SciX30>
    <Idl2SciX31>0</Idl2SciX31>
    <Idl2SciX32>0</Idl2SciX32>
    <Idl2SciX33>0</Idl2SciX33>
    <Idl2SciX40>0</Idl2SciX40>
    <Idl2SciX41>0</Idl2SciX41>
    <Idl2SciX42>0</Idl2SciX42>
    <Idl2SciX43>0</Idl2SciX43>
    <Idl2SciX44>0</Idl2SciX44>
    <Idl2SciY10>0</Idl2SciY10>
    <Idl2SciY11>5</Idl2SciY11>
    <Idl2SciY20>0</Idl2SciY20>
    <Idl2SciY21>0</Idl2SciY21>
    <Idl2SciY22>0</Idl2SciY22>
    <Idl2SciY30>0</Idl2SciY30>
    <Idl2SciY31>0</Idl2SciY31>
    <Idl2SciY32>0</Idl2SciY32>
    <Idl2SciY33>0</Idl2SciY33>
    <Idl2SciY40>0</Idl2SciY40>
    <Idl2SciY41>0</Idl2SciY41>
    <Idl2SciY42>0</Idl2SciY42>
    <Idl2SciY43>0</Idl2SciY43>
    <Idl2SciY44>0</Idl2SciY44>
    <XIdlVert1>-1.75</XIdlVert1>
    <XIdlVert2>1.75</XIdlVert2>
    <XIdlVert3>1.75</XIdlVert3>
    <XIdlVert4>-1.75</XIdlVert4>
    <YIdlVert1>-2.21</YIdlVert1>
    <YIdlVert2>-2.21</YIdlVert2>
    <YIdlVert3>2.21</YIdlVert3>
    <YIdlVert4>2.21</YIdlVert4>
    <V2Ref>-504.48</V2Ref>
    <V3Ref>-321.06</V3Ref>
    <V3IdlYAngle>17</V3IdlYAngle>
    <VIdlParity>-1</VIdlParity>
    <Comment/>
  </SiafEntry>
  <SiafEntry>
    <InstrName>MIRI</InstrName>
    <AperName>MIRIFU_FULL_SHCH1CNTR_CH3</AperName>
    <UseAfterDate>2014-01-24</UseAfterDate>
    <AperShape>QUAD</AperShape>
    <XDetSize>1032</XDetSize>
    <YDetSize>1024</YDetSize>
    <XDetRef>442</XDetRef>
    <YDetRef>453</YDetRef>
    <XSciSize>790</XSciSize>
    <YSciSize>790</YSciSize>
    <XSciRef>395</XSciRef>
    <YSciRef>395</YSciRef>
    <XSciScale>0.2</XSciScale>
    <YSciScale>0.2</YSciScale>
    <DetSciYAngle>0</DetSciYAngle>
    <DetSciParity>1</DetSciParity>
    <V3SciXAngle>-85.45</V3SciXAngle>
    <V3SciYAngle>4.55</V3SciYAngle>
    <Sci2IdlDeg>4</Sci2IdlDeg>
    <Sci2IdlX10>0.2</Sci2IdlX10>
    <Sci2IdlX11>0</Sci2IdlX11>
    <Sci2IdlX20>0</Sci2IdlX20>
    <Sci2IdlX21>0</Sci2IdlX21>
    <Sci2IdlX22>0</Sci2IdlX22>
    <Sci2IdlX30>0</Sci2IdlX30>
    <Sci2IdlX31>0</Sci2IdlX31>
    <Sci2IdlX32>0</Sci2IdlX32>
    <Sci2IdlX33>0</Sci2IdlX33>
    <Sci2IdlX40>0</Sci2IdlX40>
    <Sci2IdlX41>0</Sci2IdlX41>
    <Sci2IdlX42>0</Sci2IdlX42>
    <Sci2IdlX43>0</Sci2IdlX43>
    <Sci2IdlX44>0</Sci2IdlX44>
    <Sci2IdlY10>0</Sci2IdlY10>
    <Sci2IdlY11>0.2</Sci2IdlY11>
    <Sci2IdlY20>0</Sci2IdlY20>
    <Sci2IdlY21>0</Sci2IdlY21>
    <Sci2IdlY22>0</Sci2IdlY22>
    <Sci2IdlY30>0</Sci2IdlY30>
    <Sci2IdlY31>0</Sci2IdlY31>
    <Sci2IdlY32>0</Sci2IdlY32>
    <Sci2IdlY33>0</Sci2IdlY33>
    <Sci2IdlY40>0</Sci2IdlY40>
    <Sci2IdlY41>0</Sci2IdlY41>
    <Sci2IdlY42>0</Sci2IdlY42>
    <Sci2IdlY43>0</Sci2IdlY43>
    <Sci2IdlY44>0</Sci2IdlY44>
    <Idl2SciX10>5</Idl2SciX10>
    <Idl2SciX11>0</Idl2SciX11>
    <Idl2SciX20>0</Idl2SciX20>
    <Idl2SciX21>0</Idl2SciX21>
    <Idl2SciX22>0</Idl2SciX22>
    <Idl2SciX30>0</Idl2SciX30>
    <Idl2SciX31>0</Idl2SciX31>
    <Idl2SciX32>0</Idl2SciX32>
    <Idl2SciX33>0</Idl2SciX33>
    <Idl2SciX40>0</Idl2SciX40>
    <Idl2SciX41>0</Idl2SciX41>
    <Idl2SciX42>0</Idl2SciX42>
    <Idl2SciX43>0</Idl2SciX43>
    <Idl2SciX44>0</Idl2SciX44>
    <Idl2SciY10>0</Idl2SciY10>
    <Idl2SciY11>5</Idl2SciY11>
    <Idl2SciY20>0</Idl2SciY20>
    <Idl2SciY21>0</Idl2SciY21>
    <Idl2SciY22>0</Idl2SciY22>
    <Idl2SciY30>0</Idl2SciY30>
    <Idl2SciY31>0</Idl2SciY31>
    <Idl2SciY32>0</Idl2SciY32>
    <Idl2SciY33>0</Idl2SciY33>
    <Idl2SciY40>0</Idl2SciY40>
    <Idl2SciY41>0</Idl2SciY41>
    <Idl2SciY42>0</Idl2SciY42>
    <Idl2SciY43>0</Idl2SciY43>
    <Idl2SciY44>0</Idl2SciY44>
    <XIdlVert1>-2.6</XIdlVert1>
    <XIdlVert2>2.6</XIdlVert2>
    <XIdlVert3>2.6</XIdlVert3>
    <XIdlVert4>-2.6</XIdlVert4>
    <YIdlVert1>-3.095</YIdlVert1>
    <YIdlVert2>-3.095</YIdlVert2>
    <YIdlVert3>3.095</YIdlVert3>
    <YIdlVert4>3.095</YIdlVert4>
    <V2Ref>-504.48</V2Ref>
    <V3Ref>-321.06</V3Ref>
    <V3IdlYAngle>17</V3IdlYAngle>
    <VIdlParity>-1</VIdlParity>
    <Comment/>
  </SiafEntry>
  <SiafEntry>
    <InstrName>MIRI</InstrName>
    <AperName>MIRIFU_FULL_SHCH1CNTR_CH4</AperName>
    <UseAfterDate>2014-01-24</UseAfterDate>
    <AperShape>QUAD</AperShape>
    <XDetSize>1032</XDetSize>
    <YDetSize>1024</YDetSize>
    <XDetRef>500</XDetRef>
    <YDetRef>524</YDetRef>
    <XSciSize>978</XSciSize>
    <YSciSize>978</YSciSize>
    <XSciRef>489</XSciRef>
    <YSciRef>489</YSciRef>
    <XSciScale>0.2</XSciScale>
    <YSciScale>0.2</YSciScale>
    <DetSciYAngle>0</DetSciYAngle>
    <DetSciParity>1</DetSciParity>
    <V3SciXAngle>-85.45</V3SciXAngle>
    <V3SciYAngle>4.55</V3SciYAngle>
    <Sci2IdlDeg>4</Sci2IdlDeg>
    <Sci2IdlX10>0.2</Sci2IdlX10>
    <Sci2IdlX11>0</Sci2IdlX11>
    <Sci2IdlX20>0</Sci2IdlX20>
    <Sci2IdlX21>0</Sci2IdlX21>
    <Sci2IdlX22>0</Sci2IdlX22>
    <Sci2IdlX30>0</Sci2IdlX30>
    <Sci2IdlX31>0</Sci2IdlX31>
    <Sci2IdlX32>0</Sci2IdlX32>
    <Sci2IdlX33>0</Sci2IdlX33>
    <Sci2IdlX40>0</Sci2IdlX40>
    <Sci2IdlX41>0</Sci2IdlX41>
    <Sci2IdlX42>0</Sci2IdlX42>
    <Sci2IdlX43>0</Sci2IdlX43>
    <Sci2IdlX44>0</Sci2IdlX44>
    <Sci2IdlY10>0</Sci2IdlY10>
    <Sci2IdlY11>0.2</Sci2IdlY11>
    <Sci2IdlY20>0</Sci2IdlY20>
    <Sci2IdlY21>0</Sci2IdlY21>
    <Sci2IdlY22>0</Sci2IdlY22>
    <Sci2IdlY30>0</Sci2IdlY30>
    <Sci2IdlY31>0</Sci2IdlY31>
    <Sci2IdlY32>0</Sci2IdlY32>
    <Sci2IdlY33>0</Sci2IdlY33>
    <Sci2IdlY40>0</Sci2IdlY40>
    <Sci2IdlY41>0</Sci2IdlY41>
    <Sci2IdlY42>0</Sci2IdlY42>
    <Sci2IdlY43>0</Sci2IdlY43>
    <Sci2IdlY44>0</Sci2IdlY44>
    <Idl2SciX10>5</Idl2SciX10>
    <Idl2SciX11>0</Idl2SciX11>
    <Idl2SciX20>0</Idl2SciX20>
    <Idl2SciX21>0</Idl2SciX21>
    <Idl2SciX22>0</Idl2SciX22>
    <Idl2SciX30>0</Idl2SciX30>
    <Idl2SciX31>0</Idl2SciX31>
    <Idl2SciX32>0</Idl2SciX32>
    <Idl2SciX33>0</Idl2SciX33>
    <Idl2SciX40>0</Idl2SciX40>
    <Idl2SciX41>0</Idl2SciX41>
    <Idl2SciX42>0</Idl2SciX42>
    <Idl2SciX43>0</Idl2SciX43>
    <Idl2SciX44>0</Idl2SciX44>
    <Idl2SciY10>0</Idl2SciY10>
    <Idl2SciY11>5</Idl2SciY11>
    <Idl2SciY20>0</Idl2SciY20>
    <Idl2SciY21>0</Idl2SciY21>
    <Idl2SciY22>0</Idl2SciY22>
    <Idl2SciY30>0</Idl2SciY30>
    <Idl2SciY31>0</Idl2SciY31>
    <Idl2SciY32>0</Idl2SciY32>
    <Idl2SciY33>0</Idl2SciY33>
    <Idl2SciY40>0</Idl2SciY40>
    <Idl2SciY41>0</Idl2SciY41>
    <Idl2SciY42>0</Idl2SciY42>
    <Idl2SciY43>0</Idl2SciY43>
    <Idl2SciY44>0</Idl2SciY44>
    <XIdlVert1>-3.35</XIdlVert1>
    <XIdlVert2>3.35</XIdlVert2>
    <XIdlVert3>3.35</XIdlVert3>
    <XIdlVert4>-3.35</XIdlVert4>
    <YIdlVert1>-3.865</YIdlVert1>
    <YIdlVert2>-3.865</YIdlVert2>
    <YIdlVert3>3.865</YIdlVert3>
    <YIdlVert4>3.865</YIdlVert4>
    <V2Ref>-504.48</V2Ref>
    <V3Ref>-321.06</V3Ref>
    <V3IdlYAngle>17</V3IdlYAngle>
    <VIdlParity>-1</VIdlParity>
    <Comment/>
  </SiafEntry>
</SiafEntries>
</file>

<file path=customXml/item4.xml><?xml version="1.0" encoding="utf-8"?>
<SiafEntries>
  <SiafEntry>
    <InstrName>MIRI</InstrName>
    <AperName>MIRIM_FULL_CNTR_OSS</AperName>
    <AperShape>QUAD</AperShape>
    <XDetSize>1032</XDetSize>
    <YDetSize>1024</YDetSize>
    <XDetRef>516</XDetRef>
    <YDetRef>512</YDetRef>
    <XSciSize>1032</XSciSize>
    <YSciSize>1024</YSciSize>
    <XSciRef>516</XSciRef>
    <YSciRef>512</YSciRef>
    <XSciScale>0.110903300270663</XSciScale>
    <YSciScale>0.110061100001332</YSciScale>
    <V2Ref>-433.68</V2Ref>
    <V3Ref>-375.6</V3Ref>
    <V3IdlYAngle>4.55</V3IdlYAngle>
    <VIdlParity>1</VIdlParity>
    <DetSciYAngle>0</DetSciYAngle>
    <DetSciParity>1</DetSciParity>
    <V3SciXAngle>94.55</V3SciXAngle>
    <V3SciYAngle>4.55</V3SciYAngle>
    <XIdlVert1>56.4850138597048</XIdlVert1>
    <XIdlVert2>-56.7812491556769</XIdlVert2>
    <XIdlVert3>-56.7553109372697</XIdlVert3>
    <XIdlVert4>56.4462131242013</XIdlVert4>
    <YIdlVert1>-56.4761019680479</YIdlVert1>
    <YIdlVert2>-55.9382573961613</YIdlVert2>
    <YIdlVert3>56.041444332421</YIdlVert3>
    <YIdlVert4>56.5408323766062</YIdlVert4>
    <Sci2IdlDeg>4</Sci2IdlDeg>
    <Sci2IdlX10>-0.1109033</Sci2IdlX10>
    <Sci2IdlX11>-0.0000005414345</Sci2IdlX11>
    <Sci2IdlX20>-0.0000001163247</Sci2IdlX20>
    <Sci2IdlX21>0.00000001747554</Sci2IdlX21>
    <Sci2IdlX22>0.0000008132082</Sci2IdlX22>
    <Sci2IdlX30>0.000000002865446</Sci2IdlX30>
    <Sci2IdlX31>-2.523528E-11</Sci2IdlX31>
    <Sci2IdlX32>0.000000001599324</Sci2IdlX32>
    <Sci2IdlX33>2.378268E-12</Sci2IdlX33>
    <Sci2IdlX40>-1.98564E-12</Sci2IdlX40>
    <Sci2IdlX41>1.564118E-13</Sci2IdlX41>
    <Sci2IdlX42>-1.986766E-12</Sci2IdlX42>
    <Sci2IdlX43>-1.067896E-13</Sci2IdlX43>
    <Sci2IdlX44>-2.952166E-13</Sci2IdlX44>
    <Sci2IdlX50/>
    <Sci2IdlX51/>
    <Sci2IdlX52/>
    <Sci2IdlX53/>
    <Sci2IdlX54/>
    <Sci2IdlX55/>
    <Sci2IdlY10>-0.000007748211</Sci2IdlY10>
    <Sci2IdlY11>0.1100611</Sci2IdlY11>
    <Sci2IdlY20>0.00000002345867</Sci2IdlY20>
    <Sci2IdlY21>-0.000001633657</Sci2IdlY21>
    <Sci2IdlY22>-0.00000002847674</Sci2IdlY22>
    <Sci2IdlY30>5.284669E-11</Sci2IdlY30>
    <Sci2IdlY31>-8.065214E-10</Sci2IdlY31>
    <Sci2IdlY32>4.80561E-11</Sci2IdlY32>
    <Sci2IdlY33>5.87967E-11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-9.016246</Idl2SciX10>
    <Idl2SciX11>-0.00003270162</Idl2SciX11>
    <Idl2SciX20>-0.00006744578</Idl2SciX20>
    <Idl2SciX21>-0.00001250612</Idl2SciX21>
    <Idl2SciX22>0.0006100718</Idl2SciX22>
    <Idl2SciX30>-0.00001960492</Idl2SciX30>
    <Idl2SciX31>-0.0000001852528</Idl2SciX31>
    <Idl2SciX32>-0.00001099358</Idl2SciX32>
    <Idl2SciX33>0.00000001409914</Idl2SciX33>
    <Idl2SciX40>-0.0000001303128</Idl2SciX40>
    <Idl2SciX41>-0.00000001008892</Idl2SciX41>
    <Idl2SciX42>-0.0000001219253</Idl2SciX42>
    <Idl2SciX43>0.000000006559973</Idl2SciX43>
    <Idl2SciX44>-0.00000001839063</Idl2SciX44>
    <Idl2SciX50/>
    <Idl2SciX51/>
    <Idl2SciX52/>
    <Idl2SciX53/>
    <Idl2SciX54/>
    <Idl2SciX55/>
    <Idl2SciY10>-0.0006514976</Idl2SciY10>
    <Idl2SciY11>9.085931</Idl2SciY11>
    <Idl2SciY20>-0.00001822365</Idl2SciY20>
    <Idl2SciY21>-0.001221315</Idl2SciY21>
    <Idl2SciY22>0.00002123081</Idl2SciY22>
    <Idl2SciY30>0.0000003645683</Idl2SciY30>
    <Idl2SciY31>0.000005509879</Idl2SciY31>
    <Idl2SciY32>0.0000003283831</Idl2SciY32>
    <Idl2SciY33>-0.0000003786376</Idl2SciY33>
    <Idl2SciY40>0.000000009469786</Idl2SciY40>
    <Idl2SciY41>0.00000008317944</Idl2SciY41>
    <Idl2SciY42>0.000000007156233</Idl2SciY42>
    <Idl2SciY43>0.00000006750914</Idl2SciY43>
    <Idl2SciY44>-0.000000006145493</Idl2SciY44>
    <Idl2SciY50/>
    <Idl2SciY51/>
    <Idl2SciY52/>
    <Idl2SciY53/>
    <Idl2SciY54/>
    <Idl2SciY55/>
    <UseAfterDate>2014-01-24</UseAfterDate>
    <Comment/>
  </SiafEntry>
  <SiafEntry>
    <InstrName>MIRI</InstrName>
    <AperName>MIRIM_FULL_CNTR</AperName>
    <AperShape>QUAD</AperShape>
    <XDetSize>1032</XDetSize>
    <YDetSize>1024</YDetSize>
    <XDetRef>516</XDetRef>
    <YDetRef>512</YDetRef>
    <XSciSize>1032</XSciSize>
    <YSciSize>1024</YSciSize>
    <XSciRef>516</XSciRef>
    <YSciRef>512</YSciRef>
    <XSciScale>0.110903300270663</XSciScale>
    <YSciScale>0.110061100001332</YSciScale>
    <V2Ref>-433.68</V2Ref>
    <V3Ref>-375.6</V3Ref>
    <V3IdlYAngle>4.55</V3IdlYAngle>
    <VIdlParity>-1</VIdlParity>
    <DetSciYAngle>0</DetSciYAngle>
    <DetSciParity>1</DetSciParity>
    <V3SciXAngle>-85.45</V3SciXAngle>
    <V3SciYAngle>4.55</V3SciYAngle>
    <XIdlVert1>-56.4847161123817</XIdlVert1>
    <XIdlVert2>56.7809508307645</XIdlVert2>
    <XIdlVert3>56.7556133688534</XIdlVert3>
    <XIdlVert4>-56.4465149702446</XIdlVert4>
    <YIdlVert1>-56.4761019680479</YIdlVert1>
    <YIdlVert2>-55.9382573961613</YIdlVert2>
    <YIdlVert3>56.041444332421</YIdlVert3>
    <YIdlVert4>56.5408323766062</YIdlVert4>
    <Sci2IdlDeg>4</Sci2IdlDeg>
    <Sci2IdlX10>0.1109033</Sci2IdlX10>
    <Sci2IdlX11>0.0000005414345</Sci2IdlX11>
    <Sci2IdlX20>0.0000001163247</Sci2IdlX20>
    <Sci2IdlX21>-0.00000001747554</Sci2IdlX21>
    <Sci2IdlX22>-0.0000008132082</Sci2IdlX22>
    <Sci2IdlX30>-0.000000002865446</Sci2IdlX30>
    <Sci2IdlX31>2.523528E-11</Sci2IdlX31>
    <Sci2IdlX32>-0.000000001599324</Sci2IdlX32>
    <Sci2IdlX33>-2.378268E-12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-0.000007748211</Sci2IdlY10>
    <Sci2IdlY11>0.1100611</Sci2IdlY11>
    <Sci2IdlY20>0.00000002345867</Sci2IdlY20>
    <Sci2IdlY21>-0.000001633657</Sci2IdlY21>
    <Sci2IdlY22>-0.00000002847674</Sci2IdlY22>
    <Sci2IdlY30>5.284669E-11</Sci2IdlY30>
    <Sci2IdlY31>-8.065214E-10</Sci2IdlY31>
    <Sci2IdlY32>4.80561E-11</Sci2IdlY32>
    <Sci2IdlY33>5.87967E-11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9.016246</Idl2SciX10>
    <Idl2SciX11>-0.00003270162</Idl2SciX11>
    <Idl2SciX20>-0.00006744578</Idl2SciX20>
    <Idl2SciX21>0.00001250612</Idl2SciX21>
    <Idl2SciX22>0.0006100718</Idl2SciX22>
    <Idl2SciX30>0.00001960492</Idl2SciX30>
    <Idl2SciX31>-0.0000001852528</Idl2SciX31>
    <Idl2SciX32>0.00001099358</Idl2SciX32>
    <Idl2SciX33>0.00000001409914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0.0006514976</Idl2SciY10>
    <Idl2SciY11>9.085931</Idl2SciY11>
    <Idl2SciY20>-0.00001822365</Idl2SciY20>
    <Idl2SciY21>0.001221315</Idl2SciY21>
    <Idl2SciY22>0.00002123081</Idl2SciY22>
    <Idl2SciY30>-0.0000003645683</Idl2SciY30>
    <Idl2SciY31>0.000005509879</Idl2SciY31>
    <Idl2SciY32>-0.0000003283831</Idl2SciY32>
    <Idl2SciY33>-0.0000003786376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  <UseAfterDate>2014-01-24</UseAfterDate>
    <Comment/>
  </SiafEntry>
  <SiafEntry>
    <InstrName>MIRI</InstrName>
    <AperName>MIRIM_FULL_ILLCNTR</AperName>
    <AperShape>QUAD</AperShape>
    <XDetSize>1032</XDetSize>
    <YDetSize>1024</YDetSize>
    <XDetRef>706</XDetRef>
    <YDetRef>512</YDetRef>
    <XSciSize>644</XSciSize>
    <YSciSize>1024</YSciSize>
    <XSciRef>322</XSciRef>
    <YSciRef>512</YSciRef>
    <XSciScale>0.110903300270663</XSciScale>
    <YSciScale>0.110061100001332</YSciScale>
    <V2Ref>-454.672429269518</V2Ref>
    <V3Ref>-373.929885180893</V3Ref>
    <V3IdlYAngle>4.55</V3IdlYAngle>
    <VIdlParity>-1</VIdlParity>
    <DetSciYAngle>0</DetSciYAngle>
    <DetSciParity>1</DetSciParity>
    <V3SciXAngle>-85.45</V3SciXAngle>
    <V3SciYAngle>4.55</V3SciYAngle>
    <XIdlVert1>-35.7863332777247</XIdlVert1>
    <XIdlVert2>35.2795123280575</XIdlVert2>
    <XIdlVert3>35.2599807881299</XIdlVert3>
    <XIdlVert4>-35.7785756044147</XIdlVert4>
    <YIdlVert1>-56.3870107548558</YIdlVert1>
    <YIdlVert2>-55.9398629677863</YIdlVert2>
    <YIdlVert3>56.0442987344181</YIdlVert3>
    <YIdlVert4>56.4949826366146</YIdlVert4>
    <Sci2IdlDeg>4</Sci2IdlDeg>
    <Sci2IdlX10>0.11069165360324</Sci2IdlX10>
    <Sci2IdlX11>-2.9407530282E-06</Sci2IdlX11>
    <Sci2IdlX20>-0.000001086889896</Sci2IdlX20>
    <Sci2IdlX21>-2.482553154E-08</Sci2IdlX21>
    <Sci2IdlX22>-1.0453575074E-06</Sci2IdlX22>
    <Sci2IdlX30>-1.3563596E-09</Sci2IdlX30>
    <Sci2IdlX31>-6.3919446E-11</Sci2IdlX31>
    <Sci2IdlX32>-8.4435292E-10</Sci2IdlX32>
    <Sci2IdlX33>1.7911756E-11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2.7838817794E-06</Sci2IdlY10>
    <Sci2IdlY11>0.109730969450537</Sci2IdlY11>
    <Sci2IdlY20>2.116945424E-08</Sci2IdlY20>
    <Sci2IdlY21>-1.7920345571E-06</Sci2IdlY21>
    <Sci2IdlY22>-2.347121717E-08</Sci2IdlY22>
    <Sci2IdlY30>-6.0879026E-11</Sci2IdlY30>
    <Sci2IdlY31>-2.70446899999999E-11</Sci2IdlY31>
    <Sci2IdlY32>4.63361399999999E-12</Sci2IdlY32>
    <Sci2IdlY33>2.6811229E-10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9.28836709741317</Idl2SciX10>
    <Idl2SciX11>-0.031174327448363</Idl2SciX11>
    <Idl2SciX20>-5.24074488300059E-03</Idl2SciX20>
    <Idl2SciX21>2.33111501798427E-03</Idl2SciX21>
    <Idl2SciX22>-4.46809850266349E-04</Idl2SciX22>
    <Idl2SciX30>4.57720423040023E-05</Idl2SciX30>
    <Idl2SciX31>-1.37353981767897E-05</Idl2SciX31>
    <Idl2SciX32>2.20283315256551E-05</Idl2SciX32>
    <Idl2SciX33>-3.30092306714351E-06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-1.17840829366154E-02</Idl2SciY10>
    <Idl2SciY11>9.07313954157876</Idl2SciY11>
    <Idl2SciY20>1.07112244990659E-03</Idl2SciY20>
    <Idl2SciY21>-5.2398271272227E-04</Idl2SciY21>
    <Idl2SciY22>4.01617406030631E-04</Idl2SciY22>
    <Idl2SciY30>-6.34353068088315E-06</Idl2SciY30>
    <Idl2SciY31>1.85058171336745E-05</Idl2SciY31>
    <Idl2SciY32>-1.10492342884105E-05</Idl2SciY32>
    <Idl2SciY33>1.73003160190946E-06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  <UseAfterDate>2014-01-24</UseAfterDate>
    <Comment/>
  </SiafEntry>
  <SiafEntry>
    <InstrName>MIRI</InstrName>
    <AperName>MIRIM_BRIGHTSKY_ILLCNTR</AperName>
    <AperShape>QUAD</AperShape>
    <XDetSize>1032</XDetSize>
    <YDetSize>1024</YDetSize>
    <XDetRef>484</XDetRef>
    <YDetRef>306</YDetRef>
    <XSciSize>968</XSciSize>
    <YSciSize>512</YSciSize>
    <XSciRef>484</XSciRef>
    <YSciRef>256</YSciRef>
    <XSciScale>0.11081705556999</XSciScale>
    <YSciScale>0.110124868730149</YSciScale>
    <V2Ref>-431.910208579344</V2Ref>
    <V3Ref>-398.496767528912</V3Ref>
    <V3IdlYAngle>4.55</V3IdlYAngle>
    <VIdlParity>-1</VIdlParity>
    <DetSciYAngle>0</DetSciYAngle>
    <DetSciParity>1</DetSciParity>
    <V3SciXAngle>-85.45</V3SciXAngle>
    <V3SciYAngle>4.55</V3SciYAngle>
    <XIdlVert1>-52.9120210683957</XIdlVert1>
    <XIdlVert2>53.3814034103336</XIdlVert2>
    <XIdlVert3>53.6000452589992</XIdlVert3>
    <XIdlVert4>-53.0235249866911</XIdlVert4>
    <YIdlVert1>-28.2831217745964</YIdlVert1>
    <YIdlVert2>-27.806869365038</YIdlVert2>
    <YIdlVert3>28.2029410533567</YIdlVert3>
    <YIdlVert4>28.2566859139279</YIdlVert4>
    <Sci2IdlDeg>4</Sci2IdlDeg>
    <Sci2IdlX10>0.110816625638821</Sci2IdlX10>
    <Sci2IdlX11>3.0318898127375E-04</Sci2IdlX11>
    <Sci2IdlX20>4.796260226992E-07</Sci2IdlX20>
    <Sci2IdlX21>7.053326093152E-07</Sci2IdlX21>
    <Sci2IdlX22>-6.812468730368E-07</Sci2IdlX22>
    <Sci2IdlX30>-3.0873870892E-09</Sci2IdlX30>
    <Sci2IdlX31>-7.782967792E-10</Sci2IdlX31>
    <Sci2IdlX32>-1.7924729968E-09</Sci2IdlX32>
    <Sci2IdlX33>-2.490540136E-10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3.08686293290232E-04</Sci2IdlY10>
    <Sci2IdlY11>0.110124451368777</Sci2IdlY11>
    <Sci2IdlY20>2.058040038684E-07</Sci2IdlY20>
    <Sci2IdlY21>-1.4604005792456E-06</Sci2IdlY21>
    <Sci2IdlY22>-1.9440344762E-08</Sci2IdlY22>
    <Sci2IdlY30>-2.097051232E-10</Sci2IdlY30>
    <Sci2IdlY31>-8.907225716E-10</Sci2IdlY31>
    <Sci2IdlY32>-6.254571372E-10</Sci2IdlY32>
    <Sci2IdlY33>-5.81429092E-11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9.31791456834878</Idl2SciX10>
    <Idl2SciX11>-3.57990580684764E-02</Idl2SciX11>
    <Idl2SciX20>-5.67662612749296E-03</Idl2SciX20>
    <Idl2SciX21>2.26444904066136E-03</Idl2SciX21>
    <Idl2SciX22>-4.90923692721312E-04</Idl2SciX22>
    <Idl2SciX30>4.75354735824223E-05</Idl2SciX30>
    <Idl2SciX31>-1.29783603342822E-05</Idl2SciX31>
    <Idl2SciX32>2.29394980251071E-05</Idl2SciX32>
    <Idl2SciX33>-3.01839187540542E-06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-1.72287592228959E-02</Idl2SciY10>
    <Idl2SciY11>9.07213868349904</Idl2SciY11>
    <Idl2SciY20>1.06914966564174E-03</Idl2SciY20>
    <Idl2SciY21>-5.78806195654906E-04</Idl2SciY21>
    <Idl2SciY22>4.18572660016049E-04</Idl2SciY22>
    <Idl2SciY30>-6.18040334506192E-06</Idl2SciY30>
    <Idl2SciY31>1.93165225072253E-05</Idl2SciY31>
    <Idl2SciY32>-1.03831220016378E-05</Idl2SciY32>
    <Idl2SciY33>2.04988218052077E-06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  <UseAfterDate>2014-01-24</UseAfterDate>
    <Comment/>
  </SiafEntry>
  <SiafEntry>
    <InstrName>MIRI</InstrName>
    <AperName>MIRIM_SUBPRISM_CNTR</AperName>
    <AperShape>QUAD</AperShape>
    <XDetSize>1032</XDetSize>
    <YDetSize>1024</YDetSize>
    <XDetRef>36</XDetRef>
    <YDetRef>736</YDetRef>
    <XSciSize>72</XSciSize>
    <YSciSize>416</YSciSize>
    <XSciRef>36</XSciRef>
    <YSciRef>208</YSciRef>
    <XSciScale>0.10772440056896</XSciScale>
    <YSciScale>0.110407243157569</YSciScale>
    <V2Ref>-379.127163788229</V2Ref>
    <V3Ref>-355.122857890625</V3Ref>
    <V3IdlYAngle>4.55</V3IdlYAngle>
    <VIdlParity>-1</VIdlParity>
    <DetSciYAngle>0</DetSciYAngle>
    <DetSciParity>1</DetSciParity>
    <V3SciXAngle>-85.45</V3SciXAngle>
    <V3SciYAngle>4.55</V3SciYAngle>
    <XIdlVert1>-3.85031511155433</XIdlVert1>
    <XIdlVert2>3.92053763091672</XIdlVert2>
    <XIdlVert3>3.99153636541603</XIdlVert3>
    <XIdlVert4>-3.72818242755974</XIdlVert4>
    <YIdlVert1>-22.9245595185031</YIdlVert1>
    <YIdlVert2>-22.9192255255524</YIdlVert2>
    <YIdlVert3>23.0071790232447</YIdlVert3>
    <YIdlVert4>22.9907677585628</YIdlVert4>
    <Sci2IdlDeg>4</Sci2IdlDeg>
    <Sci2IdlX10>0.107724342370995</Sci2IdlX10>
    <Sci2IdlX11>2.21913898740026E-04</Sci2IdlX11>
    <Sci2IdlX20>7.143308539744E-06</Sci2IdlX20>
    <Sci2IdlX21>-1.7047038933312E-06</Sci2IdlX21>
    <Sci2IdlX22>4.650506856576E-07</Sci2IdlX22>
    <Sci2IdlX30>-6.7129110432E-09</Sci2IdlX30>
    <Sci2IdlX31>1.14053944E-09</Sci2IdlX31>
    <Sci2IdlX32>-3.4348567488E-09</Sci2IdlX32>
    <Sci2IdlX33>2.108767976E-10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1.11976240224576E-04</Sci2IdlY10>
    <Sci2IdlY11>0.110407020138559</Sci2IdlY11>
    <Sci2IdlY20>-8.869978131872E-07</Sci2IdlY20>
    <Sci2IdlY21>3.22326689984E-07</Sci2IdlY21>
    <Sci2IdlY22>-3.638668960832E-07</Sci2IdlY22>
    <Sci2IdlY30>6.46474434E-10</Sci2IdlY30>
    <Sci2IdlY31>-2.8269185456E-09</Sci2IdlY31>
    <Sci2IdlY32>8.98071204E-10</Sci2IdlY32>
    <Sci2IdlY33>-3.811764712E-10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9.28836709741317</Idl2SciX10>
    <Idl2SciX11>-0.031174327448363</Idl2SciX11>
    <Idl2SciX20>-5.24074488300059E-03</Idl2SciX20>
    <Idl2SciX21>2.33111501798427E-03</Idl2SciX21>
    <Idl2SciX22>-4.46809850266349E-04</Idl2SciX22>
    <Idl2SciX30>4.57720423040023E-05</Idl2SciX30>
    <Idl2SciX31>-1.37353981767897E-05</Idl2SciX31>
    <Idl2SciX32>2.20283315256551E-05</Idl2SciX32>
    <Idl2SciX33>-3.30092306714351E-06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-1.17840829366154E-02</Idl2SciY10>
    <Idl2SciY11>9.07313954157876</Idl2SciY11>
    <Idl2SciY20>1.07112244990659E-03</Idl2SciY20>
    <Idl2SciY21>-5.2398271272227E-04</Idl2SciY21>
    <Idl2SciY22>4.01617406030631E-04</Idl2SciY22>
    <Idl2SciY30>-6.34353068088315E-06</Idl2SciY30>
    <Idl2SciY31>1.85058171336745E-05</Idl2SciY31>
    <Idl2SciY32>-1.10492342884105E-05</Idl2SciY32>
    <Idl2SciY33>1.73003160190946E-06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  <UseAfterDate>2014-01-24</UseAfterDate>
    <Comment/>
  </SiafEntry>
  <SiafEntry>
    <InstrName>MIRI</InstrName>
    <AperName>MIRIM_SUB256_ILLCNTR</AperName>
    <AperShape>QUAD</AperShape>
    <XDetSize>1032</XDetSize>
    <YDetSize>1024</YDetSize>
    <XDetRef>306</XDetRef>
    <YDetRef>128</YDetRef>
    <XSciSize>604</XSciSize>
    <YSciSize>256</YSciSize>
    <XSciRef>302</XSciRef>
    <YSciRef>128</YSciRef>
    <XSciScale>0.110056232880666</XSciScale>
    <YSciScale>0.110290878278385</YSciScale>
    <V2Ref>-413.808156251175</V2Ref>
    <V3Ref>-419.68465017712</V3Ref>
    <V3IdlYAngle>4.55</V3IdlYAngle>
    <VIdlParity>-1</VIdlParity>
    <DetSciYAngle>0</DetSciYAngle>
    <DetSciParity>1</DetSciParity>
    <V3SciXAngle>-85.45</V3SciXAngle>
    <V3SciYAngle>4.55</V3SciYAngle>
    <XIdlVert1>-32.7247819448888</XIdlVert1>
    <XIdlVert2>33.3365152877005</XIdlVert2>
    <XIdlVert3>33.5034393646731</XIdlVert3>
    <XIdlVert4>-32.8438167896723</XIdlVert4>
    <YIdlVert1>-14.1074175837814</YIdlVert1>
    <YIdlVert2>-13.8684277696266</YIdlVert2>
    <YIdlVert3>14.2844118828515</YIdlVert3>
    <YIdlVert4>14.1320739720463</YIdlVert4>
    <Sci2IdlDeg>4</Sci2IdlDeg>
    <Sci2IdlX10>0.110055595728681</Sci2IdlX10>
    <Sci2IdlX11>2.28251391998782E-04</Sci2IdlX11>
    <Sci2IdlX20>2.69238710112E-06</Sci2IdlX20>
    <Sci2IdlX21>1.8676047359928E-06</Sci2IdlX21>
    <Sci2IdlX22>-9.99707208143999E-08</Sci2IdlX22>
    <Sci2IdlX30>-4.4733214688E-09</Sci2IdlX30>
    <Sci2IdlX31>-1.402061574E-09</Sci2IdlX31>
    <Sci2IdlX32>-2.5567873392E-09</Sci2IdlX32>
    <Sci2IdlX33>-4.782567816E-10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3.744925748226E-04</Sci2IdlY10>
    <Sci2IdlY11>0.110290642090432</Sci2IdlY11>
    <Sci2IdlY20>5.742515399168E-07</Sci2IdlY20>
    <Sci2IdlY21>-7.00423711084E-07</Sci2IdlY21>
    <Sci2IdlY22>2.428796788108E-07</Sci2IdlY22>
    <Sci2IdlY30>-3.46577618E-10</Sci2IdlY30>
    <Sci2IdlY31>-1.5802891604E-09</Sci2IdlY31>
    <Sci2IdlY32>-1.173064098E-09</Sci2IdlY32>
    <Sci2IdlY33>-3.248220108E-10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9.16190773623225</Idl2SciX10>
    <Idl2SciX11>6.85502201693491E-04</Idl2SciX11>
    <Idl2SciX20>-3.81163009139692E-03</Idl2SciX20>
    <Idl2SciX21>-6.51176824502766E-04</Idl2SciX21>
    <Idl2SciX22>-9.4222390799994E-05</Idl2SciX22>
    <Idl2SciX30>4.08313028009141E-05</Idl2SciX30>
    <Idl2SciX31>2.77502015036212E-06</Idl2SciX31>
    <Idl2SciX32>2.13442016128201E-05</Idl2SciX32>
    <Idl2SciX33>1.55131106266753E-06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-8.24619623830028E-03</Idl2SciY10>
    <Idl2SciY11>9.05147867926584</Idl2SciY11>
    <Idl2SciY20>-1.46966250382112E-04</Idl2SciY20>
    <Idl2SciY21>3.19692130074041E-04</Idl2SciY21>
    <Idl2SciY22>-8.79118255666741E-05</Idl2SciY22>
    <Idl2SciY30>-4.8607748758697E-07</Idl2SciY30>
    <Idl2SciY31>1.55081367636837E-05</Idl2SciY31>
    <Idl2SciY32>2.57467607891386E-06</Idl2SciY32>
    <Idl2SciY33>2.81667244804327E-06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  <UseAfterDate>2014-01-24</UseAfterDate>
    <Comment/>
  </SiafEntry>
  <SiafEntry>
    <InstrName>MIRI</InstrName>
    <AperName>MIRIM_SUB128_CNTR</AperName>
    <AperShape>QUAD</AperShape>
    <XDetSize>1032</XDetSize>
    <YDetSize>1024</YDetSize>
    <XDetRef>68</XDetRef>
    <YDetRef>960</YDetRef>
    <XSciSize>128</XSciSize>
    <YSciSize>128</YSciSize>
    <XSciRef>64</XSciRef>
    <YSciRef>64</YSciRef>
    <XSciScale>0.107630874901237</XSciScale>
    <YSciScale>0.110217315067363</YSciScale>
    <V2Ref>-380.668567376538</V2Ref>
    <V3Ref>-330.206976206015</V3Ref>
    <V3IdlYAngle>4.55</V3IdlYAngle>
    <VIdlParity>-1</VIdlParity>
    <DetSciYAngle>0</DetSciYAngle>
    <DetSciParity>1</DetSciParity>
    <V3SciXAngle>-85.45</V3SciXAngle>
    <V3SciYAngle>4.55</V3SciYAngle>
    <XIdlVert1>-6.83883257219818</XIdlVert1>
    <XIdlVert2>6.95888184339223</XIdlVert2>
    <XIdlVert3>6.98255460476703</XIdlVert3>
    <XIdlVert4>-6.76437227069699</XIdlVert4>
    <YIdlVert1>-7.01302715867128</YIdlVert1>
    <YIdlVert2>-6.99891493112352</YIdlVert2>
    <YIdlVert3>7.11311734944019</YIdlVert3>
    <YIdlVert4>7.0872169168898</YIdlVert4>
    <Sci2IdlDeg>4</Sci2IdlDeg>
    <Sci2IdlX10>0.107630774698084</Sci2IdlX10>
    <Sci2IdlX11>3.74067710081133E-04</Sci2IdlX11>
    <Sci2IdlX20>6.8628741777856E-06</Sci2IdlX20>
    <Sci2IdlX21>-3.0979663100224E-06</Sci2IdlX21>
    <Sci2IdlX22>5.900520583552E-07</Sci2IdlX22>
    <Sci2IdlX30>-6.4937853664E-09</Sci2IdlX30>
    <Sci2IdlX31>2.0155950752E-09</Sci2IdlX31>
    <Sci2IdlX32>-3.2359411136E-09</Sci2IdlX32>
    <Sci2IdlX33>4.788081384E-10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1.46866933178074E-04</Sci2IdlY10>
    <Sci2IdlY11>0.110216680289358</Sci2IdlY11>
    <Sci2IdlY20>-1.4354122163232E-06</Sci2IdlY20>
    <Sci2IdlY21>7.104952578432E-07</Sci2IdlY21>
    <Sci2IdlY22>-5.378611996736E-07</Sci2IdlY22>
    <Sci2IdlY30>9.336413012E-10</Sci2IdlY30>
    <Sci2IdlY31>-2.7468310832E-09</Sci2IdlY31>
    <Sci2IdlY32>1.6310741352E-09</Sci2IdlY32>
    <Sci2IdlY33>-2.570992104E-10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9.15865971012498</Idl2SciX10>
    <Idl2SciX11>-2.22125711401566E-03</Idl2SciX11>
    <Idl2SciX20>-3.8165899826653E-03</Idl2SciX20>
    <Idl2SciX21>3.84020101294598E-04</Idl2SciX21>
    <Idl2SciX22>-4.64005802128903E-05</Idl2SciX22>
    <Idl2SciX30>4.10773793934861E-05</Idl2SciX30>
    <Idl2SciX31>-3.20602422846259E-06</Idl2SciX31>
    <Idl2SciX32>2.08608491830487E-05</Idl2SciX32>
    <Idl2SciX33>-2.5303490138192E-07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1.49194625132378E-04</Idl2SciY10>
    <Idl2SciY11>9.05188787909276</Idl2SciY11>
    <Idl2SciY20>2.37699790785503E-04</Idl2SciY20>
    <Idl2SciY21>3.24235304583168E-04</Idl2SciY21>
    <Idl2SciY22>9.7159073849633E-05</Idl2SciY22>
    <Idl2SciY30>-2.52618769675005E-06</Idl2SciY30>
    <Idl2SciY31>1.58585284924134E-05</Idl2SciY31>
    <Idl2SciY32>-2.39284292289926E-06</Idl2SciY32>
    <Idl2SciY33>2.21355108483106E-06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  <UseAfterDate>2014-01-24</UseAfterDate>
    <Comment/>
  </SiafEntry>
  <SiafEntry>
    <InstrName>MIRI</InstrName>
    <AperName>MIRIM_SUB64_CNTR</AperName>
    <AperShape>QUAD</AperShape>
    <XDetSize>1032</XDetSize>
    <YDetSize>1024</YDetSize>
    <XDetRef>36</XDetRef>
    <YDetRef>928</YDetRef>
    <XSciSize>64</XSciSize>
    <YSciSize>64</YSciSize>
    <XSciRef>32</XSciRef>
    <YSciRef>32</YSciRef>
    <XSciScale>0.10727138750058</XSciScale>
    <YSciScale>0.110228794031324</YSciScale>
    <V2Ref>-377.508253057732</V2Ref>
    <V3Ref>-334.002552508322</V3Ref>
    <V3IdlYAngle>4.55</V3IdlYAngle>
    <VIdlParity>-1</VIdlParity>
    <DetSciYAngle>0</DetSciYAngle>
    <DetSciParity>1</DetSciParity>
    <V3SciXAngle>-85.45</V3SciXAngle>
    <V3SciYAngle>4.55</V3SciYAngle>
    <XIdlVert1>-3.38737246364067</XIdlVert1>
    <XIdlVert2>3.48387082086392</XIdlVert2>
    <XIdlVert3>3.50545702866624</XIdlVert3>
    <XIdlVert4>-3.35344293119103</XIdlVert4>
    <YIdlVert1>-3.48011737123587</YIdlVert1>
    <YIdlVert2>-3.46789705283419</YIdlVert2>
    <YIdlVert3>3.58809124529738</YIdlVert3>
    <YIdlVert4>3.57263421478766</YIdlVert4>
    <Sci2IdlDeg>4</Sci2IdlDeg>
    <Sci2IdlX10>0.107271172509116</Sci2IdlX10>
    <Sci2IdlX11>4.32172688954886E-04</Sci2IdlX11>
    <Sci2IdlX20>7.435532254048E-06</Sci2IdlX20>
    <Sci2IdlX21>-3.0118788094272E-06</Sci2IdlX21>
    <Sci2IdlX22>6.518129095296E-07</Sci2IdlX22>
    <Sci2IdlX30>-6.7429421088E-09</Sci2IdlX30>
    <Sci2IdlX31>1.903457584E-09</Sci2IdlX31>
    <Sci2IdlX32>-3.3733459392E-09</Sci2IdlX32>
    <Sci2IdlX33>4.376031464E-10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2.14766894737728E-04</Sci2IdlY10>
    <Sci2IdlY11>0.110227946820971</Sci2IdlY11>
    <Sci2IdlY20>-1.4339786121632E-06</Sci2IdlY20>
    <Sci2IdlY21>7.89020925632E-07</Sci2IdlY21>
    <Sci2IdlY22>-5.614976777792E-07</Sci2IdlY22>
    <Sci2IdlY30>9.0903501E-10</Sci2IdlY30>
    <Sci2IdlY31>-2.8707981104E-09</Sci2IdlY31>
    <Sci2IdlY32>1.53262794E-09</Sci2IdlY32>
    <Sci2IdlY33>-3.050415208E-10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9.1914689569717</Idl2SciX10>
    <Idl2SciX11>9.41188856579146E-03</Idl2SciX11>
    <Idl2SciX20>-3.9554925257514E-03</Idl2SciX20>
    <Idl2SciX21>-1.72862697401527E-03</Idl2SciX21>
    <Idl2SciX22>-2.7886145451498E-04</Idl2SciX22>
    <Idl2SciX30>4.05737824837498E-05</Idl2SciX30>
    <Idl2SciX31>8.86120337845783E-06</Idl2SciX31>
    <Idl2SciX32>2.18326793451011E-05</Idl2SciX32>
    <Idl2SciX33>3.38716026145449E-06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-1.35833714242964E-02</Idl2SciY10>
    <Idl2SciY11>9.06151283820619</Idl2SciY11>
    <Idl2SciY20>-5.29497548830693E-04</Idl2SciY20>
    <Idl2SciY21>6.53636823124742E-05</Idl2SciY21>
    <Idl2SciY22>-3.21684462131386E-04</Idl2SciY22>
    <Idl2SciY30>1.59027234691776E-06</Idl2SciY30>
    <Idl2SciY31>1.51481941151867E-05</Idl2SciY31>
    <Idl2SciY32>7.62936931252379E-06</Idl2SciY32>
    <Idl2SciY33>3.42943002060772E-06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  <UseAfterDate>2014-01-24</UseAfterDate>
    <Comment/>
  </SiafEntry>
  <SiafEntry>
    <InstrName>MIRI</InstrName>
    <AperName>MIRIM_SUBPRISM_64CNTR</AperName>
    <AperShape>QUAD</AperShape>
    <XDetSize>1032</XDetSize>
    <YDetSize>1024</YDetSize>
    <XDetRef>36</XDetRef>
    <YDetRef>528</YDetRef>
    <XSciSize>72</XSciSize>
    <YSciSize>416</YSciSize>
    <XSciRef>36</XSciRef>
    <YSciRef>208</YSciRef>
    <XSciScale>0.107929379429445</XSciScale>
    <YSciScale>0.110505355959024</YSciScale>
    <V2Ref>-380.922593309908</V2Ref>
    <V3Ref>-378.029405298535</V3Ref>
    <V3IdlYAngle>4.55</V3IdlYAngle>
    <VIdlParity>-1</VIdlParity>
    <DetSciYAngle>0</DetSciYAngle>
    <DetSciParity>1</DetSciParity>
    <V3SciXAngle>-85.45</V3SciXAngle>
    <V3SciYAngle>4.55</V3SciYAngle>
    <XIdlVert1>-3.81034221774802</XIdlVert1>
    <XIdlVert2>3.95351444199109</XIdlVert2>
    <XIdlVert3>3.96800295176822</XIdlVert3>
    <XIdlVert4>-3.78790658018237</XIdlVert4>
    <YIdlVert1>-22.9314365242617</YIdlVert1>
    <YIdlVert2>-22.9275170356715</YIdlVert2>
    <YIdlVert3>23.0349308565627</YIdlVert3>
    <YIdlVert4>23.0268605183047</YIdlVert4>
    <Sci2IdlDeg>4</Sci2IdlDeg>
    <Sci2IdlX10>0.107929354148215</Sci2IdlX10>
    <Sci2IdlX11>4.51964220032064E-05</Sci2IdlX11>
    <Sci2IdlX20>6.992031780448E-06</Sci2IdlX20>
    <Sci2IdlX21>-2.619430500672E-07</Sci2IdlX21>
    <Sci2IdlX22>4.100970698496E-07</Sci2IdlX22>
    <Sci2IdlX30>-6.6803773888E-09</Sci2IdlX30>
    <Sci2IdlX31>3.14044784E-10</Sci2IdlX31>
    <Sci2IdlX32>-3.5014934592E-09</Sci2IdlX32>
    <Sci2IdlX33>-3.47434136E-11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7.3872690884928E-05</Sci2IdlY10>
    <Sci2IdlY11>0.110505346716411</Sci2IdlY11>
    <Sci2IdlY20>-3.039425200032E-07</Sci2IdlY20>
    <Sci2IdlY21>9.1715853632E-08</Sci2IdlY21>
    <Sci2IdlY22>-1.002791648192E-07</Sci2IdlY22>
    <Sci2IdlY30>3.6203381E-10</Sci2IdlY30>
    <Sci2IdlY31>-2.7793823504E-09</Sci2IdlY31>
    <Sci2IdlY32>2.1063474E-10</Sci2IdlY32>
    <Sci2IdlY33>-4.636560008E-10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9.08364976152986</Idl2SciX10>
    <Idl2SciX11>3.20142558980989E-03</Idl2SciX11>
    <Idl2SciX20>-2.43070761499226E-03</Idl2SciX20>
    <Idl2SciX21>4.19948241737064E-04</Idl2SciX21>
    <Idl2SciX22>1.87313148587731E-04</Idl2SciX22>
    <Idl2SciX30>3.470550870756E-05</Idl2SciX30>
    <Idl2SciX31>-3.58708358817654E-06</Idl2SciX31>
    <Idl2SciX32>1.78046439005518E-05</Idl2SciX32>
    <Idl2SciX33>-5.60731158429368E-07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6.98014603714037E-03</Idl2SciY10>
    <Idl2SciY11>9.0585735229626</Idl2SciY11>
    <Idl2SciY20>1.92744305975779E-04</Idl2SciY20>
    <Idl2SciY21>6.60571634329792E-04</Idl2SciY21>
    <Idl2SciY22>8.13151524456304E-05</Idl2SciY22>
    <Idl2SciY30>-2.31768736615099E-06</Idl2SciY30>
    <Idl2SciY31>1.28374023045068E-05</Idl2SciY31>
    <Idl2SciY32>-2.84230437489321E-06</Idl2SciY32>
    <Idl2SciY33>1.308379432836E-06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  <UseAfterDate>2014-01-24</UseAfterDate>
    <Comment/>
  </SiafEntry>
  <SiafEntry>
    <InstrName>MIRI</InstrName>
    <AperName>MIRIM_FULL_TALRSCNTR</AperName>
    <AperShape>QUAD</AperShape>
    <XDetSize>1032</XDetSize>
    <YDetSize>1024</YDetSize>
    <XDetRef>256</XDetRef>
    <YDetRef>606</YDetRef>
    <XSciSize>512</XSciSize>
    <YSciSize>512</YSciSize>
    <XSciRef>256</XSciRef>
    <YSciRef>256</YSciRef>
    <XSciScale>0.110093103548073</XSciScale>
    <YSciScale>0.11039244225625</YSciScale>
    <V2Ref>-404.178270011596</V2Ref>
    <V3Ref>-367.535266009823</V3Ref>
    <V3IdlYAngle>4.55</V3IdlYAngle>
    <VIdlParity>-1</VIdlParity>
    <DetSciYAngle>0</DetSciYAngle>
    <DetSciParity>1</DetSciParity>
    <V3SciXAngle>-85.45</V3SciXAngle>
    <V3SciYAngle>4.55</V3SciYAngle>
    <XIdlVert1>-27.8312870739134</XIdlVert1>
    <XIdlVert2>28.3590768638389</XIdlVert2>
    <XIdlVert3>28.2844238280375</XIdlVert3>
    <XIdlVert4>-27.7573810038299</XIdlVert4>
    <YIdlVert1>-28.2332163296643</YIdlVert1>
    <YIdlVert2>-28.1563350045795</YIdlVert2>
    <YIdlVert3>28.1991244085252</YIdlVert3>
    <YIdlVert4>28.3128698809803</YIdlVert4>
    <Sci2IdlDeg>4</Sci2IdlDeg>
    <Sci2IdlX10>0.110093070799361</Sci2IdlX10>
    <Sci2IdlX11>-3.97369359709344E-05</Sci2IdlX11>
    <Sci2IdlX20>3.188143457872E-06</Sci2IdlX20>
    <Sci2IdlX21>-5.543865760832E-07</Sci2IdlX21>
    <Sci2IdlX22>-2.559278601824E-07</Sci2IdlX22>
    <Sci2IdlX30>-4.9452143092E-09</Sci2IdlX30>
    <Sci2IdlX31>5.20748492E-10</Sci2IdlX31>
    <Sci2IdlX32>-2.6023276528E-09</Sci2IdlX32>
    <Sci2IdlX33>8.08578776E-11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-8.4916509184392E-05</Sci2IdlY10>
    <Sci2IdlY11>0.110392435104383</Sci2IdlY11>
    <Sci2IdlY20>-2.555433857892E-07</Sci2IdlY20>
    <Sci2IdlY21>-8.8752788114E-07</Sci2IdlY21>
    <Sci2IdlY22>-1.076333820452E-07</Sci2IdlY22>
    <Sci2IdlY30>3.37016636E-10</Sci2IdlY30>
    <Sci2IdlY31>-1.8946564436E-09</Sci2IdlY31>
    <Sci2IdlY32>4.18144746E-10</Sci2IdlY32>
    <Sci2IdlY33>-1.903607572E-10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9.08678051190489</Idl2SciX10>
    <Idl2SciX11>-1.84308041081083E-02</Idl2SciX11>
    <Idl2SciX20>-2.04405181280114E-03</Idl2SciX20>
    <Idl2SciX21>-1.41092075363333E-03</Idl2SciX21>
    <Idl2SciX22>6.83123973369467E-05</Idl2SciX22>
    <Idl2SciX30>3.13259538522006E-05</Idl2SciX30>
    <Idl2SciX31>9.4411175027172E-06</Idl2SciX31>
    <Idl2SciX32>1.75106865851426E-05</Idl2SciX32>
    <Idl2SciX33>3.28378122344867E-06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-3.07477810295308E-02</Idl2SciY10>
    <Idl2SciY11>9.06703949686026</Idl2SciY11>
    <Idl2SciY20>-4.28886378521541E-04</Idl2SciY20>
    <Idl2SciY21>5.21462079879874E-04</Idl2SciY21>
    <Idl2SciY22>-1.85284555562871E-04</Idl2SciY22>
    <Idl2SciY30>2.276859680061E-06</Idl2SciY30>
    <Idl2SciY31>1.07193122793286E-05</Idl2SciY31>
    <Idl2SciY32>7.91899021253399E-06</Idl2SciY32>
    <Idl2SciY33>2.23627912544504E-06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  <UseAfterDate>2014-01-24</UseAfterDate>
    <Comment/>
  </SiafEntry>
  <SiafEntry>
    <InstrName>MIRI</InstrName>
    <AperName>MIRIM_TAMRS_CNTR</AperName>
    <AperShape>QUAD</AperShape>
    <XDetSize>1032</XDetSize>
    <YDetSize>1024</YDetSize>
    <XDetRef>964</XDetRef>
    <YDetRef>960</YDetRef>
    <XSciSize>128</XSciSize>
    <YSciSize>128</YSciSize>
    <XSciRef>64</XSciRef>
    <YSciRef>64</YSciRef>
    <XSciScale>0.110004044503076</XSciScale>
    <YSciScale>0.109635422565445</YSciScale>
    <V2Ref>-478.948761306044</V2Ref>
    <V3Ref>-322.832896988765</V3Ref>
    <V3IdlYAngle>4.55</V3IdlYAngle>
    <VIdlParity>-1</VIdlParity>
    <DetSciYAngle>0</DetSciYAngle>
    <DetSciParity>1</DetSciParity>
    <V3SciXAngle>-85.45</V3SciXAngle>
    <V3SciYAngle>4.55</V3SciYAngle>
    <XIdlVert1>-6.93128733059347</XIdlVert1>
    <XIdlVert2>7.14776848317952</XIdlVert2>
    <XIdlVert3>7.03422255747821</XIdlVert3>
    <XIdlVert4>-7.04708229416546</XIdlVert4>
    <YIdlVert1>-6.92197533725248</YIdlVert1>
    <YIdlVert2>-6.99220348172419</YIdlVert2>
    <YIdlVert3>7.03318715112724</YIdlVert3>
    <YIdlVert4>7.11846016865779</YIdlVert4>
    <Sci2IdlDeg>4</Sci2IdlDeg>
    <Sci2IdlX10>0.110002368013609</Sci2IdlX10>
    <Sci2IdlX11>-8.96068754290579E-04</Sci2IdlX11>
    <Sci2IdlX20>-1.0277995136576E-06</Sci2IdlX20>
    <Sci2IdlX21>1.372703778496E-07</Sci2IdlX21>
    <Sci2IdlX22>-7.143436463744E-07</Sci2IdlX22>
    <Sci2IdlX30>6.227483936E-10</Sci2IdlX30>
    <Sci2IdlX31>1.5951601568E-09</Sci2IdlX31>
    <Sci2IdlX32>3.243435584E-10</Sci2IdlX32>
    <Sci2IdlX33>5.7449162E-10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-6.07320700601434E-04</Sci2IdlY10>
    <Sci2IdlY11>0.109631760643945</Sci2IdlY11>
    <Sci2IdlY20>3.534196190688E-07</Sci2IdlY20>
    <Sci2IdlY21>-9.182661779072E-07</Sci2IdlY21>
    <Sci2IdlY22>8.318436819904E-07</Sci2IdlY22>
    <Sci2IdlY30>3.973347668E-10</Sci2IdlY30>
    <Sci2IdlY31>9.290169808E-10</Sci2IdlY31>
    <Sci2IdlY32>1.4263028328E-09</Sci2IdlY32>
    <Sci2IdlY33>7.299890456E-10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9.0233672422808</Idl2SciX10>
    <Idl2SciX11>-2.49848382441056E-02</Idl2SciX11>
    <Idl2SciX20>-3.44140488729047E-04</Idl2SciX20>
    <Idl2SciX21>-5.34279893762021E-04</Idl2SciX21>
    <Idl2SciX22>5.09807182054709E-04</Idl2SciX22>
    <Idl2SciX30>2.12424489302345E-05</Idl2SciX30>
    <Idl2SciX31>5.23793301780301E-06</Idl2SciX31>
    <Idl2SciX32>1.23131330854245E-05</Idl2SciX32>
    <Idl2SciX33>1.70629554245839E-06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-2.53780338395029E-02</Idl2SciY10>
    <Idl2SciY11>9.08068729149809</Idl2SciY11>
    <Idl2SciY20>-1.55152173551696E-04</Idl2SciY20>
    <Idl2SciY21>1.09166648025822E-03</Idl2SciY21>
    <Idl2SciY22>1.28419357512117E-05</Idl2SciY22>
    <Idl2SciY30>1.38666198768569E-06</Idl2SciY30>
    <Idl2SciY31>6.07870701899517E-06</Idl2SciY31>
    <Idl2SciY32>4.21454475988756E-06</Idl2SciY32>
    <Idl2SciY33>4.20707788427309E-07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  <UseAfterDate>2014-01-24</UseAfterDate>
    <Comment/>
  </SiafEntry>
  <SiafEntry>
    <InstrName>MIRI</InstrName>
    <AperName>MIRIM_MASKLYOT_CNTR</AperName>
    <AperShape>QUAD</AperShape>
    <XDetSize>1032</XDetSize>
    <YDetSize>1024</YDetSize>
    <XDetRef>160</XDetRef>
    <YDetRef>868</YDetRef>
    <XSciSize>320</XSciSize>
    <YSciSize>304</YSciSize>
    <XSciRef>160</XSciRef>
    <YSciRef>152</YSciRef>
    <XSciScale>0.108961767366698</XSciScale>
    <YSciScale>0.110327148281485</YSciScale>
    <V2Ref>-391.389719699265</V2Ref>
    <V3Ref>-339.53085251461</V3Ref>
    <V3IdlYAngle>4.55</V3IdlYAngle>
    <VIdlParity>-1</VIdlParity>
    <DetSciYAngle>0</DetSciYAngle>
    <DetSciParity>1</DetSciParity>
    <V3SciXAngle>-85.45</V3SciXAngle>
    <V3SciYAngle>4.55</V3SciYAngle>
    <XIdlVert1>-17.3648665695115</XIdlVert1>
    <XIdlVert2>17.6111515533429</XIdlVert2>
    <XIdlVert3>17.5215510826169</XIdlVert3>
    <XIdlVert4>-17.2404308441429</XIdlVert4>
    <YIdlVert1>-16.7312270882135</YIdlVert1>
    <YIdlVert2>-16.7632126008188</YIdlVert2>
    <YIdlVert3>16.7747425476667</YIdlVert3>
    <YIdlVert4>16.8094979696569</YIdlVert4>
    <Sci2IdlDeg>4</Sci2IdlDeg>
    <Sci2IdlX10>0.108961718400319</Sci2IdlX10>
    <Sci2IdlX11>6.05951381265984E-05</Sci2IdlX11>
    <Sci2IdlX20>5.0067810073504E-06</Sci2IdlX20>
    <Sci2IdlX21>-2.2002076078816E-06</Sci2IdlX21>
    <Sci2IdlX22>1.892910954208E-07</Sci2IdlX22>
    <Sci2IdlX30>-5.7486799608E-09</Sci2IdlX30>
    <Sci2IdlX31>1.6068604744E-09</Sci2IdlX31>
    <Sci2IdlX32>-2.8998500992E-09</Sci2IdlX32>
    <Sci2IdlX33>3.799930728E-10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-1.03300164673427E-04</Sci2IdlY10>
    <Sci2IdlY11>0.110327131641107</Sci2IdlY11>
    <Sci2IdlY20>-9.683088445088E-07</Sci2IdlY20>
    <Sci2IdlY21>-2.84735750912001E-08</Sci2IdlY21>
    <Sci2IdlY22>-3.407491284224E-07</Sci2IdlY22>
    <Sci2IdlY30>7.527638364E-10</Sci2IdlY30>
    <Sci2IdlY31>-2.3483746304E-09</Sci2IdlY31>
    <Sci2IdlY32>1.3059900744E-09</Sci2IdlY32>
    <Sci2IdlY33>-1.922277288E-10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-9.016246</Idl2SciX10>
    <Idl2SciX11>-0.00003270162</Idl2SciX11>
    <Idl2SciX20>-0.00006744578</Idl2SciX20>
    <Idl2SciX21>-0.00001250612</Idl2SciX21>
    <Idl2SciX22>0.0006100718</Idl2SciX22>
    <Idl2SciX30>-0.00001960492</Idl2SciX30>
    <Idl2SciX31>-0.0000001852528</Idl2SciX31>
    <Idl2SciX32>-0.00001099358</Idl2SciX32>
    <Idl2SciX33>0.00000001409914</Idl2SciX33>
    <Idl2SciX40>-0.0000001303128</Idl2SciX40>
    <Idl2SciX41>-0.00000001008892</Idl2SciX41>
    <Idl2SciX42>-0.0000001219253</Idl2SciX42>
    <Idl2SciX43>0.000000006559973</Idl2SciX43>
    <Idl2SciX44>-0.00000001839063</Idl2SciX44>
    <Idl2SciX50/>
    <Idl2SciX51/>
    <Idl2SciX52/>
    <Idl2SciX53/>
    <Idl2SciX54/>
    <Idl2SciX55/>
    <Idl2SciY10>-0.0006514976</Idl2SciY10>
    <Idl2SciY11>9.085931</Idl2SciY11>
    <Idl2SciY20>-0.00001822365</Idl2SciY20>
    <Idl2SciY21>-0.001221315</Idl2SciY21>
    <Idl2SciY22>0.00002123081</Idl2SciY22>
    <Idl2SciY30>0.0000003645683</Idl2SciY30>
    <Idl2SciY31>0.000005509879</Idl2SciY31>
    <Idl2SciY32>0.0000003283831</Idl2SciY32>
    <Idl2SciY33>-0.0000003786376</Idl2SciY33>
    <Idl2SciY40>0.000000009469786</Idl2SciY40>
    <Idl2SciY41>0.00000008317944</Idl2SciY41>
    <Idl2SciY42>0.000000007156233</Idl2SciY42>
    <Idl2SciY43>0.00000006750914</Idl2SciY43>
    <Idl2SciY44>-0.000000006145493</Idl2SciY44>
    <Idl2SciY50/>
    <Idl2SciY51/>
    <Idl2SciY52/>
    <Idl2SciY53/>
    <Idl2SciY54/>
    <Idl2SciY55/>
    <UseAfterDate>2014-01-24</UseAfterDate>
    <Comment/>
  </SiafEntry>
  <SiafEntry>
    <InstrName>MIRI</InstrName>
    <AperName>MIRIM_MASK1550_CNTR</AperName>
    <AperShape>QUAD</AperShape>
    <XDetSize>1032</XDetSize>
    <YDetSize>1024</YDetSize>
    <XDetRef>144</XDetRef>
    <YDetRef>578</YDetRef>
    <XSciSize>288</XSciSize>
    <YSciSize>224</YSciSize>
    <XSciRef>144</XSciRef>
    <YSciRef>112</YSciRef>
    <XSciScale>0.109198231951358</XSciScale>
    <YSciScale>0.110474137145753</YSciScale>
    <V2Ref>-392.177959628543</V2Ref>
    <V3Ref>-371.587368780386</V3Ref>
    <V3IdlYAngle>4.55</V3IdlYAngle>
    <VIdlParity>-1</VIdlParity>
    <DetSciYAngle>0</DetSciYAngle>
    <DetSciParity>1</DetSciParity>
    <V3SciXAngle>-85.45</V3SciXAngle>
    <V3SciYAngle>4.55</V3SciYAngle>
    <XIdlVert1>-15.5845707258819</XIdlVert1>
    <XIdlVert2>15.8822048712389</XIdlVert2>
    <XIdlVert3>15.8715047460684</XIdlVert3>
    <XIdlVert4>-15.5626266941703</XIdlVert4>
    <YIdlVert1>-12.33255378137</YIdlVert1>
    <YIdlVert2>-12.3193728752378</YIdlVert2>
    <YIdlVert3>12.4127590874518</YIdlVert3>
    <YIdlVert4>12.4275713162959</YIdlVert4>
    <Sci2IdlDeg>4</Sci2IdlDeg>
    <Sci2IdlX10>0.109198231927116</Sci2IdlX10>
    <Sci2IdlX11>2.58570308971232E-05</Sci2IdlX11>
    <Sci2IdlX20>4.9846878192768E-06</Sci2IdlX20>
    <Sci2IdlX21>-5.060168167488E-07</Sci2IdlX21>
    <Sci2IdlX22>5.605614336E-08</Sci2IdlX22>
    <Sci2IdlX30>-5.8304014988E-09</Sci2IdlX30>
    <Sci2IdlX31>4.620439608E-10</Sci2IdlX31>
    <Sci2IdlX32>-3.0563335632E-09</Sci2IdlX32>
    <Sci2IdlX33>3.58331832E-11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-2.30097965292002E-06</Sci2IdlY10>
    <Sci2IdlY11>0.110474134119768</Sci2IdlY11>
    <Sci2IdlY20>-3.142171515076E-07</Sci2IdlY20>
    <Sci2IdlY21>-4.339213630984E-07</Sci2IdlY21>
    <Sci2IdlY22>-1.2907793585E-07</Sci2IdlY22>
    <Sci2IdlY30>3.657648688E-10</Sci2IdlY30>
    <Sci2IdlY31>-2.3477383484E-09</Sci2IdlY31>
    <Sci2IdlY32>3.512016348E-10</Sci2IdlY32>
    <Sci2IdlY33>-3.248498028E-10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9.016246</Idl2SciX10>
    <Idl2SciX11>-0.00003270162</Idl2SciX11>
    <Idl2SciX20>-0.00006744578</Idl2SciX20>
    <Idl2SciX21>0.00001250612</Idl2SciX21>
    <Idl2SciX22>0.0006100718</Idl2SciX22>
    <Idl2SciX30>0.00001960492</Idl2SciX30>
    <Idl2SciX31>-0.0000001852528</Idl2SciX31>
    <Idl2SciX32>0.00001099358</Idl2SciX32>
    <Idl2SciX33>0.00000001409914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0.0006514976</Idl2SciY10>
    <Idl2SciY11>9.085931</Idl2SciY11>
    <Idl2SciY20>-0.00001822365</Idl2SciY20>
    <Idl2SciY21>0.001221315</Idl2SciY21>
    <Idl2SciY22>0.00002123081</Idl2SciY22>
    <Idl2SciY30>-0.0000003645683</Idl2SciY30>
    <Idl2SciY31>0.000005509879</Idl2SciY31>
    <Idl2SciY32>-0.0000003283831</Idl2SciY32>
    <Idl2SciY33>-0.0000003786376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  <UseAfterDate>2014-01-24</UseAfterDate>
    <Comment/>
  </SiafEntry>
  <SiafEntry>
    <InstrName>MIRI</InstrName>
    <AperName>MIRIM_MASK1140_CNTR</AperName>
    <AperShape>QUAD</AperShape>
    <XDetSize>1032</XDetSize>
    <YDetSize>1024</YDetSize>
    <XDetRef>144</XDetRef>
    <YDetRef>356</YDetRef>
    <XSciSize>288</XSciSize>
    <YSciSize>224</YSciSize>
    <XSciRef>144</XSciRef>
    <YSciRef>112</YSciRef>
    <XSciScale>0.109158816079</XSciScale>
    <YSciScale>0.110479076709013</YSciScale>
    <V2Ref>-394.121084159171</V2Ref>
    <V3Ref>-396.038103684176</V3Ref>
    <V3IdlYAngle>4.55</V3IdlYAngle>
    <VIdlParity>-1</VIdlParity>
    <DetSciYAngle>0</DetSciYAngle>
    <DetSciParity>1</DetSciParity>
    <V3SciXAngle>-85.45</V3SciXAngle>
    <V3SciYAngle>4.55</V3SciYAngle>
    <XIdlVert1>-15.5363468636083</XIdlVert1>
    <XIdlVert2>15.8749792331843</XIdlVert2>
    <XIdlVert3>15.9017390161331</XIdlVert3>
    <XIdlVert4>-15.5655050720822</XIdlVert4>
    <YIdlVert1>-12.3339004065994</YIdlVert1>
    <YIdlVert2>-12.2915374505357</YIdlVert2>
    <YIdlVert3>12.4419815695947</YIdlVert3>
    <YIdlVert4>12.4271634380835</YIdlVert4>
    <Sci2IdlDeg>4</Sci2IdlDeg>
    <Sci2IdlX10>0.109158770926966</Sci2IdlX10>
    <Sci2IdlX11>-6.65380491621761E-06</Sci2IdlX11>
    <Sci2IdlX20>4.9800298355232E-06</Sci2IdlX20>
    <Sci2IdlX21>8.667843412512E-07</Sci2IdlX21>
    <Sci2IdlX22>1.194879728352E-07</Sci2IdlX22>
    <Sci2IdlX30>-5.7956780792E-09</Sci2IdlX30>
    <Sci2IdlX31>-4.200801432E-10</Sci2IdlX31>
    <Sci2IdlX32>-3.1274554368E-09</Sci2IdlX32>
    <Sci2IdlX33>-2.263191576E-10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9.92848584436801E-05</Sci2IdlY10>
    <Sci2IdlY11>0.110479076508644</Sci2IdlY11>
    <Sci2IdlY20>2.013490939424E-07</Sci2IdlY20>
    <Sci2IdlY21>-4.269721067776E-07</Sci2IdlY21>
    <Sci2IdlY22>1.16586367936E-07</Sci2IdlY22>
    <Sci2IdlY30>6.21792028E-11</Sci2IdlY30>
    <Sci2IdlY31>-2.2970026016E-09</Sci2IdlY31>
    <Sci2IdlY32>-3.825045912E-10</Sci2IdlY32>
    <Sci2IdlY33>-4.128808392E-10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9.26416823994426</Idl2SciX10>
    <Idl2SciX11>-3.78273814263701E-03</Idl2SciX11>
    <Idl2SciX20>-5.35385442932362E-03</Idl2SciX20>
    <Idl2SciX21>2.0049805271989E-04</Idl2SciX21>
    <Idl2SciX22>-3.08349035921042E-04</Idl2SciX22>
    <Idl2SciX30>4.713636337569E-05</Idl2SciX30>
    <Idl2SciX31>-2.2128665539601E-06</Idl2SciX31>
    <Idl2SciX32>2.3830252286495E-05</Idl2SciX32>
    <Idl2SciX33>2.30636367637656E-07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-6.14429080695741E-03</Idl2SciY10>
    <Idl2SciY11>9.0492850782423</Idl2SciY11>
    <Idl2SciY20>2.30777020288545E-04</Idl2SciY20>
    <Idl2SciY21>-6.00505843716211E-05</Idl2SciY21>
    <Idl2SciY22>7.52361417924498E-05</Idl2SciY22>
    <Idl2SciY30>-2.51065826558263E-06</Idl2SciY30>
    <Idl2SciY31>1.87067148382856E-05</Idl2SciY31>
    <Idl2SciY32>-1.4409964059535E-06</Idl2SciY32>
    <Idl2SciY33>3.14140665457979E-06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  <UseAfterDate>2014-01-24</UseAfterDate>
    <Comment/>
  </SiafEntry>
  <SiafEntry>
    <InstrName>MIRI</InstrName>
    <AperName>MIRIM_MASK1065_CNTR</AperName>
    <AperShape>QUAD</AperShape>
    <XDetSize>1032</XDetSize>
    <YDetSize>1024</YDetSize>
    <XDetRef>144</XDetRef>
    <YDetRef>130</YDetRef>
    <XSciSize>288</XSciSize>
    <YSciSize>224</YSciSize>
    <XSciRef>144</XSciRef>
    <YSciRef>112</YSciRef>
    <XSciScale>0.108802029949698</XSciScale>
    <YSciScale>0.110358591079142</YSciScale>
    <V2Ref>-396.111876861721</V2Ref>
    <V3Ref>-420.915870601511</V3Ref>
    <V3IdlYAngle>4.55</V3IdlYAngle>
    <VIdlParity>-1</VIdlParity>
    <DetSciYAngle>0</DetSciYAngle>
    <DetSciParity>1</DetSciParity>
    <V3SciXAngle>-85.45</V3SciXAngle>
    <V3SciYAngle>4.55</V3SciYAngle>
    <XIdlVert1>-15.4290261305526</XIdlVert1>
    <XIdlVert2>15.8336604466334</XIdlVert2>
    <XIdlVert3>15.8841066905421</XIdlVert3>
    <XIdlVert4>-15.5267482971628</XIdlVert4>
    <YIdlVert1>-12.3097841871448</YIdlVert1>
    <YIdlVert2>-12.2597442304123</YIdlVert2>
    <YIdlVert3>12.4579035732744</YIdlVert3>
    <YIdlVert4>12.4133648592687</YIdlVert4>
    <Sci2IdlDeg>4</Sci2IdlDeg>
    <Sci2IdlX10>0.108801907060805</Sci2IdlX10>
    <Sci2IdlX11>-1.08971749206147E-04</Sci2IdlX11>
    <Sci2IdlX20>5.1764440081024E-06</Sci2IdlX20>
    <Sci2IdlX21>2.2967573555136E-06</Sci2IdlX21>
    <Sci2IdlX22>3.634032600576E-07</Sci2IdlX22>
    <Sci2IdlX30>-5.7603290124E-09</Sci2IdlX30>
    <Sci2IdlX31>-1.3180983752E-09</Sci2IdlX31>
    <Sci2IdlX32>-3.1998587856E-09</Sci2IdlX32>
    <Sci2IdlX33>-4.93194964E-10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1.6352708325995E-04</Sci2IdlY10>
    <Sci2IdlY11>0.110358537277961</Sci2IdlY11>
    <Sci2IdlY20>7.146352427068E-07</Sci2IdlY20>
    <Sci2IdlY21>-8.52747198472001E-08</Sci2IdlY21>
    <Sci2IdlY22>4.268998013404E-07</Sci2IdlY22>
    <Sci2IdlY30>-2.468764752E-10</Sci2IdlY30>
    <Sci2IdlY31>-2.2453526972E-09</Sci2IdlY31>
    <Sci2IdlY32>-1.1294307492E-09</Sci2IdlY32>
    <Sci2IdlY33>-5.024980204E-10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9.08364976152986</Idl2SciX10>
    <Idl2SciX11>3.20142558980989E-03</Idl2SciX11>
    <Idl2SciX20>-2.43070761499226E-03</Idl2SciX20>
    <Idl2SciX21>4.19948241737064E-04</Idl2SciX21>
    <Idl2SciX22>1.87313148587731E-04</Idl2SciX22>
    <Idl2SciX30>3.470550870756E-05</Idl2SciX30>
    <Idl2SciX31>-3.58708358817654E-06</Idl2SciX31>
    <Idl2SciX32>1.78046439005518E-05</Idl2SciX32>
    <Idl2SciX33>-5.60731158429368E-07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6.98014603714037E-03</Idl2SciY10>
    <Idl2SciY11>9.0585735229626</Idl2SciY11>
    <Idl2SciY20>1.92744305975779E-04</Idl2SciY20>
    <Idl2SciY21>6.60571634329792E-04</Idl2SciY21>
    <Idl2SciY22>8.13151524456304E-05</Idl2SciY22>
    <Idl2SciY30>-2.31768736615099E-06</Idl2SciY30>
    <Idl2SciY31>1.28374023045068E-05</Idl2SciY31>
    <Idl2SciY32>-2.84230437489321E-06</Idl2SciY32>
    <Idl2SciY33>1.308379432836E-06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  <UseAfterDate>2014-01-24</UseAfterDate>
    <Comment/>
  </SiafEntry>
  <SiafEntry>
    <InstrName>MIRI</InstrName>
    <AperName>MIRIM_FULL_SLITCNTR</AperName>
    <AperShape>QUAD</AperShape>
    <XDetSize>1032</XDetSize>
    <YDetSize>1024</YDetSize>
    <XDetRef>352</XDetRef>
    <YDetRef>300</YDetRef>
    <XSciSize>64</XSciSize>
    <YSciSize>1024</YSciSize>
    <XSciRef>32</XSciRef>
    <YSciRef>300</YSciRef>
    <XSciScale>0.110505140223944</XSciScale>
    <YSciScale>0.11029798802475</YSciScale>
    <V2Ref>-417.398743930779</V2Ref>
    <V3Ref>-400.352308742842</V3Ref>
    <V3IdlYAngle>4.55</V3IdlYAngle>
    <VIdlParity>-1</VIdlParity>
    <DetSciYAngle>0</DetSciYAngle>
    <DetSciParity>1</DetSciParity>
    <V3SciXAngle>-85.45</V3SciXAngle>
    <V3SciYAngle>4.55</V3SciYAngle>
    <XIdlVert1>-2.75</XIdlVert1>
    <XIdlVert2>2.75</XIdlVert2>
    <XIdlVert3>2.75</XIdlVert3>
    <XIdlVert4>-2.75</XIdlVert4>
    <YIdlVert1>-0.3</YIdlVert1>
    <YIdlVert2>-0.3</YIdlVert2>
    <YIdlVert3>0.3</YIdlVert3>
    <YIdlVert4>0.3</YIdlVert4>
    <Sci2IdlDeg>4</Sci2IdlDeg>
    <Sci2IdlX10>0.110504853640737</Sci2IdlX10>
    <Sci2IdlX11>2.01775376925139E-04</Sci2IdlX11>
    <Sci2IdlX20>1.9141877279968E-06</Sci2IdlX20>
    <Sci2IdlX21>9.304422853408E-07</Sci2IdlX21>
    <Sci2IdlX22>-4.052225555552E-07</Sci2IdlX22>
    <Sci2IdlX30>-4.1348665384E-09</Sci2IdlX30>
    <Sci2IdlX31>-7.401988984E-10</Sci2IdlX31>
    <Sci2IdlX32>-2.3189014336E-09</Sci2IdlX32>
    <Sci2IdlX33>-2.702354392E-10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2.51669928459936E-04</Sci2IdlY10>
    <Sci2IdlY11>0.110297803464099</Sci2IdlY11>
    <Sci2IdlY20>2.817927714336E-07</Sci2IdlY20>
    <Sci2IdlY21>-1.1465052449024E-06</Sci2IdlY21>
    <Sci2IdlY22>6.4814493952E-08</Sci2IdlY22>
    <Sci2IdlY30>-1.389006964E-10</Sci2IdlY30>
    <Sci2IdlY31>-1.4308825232E-09</Sci2IdlY31>
    <Sci2IdlY32>-6.151198344E-10</Sci2IdlY32>
    <Sci2IdlY33>-2.059413784E-10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9.09018448983933</Idl2SciX10>
    <Idl2SciX11>7.43298412696598E-02</Idl2SciX11>
    <Idl2SciX20>7.02767850045449E-04</Idl2SciX20>
    <Idl2SciX21>-8.05124862126852E-05</Idl2SciX21>
    <Idl2SciX22>5.45175737619332E-04</Idl2SciX22>
    <Idl2SciX30>-5.60459560785832E-06</Idl2SciX30>
    <Idl2SciX31>-1.06437762346502E-05</Idl2SciX31>
    <Idl2SciX32>-1.99570188762699E-06</Idl2SciX32>
    <Idl2SciX33>-3.91466215766509E-06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5.04457114309769E-02</Idl2SciY10>
    <Idl2SciY11>9.12216962559594</Idl2SciY11>
    <Idl2SciY20>-2.49841577878846E-04</Idl2SciY20>
    <Idl2SciY21>7.08456271457324E-04</Idl2SciY21>
    <Idl2SciY22>-6.1126028434672E-04</Idl2SciY22>
    <Idl2SciY30>-2.57326736844362E-06</Idl2SciY30>
    <Idl2SciY31>-6.09392018741237E-06</Idl2SciY31>
    <Idl2SciY32>-9.54840983312333E-06</Idl2SciY32>
    <Idl2SciY33>-4.9124069136379E-06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  <UseAfterDate>2014-01-24</UseAfterDate>
    <Comment/>
  </SiafEntry>
  <SiafEntry>
    <InstrName>MIRI</InstrName>
    <AperName>MIRIFU_FULL_SHCH1CNTR_OSS</AperName>
    <AperShape>QUAD</AperShape>
    <XDetSize>1032</XDetSize>
    <YDetSize>1024</YDetSize>
    <XDetRef>516</XDetRef>
    <YDetRef>512</YDetRef>
    <XSciSize>1024</XSciSize>
    <YSciSize>1024</YSciSize>
    <XSciRef>512</XSciRef>
    <YSciRef>512</YSciRef>
    <XSciScale>0.2</XSciScale>
    <YSciScale>0.2</YSciScale>
    <V2Ref>-504.48</V2Ref>
    <V3Ref>-321.06</V3Ref>
    <V3IdlYAngle>17</V3IdlYAngle>
    <VIdlParity>1</VIdlParity>
    <DetSciYAngle>0</DetSciYAngle>
    <DetSciParity>1</DetSciParity>
    <V3SciXAngle>-85.45</V3SciXAngle>
    <V3SciYAngle>4.55</V3SciYAngle>
    <XIdlVert1>-4</XIdlVert1>
    <XIdlVert2>4</XIdlVert2>
    <XIdlVert3>4</XIdlVert3>
    <XIdlVert4>-4</XIdlVert4>
    <YIdlVert1>-4</YIdlVert1>
    <YIdlVert2>-4</YIdlVert2>
    <YIdlVert3>4</YIdlVert3>
    <YIdlVert4>4</YIdlVert4>
    <Sci2IdlDeg>4</Sci2IdlDeg>
    <Sci2IdlX10>-0.2</Sci2IdlX10>
    <Sci2IdlX11>0</Sci2IdlX11>
    <Sci2IdlX20>0</Sci2IdlX20>
    <Sci2IdlX21>0</Sci2IdlX21>
    <Sci2IdlX22>0</Sci2IdlX22>
    <Sci2IdlX30>0</Sci2IdlX30>
    <Sci2IdlX31>0</Sci2IdlX31>
    <Sci2IdlX32>0</Sci2IdlX32>
    <Sci2IdlX33>0</Sci2IdlX33>
    <Sci2IdlX40>0</Sci2IdlX40>
    <Sci2IdlX41>0</Sci2IdlX41>
    <Sci2IdlX42>0</Sci2IdlX42>
    <Sci2IdlX43>0</Sci2IdlX43>
    <Sci2IdlX44>0</Sci2IdlX44>
    <Sci2IdlX50/>
    <Sci2IdlX51/>
    <Sci2IdlX52/>
    <Sci2IdlX53/>
    <Sci2IdlX54/>
    <Sci2IdlX55/>
    <Sci2IdlY10>0</Sci2IdlY10>
    <Sci2IdlY11>0.2</Sci2IdlY11>
    <Sci2IdlY20>0</Sci2IdlY20>
    <Sci2IdlY21>0</Sci2IdlY21>
    <Sci2IdlY22>0</Sci2IdlY22>
    <Sci2IdlY30>0</Sci2IdlY30>
    <Sci2IdlY31>0</Sci2IdlY31>
    <Sci2IdlY32>0</Sci2IdlY32>
    <Sci2IdlY33>0</Sci2IdlY33>
    <Sci2IdlY40>0</Sci2IdlY40>
    <Sci2IdlY41>0</Sci2IdlY41>
    <Sci2IdlY42>0</Sci2IdlY42>
    <Sci2IdlY43>0</Sci2IdlY43>
    <Sci2IdlY44>0</Sci2IdlY44>
    <Sci2IdlY50/>
    <Sci2IdlY51/>
    <Sci2IdlY52/>
    <Sci2IdlY53/>
    <Sci2IdlY54/>
    <Sci2IdlY55/>
    <Idl2SciX10>-5</Idl2SciX10>
    <Idl2SciX11>0</Idl2SciX11>
    <Idl2SciX20>0</Idl2SciX20>
    <Idl2SciX21>0</Idl2SciX21>
    <Idl2SciX22>0</Idl2SciX22>
    <Idl2SciX30>0</Idl2SciX30>
    <Idl2SciX31>0</Idl2SciX31>
    <Idl2SciX32>0</Idl2SciX32>
    <Idl2SciX33>0</Idl2SciX33>
    <Idl2SciX40>0</Idl2SciX40>
    <Idl2SciX41>0</Idl2SciX41>
    <Idl2SciX42>0</Idl2SciX42>
    <Idl2SciX43>0</Idl2SciX43>
    <Idl2SciX44>0</Idl2SciX44>
    <Idl2SciX50/>
    <Idl2SciX51/>
    <Idl2SciX52/>
    <Idl2SciX53/>
    <Idl2SciX54/>
    <Idl2SciX55/>
    <Idl2SciY10>0</Idl2SciY10>
    <Idl2SciY11>5</Idl2SciY11>
    <Idl2SciY20>0</Idl2SciY20>
    <Idl2SciY21>0</Idl2SciY21>
    <Idl2SciY22>0</Idl2SciY22>
    <Idl2SciY30>0</Idl2SciY30>
    <Idl2SciY31>0</Idl2SciY31>
    <Idl2SciY32>0</Idl2SciY32>
    <Idl2SciY33>0</Idl2SciY33>
    <Idl2SciY40>0</Idl2SciY40>
    <Idl2SciY41>0</Idl2SciY41>
    <Idl2SciY42>0</Idl2SciY42>
    <Idl2SciY43>0</Idl2SciY43>
    <Idl2SciY44>0</Idl2SciY44>
    <Idl2SciY50/>
    <Idl2SciY51/>
    <Idl2SciY52/>
    <Idl2SciY53/>
    <Idl2SciY54/>
    <Idl2SciY55/>
    <UseAfterDate>2014-01-24</UseAfterDate>
    <Comment/>
  </SiafEntry>
  <SiafEntry>
    <InstrName>MIRI</InstrName>
    <AperName>MIRIFU_FULL_SHCH1CNTR_CH1</AperName>
    <AperShape>QUAD</AperShape>
    <XDetSize>1032</XDetSize>
    <YDetSize>1024</YDetSize>
    <XDetRef>349</XDetRef>
    <YDetRef>361</YDetRef>
    <XSciSize>478</XSciSize>
    <YSciSize>478</YSciSize>
    <XSciRef>239</XSciRef>
    <YSciRef>239</YSciRef>
    <XSciScale>0.2</XSciScale>
    <YSciScale>0.2</YSciScale>
    <V2Ref>-504.48</V2Ref>
    <V3Ref>-321.06</V3Ref>
    <V3IdlYAngle>17</V3IdlYAngle>
    <VIdlParity>-1</VIdlParity>
    <DetSciYAngle>0</DetSciYAngle>
    <DetSciParity>1</DetSciParity>
    <V3SciXAngle>-85.45</V3SciXAngle>
    <V3SciYAngle>4.55</V3SciYAngle>
    <XIdlVert1>-1.5</XIdlVert1>
    <XIdlVert2>1.5</XIdlVert2>
    <XIdlVert3>1.5</XIdlVert3>
    <XIdlVert4>-1.5</XIdlVert4>
    <YIdlVert1>-1.935</YIdlVert1>
    <YIdlVert2>-1.935</YIdlVert2>
    <YIdlVert3>1.935</YIdlVert3>
    <YIdlVert4>1.935</YIdlVert4>
    <Sci2IdlDeg>4</Sci2IdlDeg>
    <Sci2IdlX10>0.2</Sci2IdlX10>
    <Sci2IdlX11>0</Sci2IdlX11>
    <Sci2IdlX20>0</Sci2IdlX20>
    <Sci2IdlX21>0</Sci2IdlX21>
    <Sci2IdlX22>0</Sci2IdlX22>
    <Sci2IdlX30>0</Sci2IdlX30>
    <Sci2IdlX31>0</Sci2IdlX31>
    <Sci2IdlX32>0</Sci2IdlX32>
    <Sci2IdlX33>0</Sci2IdlX33>
    <Sci2IdlX40>0</Sci2IdlX40>
    <Sci2IdlX41>0</Sci2IdlX41>
    <Sci2IdlX42>0</Sci2IdlX42>
    <Sci2IdlX43>0</Sci2IdlX43>
    <Sci2IdlX44>0</Sci2IdlX44>
    <Sci2IdlX50/>
    <Sci2IdlX51/>
    <Sci2IdlX52/>
    <Sci2IdlX53/>
    <Sci2IdlX54/>
    <Sci2IdlX55/>
    <Sci2IdlY10>0</Sci2IdlY10>
    <Sci2IdlY11>0.2</Sci2IdlY11>
    <Sci2IdlY20>0</Sci2IdlY20>
    <Sci2IdlY21>0</Sci2IdlY21>
    <Sci2IdlY22>0</Sci2IdlY22>
    <Sci2IdlY30>0</Sci2IdlY30>
    <Sci2IdlY31>0</Sci2IdlY31>
    <Sci2IdlY32>0</Sci2IdlY32>
    <Sci2IdlY33>0</Sci2IdlY33>
    <Sci2IdlY40>0</Sci2IdlY40>
    <Sci2IdlY41>0</Sci2IdlY41>
    <Sci2IdlY42>0</Sci2IdlY42>
    <Sci2IdlY43>0</Sci2IdlY43>
    <Sci2IdlY44>0</Sci2IdlY44>
    <Sci2IdlY50/>
    <Sci2IdlY51/>
    <Sci2IdlY52/>
    <Sci2IdlY53/>
    <Sci2IdlY54/>
    <Sci2IdlY55/>
    <Idl2SciX10>5</Idl2SciX10>
    <Idl2SciX11>0</Idl2SciX11>
    <Idl2SciX20>0</Idl2SciX20>
    <Idl2SciX21>0</Idl2SciX21>
    <Idl2SciX22>0</Idl2SciX22>
    <Idl2SciX30>0</Idl2SciX30>
    <Idl2SciX31>0</Idl2SciX31>
    <Idl2SciX32>0</Idl2SciX32>
    <Idl2SciX33>0</Idl2SciX33>
    <Idl2SciX40>0</Idl2SciX40>
    <Idl2SciX41>0</Idl2SciX41>
    <Idl2SciX42>0</Idl2SciX42>
    <Idl2SciX43>0</Idl2SciX43>
    <Idl2SciX44>0</Idl2SciX44>
    <Idl2SciX50/>
    <Idl2SciX51/>
    <Idl2SciX52/>
    <Idl2SciX53/>
    <Idl2SciX54/>
    <Idl2SciX55/>
    <Idl2SciY10>0</Idl2SciY10>
    <Idl2SciY11>5</Idl2SciY11>
    <Idl2SciY20>0</Idl2SciY20>
    <Idl2SciY21>0</Idl2SciY21>
    <Idl2SciY22>0</Idl2SciY22>
    <Idl2SciY30>0</Idl2SciY30>
    <Idl2SciY31>0</Idl2SciY31>
    <Idl2SciY32>0</Idl2SciY32>
    <Idl2SciY33>0</Idl2SciY33>
    <Idl2SciY40>0</Idl2SciY40>
    <Idl2SciY41>0</Idl2SciY41>
    <Idl2SciY42>0</Idl2SciY42>
    <Idl2SciY43>0</Idl2SciY43>
    <Idl2SciY44>0</Idl2SciY44>
    <Idl2SciY50/>
    <Idl2SciY51/>
    <Idl2SciY52/>
    <Idl2SciY53/>
    <Idl2SciY54/>
    <Idl2SciY55/>
    <UseAfterDate>2014-01-24</UseAfterDate>
    <Comment/>
  </SiafEntry>
  <SiafEntry>
    <InstrName>MIRI</InstrName>
    <AperName>MIRIFU_FULL_SHCH1CNTR_CH2</AperName>
    <AperShape>QUAD</AperShape>
    <XDetSize>1032</XDetSize>
    <YDetSize>1024</YDetSize>
    <XDetRef>372</XDetRef>
    <YDetRef>396</YDetRef>
    <XSciSize>594</XSciSize>
    <YSciSize>594</YSciSize>
    <XSciRef>297</XSciRef>
    <YSciRef>297</YSciRef>
    <XSciScale>0.2</XSciScale>
    <YSciScale>0.2</YSciScale>
    <V2Ref>-504.48</V2Ref>
    <V3Ref>-321.06</V3Ref>
    <V3IdlYAngle>17</V3IdlYAngle>
    <VIdlParity>-1</VIdlParity>
    <DetSciYAngle>0</DetSciYAngle>
    <DetSciParity>1</DetSciParity>
    <V3SciXAngle>-85.45</V3SciXAngle>
    <V3SciYAngle>4.55</V3SciYAngle>
    <XIdlVert1>-1.75</XIdlVert1>
    <XIdlVert2>1.75</XIdlVert2>
    <XIdlVert3>1.75</XIdlVert3>
    <XIdlVert4>-1.75</XIdlVert4>
    <YIdlVert1>-2.21</YIdlVert1>
    <YIdlVert2>-2.21</YIdlVert2>
    <YIdlVert3>2.21</YIdlVert3>
    <YIdlVert4>2.21</YIdlVert4>
    <Sci2IdlDeg>4</Sci2IdlDeg>
    <Sci2IdlX10>0.2</Sci2IdlX10>
    <Sci2IdlX11>0</Sci2IdlX11>
    <Sci2IdlX20>0</Sci2IdlX20>
    <Sci2IdlX21>0</Sci2IdlX21>
    <Sci2IdlX22>0</Sci2IdlX22>
    <Sci2IdlX30>0</Sci2IdlX30>
    <Sci2IdlX31>0</Sci2IdlX31>
    <Sci2IdlX32>0</Sci2IdlX32>
    <Sci2IdlX33>0</Sci2IdlX33>
    <Sci2IdlX40>0</Sci2IdlX40>
    <Sci2IdlX41>0</Sci2IdlX41>
    <Sci2IdlX42>0</Sci2IdlX42>
    <Sci2IdlX43>0</Sci2IdlX43>
    <Sci2IdlX44>0</Sci2IdlX44>
    <Sci2IdlX50/>
    <Sci2IdlX51/>
    <Sci2IdlX52/>
    <Sci2IdlX53/>
    <Sci2IdlX54/>
    <Sci2IdlX55/>
    <Sci2IdlY10>0</Sci2IdlY10>
    <Sci2IdlY11>0.2</Sci2IdlY11>
    <Sci2IdlY20>0</Sci2IdlY20>
    <Sci2IdlY21>0</Sci2IdlY21>
    <Sci2IdlY22>0</Sci2IdlY22>
    <Sci2IdlY30>0</Sci2IdlY30>
    <Sci2IdlY31>0</Sci2IdlY31>
    <Sci2IdlY32>0</Sci2IdlY32>
    <Sci2IdlY33>0</Sci2IdlY33>
    <Sci2IdlY40>0</Sci2IdlY40>
    <Sci2IdlY41>0</Sci2IdlY41>
    <Sci2IdlY42>0</Sci2IdlY42>
    <Sci2IdlY43>0</Sci2IdlY43>
    <Sci2IdlY44>0</Sci2IdlY44>
    <Sci2IdlY50/>
    <Sci2IdlY51/>
    <Sci2IdlY52/>
    <Sci2IdlY53/>
    <Sci2IdlY54/>
    <Sci2IdlY55/>
    <Idl2SciX10>5</Idl2SciX10>
    <Idl2SciX11>0</Idl2SciX11>
    <Idl2SciX20>0</Idl2SciX20>
    <Idl2SciX21>0</Idl2SciX21>
    <Idl2SciX22>0</Idl2SciX22>
    <Idl2SciX30>0</Idl2SciX30>
    <Idl2SciX31>0</Idl2SciX31>
    <Idl2SciX32>0</Idl2SciX32>
    <Idl2SciX33>0</Idl2SciX33>
    <Idl2SciX40>0</Idl2SciX40>
    <Idl2SciX41>0</Idl2SciX41>
    <Idl2SciX42>0</Idl2SciX42>
    <Idl2SciX43>0</Idl2SciX43>
    <Idl2SciX44>0</Idl2SciX44>
    <Idl2SciX50/>
    <Idl2SciX51/>
    <Idl2SciX52/>
    <Idl2SciX53/>
    <Idl2SciX54/>
    <Idl2SciX55/>
    <Idl2SciY10>0</Idl2SciY10>
    <Idl2SciY11>5</Idl2SciY11>
    <Idl2SciY20>0</Idl2SciY20>
    <Idl2SciY21>0</Idl2SciY21>
    <Idl2SciY22>0</Idl2SciY22>
    <Idl2SciY30>0</Idl2SciY30>
    <Idl2SciY31>0</Idl2SciY31>
    <Idl2SciY32>0</Idl2SciY32>
    <Idl2SciY33>0</Idl2SciY33>
    <Idl2SciY40>0</Idl2SciY40>
    <Idl2SciY41>0</Idl2SciY41>
    <Idl2SciY42>0</Idl2SciY42>
    <Idl2SciY43>0</Idl2SciY43>
    <Idl2SciY44>0</Idl2SciY44>
    <Idl2SciY50/>
    <Idl2SciY51/>
    <Idl2SciY52/>
    <Idl2SciY53/>
    <Idl2SciY54/>
    <Idl2SciY55/>
    <UseAfterDate>2014-01-24</UseAfterDate>
    <Comment/>
  </SiafEntry>
  <SiafEntry>
    <InstrName>MIRI</InstrName>
    <AperName>MIRIFU_FULL_SHCH1CNTR_CH3</AperName>
    <AperShape>QUAD</AperShape>
    <XDetSize>1032</XDetSize>
    <YDetSize>1024</YDetSize>
    <XDetRef>442</XDetRef>
    <YDetRef>453</YDetRef>
    <XSciSize>790</XSciSize>
    <YSciSize>790</YSciSize>
    <XSciRef>395</XSciRef>
    <YSciRef>395</YSciRef>
    <XSciScale>0.2</XSciScale>
    <YSciScale>0.2</YSciScale>
    <V2Ref>-504.48</V2Ref>
    <V3Ref>-321.06</V3Ref>
    <V3IdlYAngle>17</V3IdlYAngle>
    <VIdlParity>-1</VIdlParity>
    <DetSciYAngle>0</DetSciYAngle>
    <DetSciParity>1</DetSciParity>
    <V3SciXAngle>-85.45</V3SciXAngle>
    <V3SciYAngle>4.55</V3SciYAngle>
    <XIdlVert1>-2.6</XIdlVert1>
    <XIdlVert2>2.6</XIdlVert2>
    <XIdlVert3>2.6</XIdlVert3>
    <XIdlVert4>-2.6</XIdlVert4>
    <YIdlVert1>-3.095</YIdlVert1>
    <YIdlVert2>-3.095</YIdlVert2>
    <YIdlVert3>3.095</YIdlVert3>
    <YIdlVert4>3.095</YIdlVert4>
    <Sci2IdlDeg>4</Sci2IdlDeg>
    <Sci2IdlX10>0.2</Sci2IdlX10>
    <Sci2IdlX11>0</Sci2IdlX11>
    <Sci2IdlX20>0</Sci2IdlX20>
    <Sci2IdlX21>0</Sci2IdlX21>
    <Sci2IdlX22>0</Sci2IdlX22>
    <Sci2IdlX30>0</Sci2IdlX30>
    <Sci2IdlX31>0</Sci2IdlX31>
    <Sci2IdlX32>0</Sci2IdlX32>
    <Sci2IdlX33>0</Sci2IdlX33>
    <Sci2IdlX40>0</Sci2IdlX40>
    <Sci2IdlX41>0</Sci2IdlX41>
    <Sci2IdlX42>0</Sci2IdlX42>
    <Sci2IdlX43>0</Sci2IdlX43>
    <Sci2IdlX44>0</Sci2IdlX44>
    <Sci2IdlX50/>
    <Sci2IdlX51/>
    <Sci2IdlX52/>
    <Sci2IdlX53/>
    <Sci2IdlX54/>
    <Sci2IdlX55/>
    <Sci2IdlY10>0</Sci2IdlY10>
    <Sci2IdlY11>0.2</Sci2IdlY11>
    <Sci2IdlY20>0</Sci2IdlY20>
    <Sci2IdlY21>0</Sci2IdlY21>
    <Sci2IdlY22>0</Sci2IdlY22>
    <Sci2IdlY30>0</Sci2IdlY30>
    <Sci2IdlY31>0</Sci2IdlY31>
    <Sci2IdlY32>0</Sci2IdlY32>
    <Sci2IdlY33>0</Sci2IdlY33>
    <Sci2IdlY40>0</Sci2IdlY40>
    <Sci2IdlY41>0</Sci2IdlY41>
    <Sci2IdlY42>0</Sci2IdlY42>
    <Sci2IdlY43>0</Sci2IdlY43>
    <Sci2IdlY44>0</Sci2IdlY44>
    <Sci2IdlY50/>
    <Sci2IdlY51/>
    <Sci2IdlY52/>
    <Sci2IdlY53/>
    <Sci2IdlY54/>
    <Sci2IdlY55/>
    <Idl2SciX10>5</Idl2SciX10>
    <Idl2SciX11>0</Idl2SciX11>
    <Idl2SciX20>0</Idl2SciX20>
    <Idl2SciX21>0</Idl2SciX21>
    <Idl2SciX22>0</Idl2SciX22>
    <Idl2SciX30>0</Idl2SciX30>
    <Idl2SciX31>0</Idl2SciX31>
    <Idl2SciX32>0</Idl2SciX32>
    <Idl2SciX33>0</Idl2SciX33>
    <Idl2SciX40>0</Idl2SciX40>
    <Idl2SciX41>0</Idl2SciX41>
    <Idl2SciX42>0</Idl2SciX42>
    <Idl2SciX43>0</Idl2SciX43>
    <Idl2SciX44>0</Idl2SciX44>
    <Idl2SciX50/>
    <Idl2SciX51/>
    <Idl2SciX52/>
    <Idl2SciX53/>
    <Idl2SciX54/>
    <Idl2SciX55/>
    <Idl2SciY10>0</Idl2SciY10>
    <Idl2SciY11>5</Idl2SciY11>
    <Idl2SciY20>0</Idl2SciY20>
    <Idl2SciY21>0</Idl2SciY21>
    <Idl2SciY22>0</Idl2SciY22>
    <Idl2SciY30>0</Idl2SciY30>
    <Idl2SciY31>0</Idl2SciY31>
    <Idl2SciY32>0</Idl2SciY32>
    <Idl2SciY33>0</Idl2SciY33>
    <Idl2SciY40>0</Idl2SciY40>
    <Idl2SciY41>0</Idl2SciY41>
    <Idl2SciY42>0</Idl2SciY42>
    <Idl2SciY43>0</Idl2SciY43>
    <Idl2SciY44>0</Idl2SciY44>
    <Idl2SciY50/>
    <Idl2SciY51/>
    <Idl2SciY52/>
    <Idl2SciY53/>
    <Idl2SciY54/>
    <Idl2SciY55/>
    <UseAfterDate>2014-01-24</UseAfterDate>
    <Comment/>
  </SiafEntry>
  <SiafEntry>
    <InstrName>MIRI</InstrName>
    <AperName>MIRIFU_FULL_SHCH1CNTR_CH4</AperName>
    <AperShape>QUAD</AperShape>
    <XDetSize>1032</XDetSize>
    <YDetSize>1024</YDetSize>
    <XDetRef>500</XDetRef>
    <YDetRef>524</YDetRef>
    <XSciSize>978</XSciSize>
    <YSciSize>978</YSciSize>
    <XSciRef>489</XSciRef>
    <YSciRef>489</YSciRef>
    <XSciScale>0.2</XSciScale>
    <YSciScale>0.2</YSciScale>
    <V2Ref>-504.48</V2Ref>
    <V3Ref>-321.06</V3Ref>
    <V3IdlYAngle>17</V3IdlYAngle>
    <VIdlParity>-1</VIdlParity>
    <DetSciYAngle>0</DetSciYAngle>
    <DetSciParity>1</DetSciParity>
    <V3SciXAngle>-85.45</V3SciXAngle>
    <V3SciYAngle>4.55</V3SciYAngle>
    <XIdlVert1>-3.35</XIdlVert1>
    <XIdlVert2>3.35</XIdlVert2>
    <XIdlVert3>3.35</XIdlVert3>
    <XIdlVert4>-3.35</XIdlVert4>
    <YIdlVert1>-3.865</YIdlVert1>
    <YIdlVert2>-3.865</YIdlVert2>
    <YIdlVert3>3.865</YIdlVert3>
    <YIdlVert4>3.865</YIdlVert4>
    <Sci2IdlDeg>4</Sci2IdlDeg>
    <Sci2IdlX10>0.2</Sci2IdlX10>
    <Sci2IdlX11>0</Sci2IdlX11>
    <Sci2IdlX20>0</Sci2IdlX20>
    <Sci2IdlX21>0</Sci2IdlX21>
    <Sci2IdlX22>0</Sci2IdlX22>
    <Sci2IdlX30>0</Sci2IdlX30>
    <Sci2IdlX31>0</Sci2IdlX31>
    <Sci2IdlX32>0</Sci2IdlX32>
    <Sci2IdlX33>0</Sci2IdlX33>
    <Sci2IdlX40>0</Sci2IdlX40>
    <Sci2IdlX41>0</Sci2IdlX41>
    <Sci2IdlX42>0</Sci2IdlX42>
    <Sci2IdlX43>0</Sci2IdlX43>
    <Sci2IdlX44>0</Sci2IdlX44>
    <Sci2IdlX50/>
    <Sci2IdlX51/>
    <Sci2IdlX52/>
    <Sci2IdlX53/>
    <Sci2IdlX54/>
    <Sci2IdlX55/>
    <Sci2IdlY10>0</Sci2IdlY10>
    <Sci2IdlY11>0.2</Sci2IdlY11>
    <Sci2IdlY20>0</Sci2IdlY20>
    <Sci2IdlY21>0</Sci2IdlY21>
    <Sci2IdlY22>0</Sci2IdlY22>
    <Sci2IdlY30>0</Sci2IdlY30>
    <Sci2IdlY31>0</Sci2IdlY31>
    <Sci2IdlY32>0</Sci2IdlY32>
    <Sci2IdlY33>0</Sci2IdlY33>
    <Sci2IdlY40>0</Sci2IdlY40>
    <Sci2IdlY41>0</Sci2IdlY41>
    <Sci2IdlY42>0</Sci2IdlY42>
    <Sci2IdlY43>0</Sci2IdlY43>
    <Sci2IdlY44>0</Sci2IdlY44>
    <Sci2IdlY50/>
    <Sci2IdlY51/>
    <Sci2IdlY52/>
    <Sci2IdlY53/>
    <Sci2IdlY54/>
    <Sci2IdlY55/>
    <Idl2SciX10>5</Idl2SciX10>
    <Idl2SciX11>0</Idl2SciX11>
    <Idl2SciX20>0</Idl2SciX20>
    <Idl2SciX21>0</Idl2SciX21>
    <Idl2SciX22>0</Idl2SciX22>
    <Idl2SciX30>0</Idl2SciX30>
    <Idl2SciX31>0</Idl2SciX31>
    <Idl2SciX32>0</Idl2SciX32>
    <Idl2SciX33>0</Idl2SciX33>
    <Idl2SciX40>0</Idl2SciX40>
    <Idl2SciX41>0</Idl2SciX41>
    <Idl2SciX42>0</Idl2SciX42>
    <Idl2SciX43>0</Idl2SciX43>
    <Idl2SciX44>0</Idl2SciX44>
    <Idl2SciX50/>
    <Idl2SciX51/>
    <Idl2SciX52/>
    <Idl2SciX53/>
    <Idl2SciX54/>
    <Idl2SciX55/>
    <Idl2SciY10>0</Idl2SciY10>
    <Idl2SciY11>5</Idl2SciY11>
    <Idl2SciY20>0</Idl2SciY20>
    <Idl2SciY21>0</Idl2SciY21>
    <Idl2SciY22>0</Idl2SciY22>
    <Idl2SciY30>0</Idl2SciY30>
    <Idl2SciY31>0</Idl2SciY31>
    <Idl2SciY32>0</Idl2SciY32>
    <Idl2SciY33>0</Idl2SciY33>
    <Idl2SciY40>0</Idl2SciY40>
    <Idl2SciY41>0</Idl2SciY41>
    <Idl2SciY42>0</Idl2SciY42>
    <Idl2SciY43>0</Idl2SciY43>
    <Idl2SciY44>0</Idl2SciY44>
    <Idl2SciY50/>
    <Idl2SciY51/>
    <Idl2SciY52/>
    <Idl2SciY53/>
    <Idl2SciY54/>
    <Idl2SciY55/>
    <UseAfterDate>2014-01-24</UseAfterDate>
    <Comment/>
  </SiafEntry>
</SiafEntries>
</file>

<file path=customXml/item5.xml><?xml version="1.0" encoding="utf-8"?>
<SiafEntries>
  <SiafEntry>
    <InstrName>MIRI</InstrName>
    <AperName>MIRIM_FULL_CNTR_OSS</AperName>
    <AperShape>QUAD</AperShape>
    <XDetSize>1032</XDetSize>
    <YDetSize>1024</YDetSize>
    <XDetRef>516</XDetRef>
    <YDetRef>512</YDetRef>
    <XSciSize>1032</XSciSize>
    <YSciSize>1024</YSciSize>
    <XSciRef>516</XSciRef>
    <YSciRef>512</YSciRef>
    <XSciScale>0.110903300270663</XSciScale>
    <YSciScale>0.110061100001332</YSciScale>
    <V2Ref>-433.68</V2Ref>
    <V3Ref>-375.6</V3Ref>
    <V3IdlYAngle>4.55</V3IdlYAngle>
    <VIdlParity>1</VIdlParity>
    <DetSciYAngle>0</DetSciYAngle>
    <DetSciParity>1</DetSciParity>
    <V3SciXAngle>94.55</V3SciXAngle>
    <V3SciYAngle>4.55</V3SciYAngle>
    <XIdlVert1>56.4850138597048</XIdlVert1>
    <XIdlVert2>-56.7812491556769</XIdlVert2>
    <XIdlVert3>-56.7553109372697</XIdlVert3>
    <XIdlVert4>56.4462131242013</XIdlVert4>
    <YIdlVert1>-56.4761019680479</YIdlVert1>
    <YIdlVert2>-55.9382573961613</YIdlVert2>
    <YIdlVert3>56.041444332421</YIdlVert3>
    <YIdlVert4>56.5408323766062</YIdlVert4>
    <UseAfterDate>2014-01-24</UseAfterDate>
    <Comment/>
    <Sci2IdlDeg>4</Sci2IdlDeg>
    <Sci2IdlX10>-0.1109033</Sci2IdlX10>
    <Sci2IdlX11>-0.0000005414345</Sci2IdlX11>
    <Sci2IdlX20>-0.0000001163247</Sci2IdlX20>
    <Sci2IdlX21>0.00000001747554</Sci2IdlX21>
    <Sci2IdlX22>0.0000008132082</Sci2IdlX22>
    <Sci2IdlX30>0.000000002865446</Sci2IdlX30>
    <Sci2IdlX31>-2.523528E-11</Sci2IdlX31>
    <Sci2IdlX32>0.000000001599324</Sci2IdlX32>
    <Sci2IdlX33>2.378268E-12</Sci2IdlX33>
    <Sci2IdlX40>-1.98564E-12</Sci2IdlX40>
    <Sci2IdlX41>1.564118E-13</Sci2IdlX41>
    <Sci2IdlX42>-1.986766E-12</Sci2IdlX42>
    <Sci2IdlX43>-1.067896E-13</Sci2IdlX43>
    <Sci2IdlX44>-2.952166E-13</Sci2IdlX44>
    <Sci2IdlX50/>
    <Sci2IdlX51/>
    <Sci2IdlX52/>
    <Sci2IdlX53/>
    <Sci2IdlX54/>
    <Sci2IdlX55/>
    <Sci2IdlY10>-0.000007748211</Sci2IdlY10>
    <Sci2IdlY11>0.1100611</Sci2IdlY11>
    <Sci2IdlY20>0.00000002345867</Sci2IdlY20>
    <Sci2IdlY21>-0.000001633657</Sci2IdlY21>
    <Sci2IdlY22>-0.00000002847674</Sci2IdlY22>
    <Sci2IdlY30>5.284669E-11</Sci2IdlY30>
    <Sci2IdlY31>-8.065214E-10</Sci2IdlY31>
    <Sci2IdlY32>4.80561E-11</Sci2IdlY32>
    <Sci2IdlY33>5.87967E-11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-9.016246</Idl2SciX10>
    <Idl2SciX11>-0.00003270162</Idl2SciX11>
    <Idl2SciX20>-0.00006744578</Idl2SciX20>
    <Idl2SciX21>-0.00001250612</Idl2SciX21>
    <Idl2SciX22>0.0006100718</Idl2SciX22>
    <Idl2SciX30>-0.00001960492</Idl2SciX30>
    <Idl2SciX31>-0.0000001852528</Idl2SciX31>
    <Idl2SciX32>-0.00001099358</Idl2SciX32>
    <Idl2SciX33>0.00000001409914</Idl2SciX33>
    <Idl2SciX40>-0.0000001303128</Idl2SciX40>
    <Idl2SciX41>-0.00000001008892</Idl2SciX41>
    <Idl2SciX42>-0.0000001219253</Idl2SciX42>
    <Idl2SciX43>0.000000006559973</Idl2SciX43>
    <Idl2SciX44>-0.00000001839063</Idl2SciX44>
    <Idl2SciX50/>
    <Idl2SciX51/>
    <Idl2SciX52/>
    <Idl2SciX53/>
    <Idl2SciX54/>
    <Idl2SciX55/>
    <Idl2SciY10>-0.0006514976</Idl2SciY10>
    <Idl2SciY11>9.085931</Idl2SciY11>
    <Idl2SciY20>-0.00001822365</Idl2SciY20>
    <Idl2SciY21>-0.001221315</Idl2SciY21>
    <Idl2SciY22>0.00002123081</Idl2SciY22>
    <Idl2SciY30>0.0000003645683</Idl2SciY30>
    <Idl2SciY31>0.000005509879</Idl2SciY31>
    <Idl2SciY32>0.0000003283831</Idl2SciY32>
    <Idl2SciY33>-0.0000003786376</Idl2SciY33>
    <Idl2SciY40>0.000000009469786</Idl2SciY40>
    <Idl2SciY41>0.00000008317944</Idl2SciY41>
    <Idl2SciY42>0.000000007156233</Idl2SciY42>
    <Idl2SciY43>0.00000006750914</Idl2SciY43>
    <Idl2SciY44>-0.000000006145493</Idl2SciY44>
    <Idl2SciY50/>
    <Idl2SciY51/>
    <Idl2SciY52/>
    <Idl2SciY53/>
    <Idl2SciY54/>
    <Idl2SciY55/>
  </SiafEntry>
  <SiafEntry>
    <InstrName>MIRI</InstrName>
    <AperName>MIRIM_FULL_CNTR</AperName>
    <AperShape>QUAD</AperShape>
    <XDetSize>1032</XDetSize>
    <YDetSize>1024</YDetSize>
    <XDetRef>516</XDetRef>
    <YDetRef>512</YDetRef>
    <XSciSize>1032</XSciSize>
    <YSciSize>1024</YSciSize>
    <XSciRef>516</XSciRef>
    <YSciRef>512</YSciRef>
    <XSciScale>0.110903300270663</XSciScale>
    <YSciScale>0.110061100001332</YSciScale>
    <V2Ref>-433.68</V2Ref>
    <V3Ref>-375.6</V3Ref>
    <V3IdlYAngle>4.55</V3IdlYAngle>
    <VIdlParity>-1</VIdlParity>
    <DetSciYAngle>0</DetSciYAngle>
    <DetSciParity>1</DetSciParity>
    <V3SciXAngle>-85.45</V3SciXAngle>
    <V3SciYAngle>4.55</V3SciYAngle>
    <XIdlVert1>-56.4847161123817</XIdlVert1>
    <XIdlVert2>56.7809508307645</XIdlVert2>
    <XIdlVert3>56.7556133688534</XIdlVert3>
    <XIdlVert4>-56.4465149702446</XIdlVert4>
    <YIdlVert1>-56.4761019680479</YIdlVert1>
    <YIdlVert2>-55.9382573961613</YIdlVert2>
    <YIdlVert3>56.041444332421</YIdlVert3>
    <YIdlVert4>56.5408323766062</YIdlVert4>
    <UseAfterDate>2014-01-24</UseAfterDate>
    <Comment/>
    <Sci2IdlDeg>4</Sci2IdlDeg>
    <Sci2IdlX10>0.1109033</Sci2IdlX10>
    <Sci2IdlX11>0.0000005414345</Sci2IdlX11>
    <Sci2IdlX20>0.0000001163247</Sci2IdlX20>
    <Sci2IdlX21>-0.00000001747554</Sci2IdlX21>
    <Sci2IdlX22>-0.0000008132082</Sci2IdlX22>
    <Sci2IdlX30>-0.000000002865446</Sci2IdlX30>
    <Sci2IdlX31>2.523528E-11</Sci2IdlX31>
    <Sci2IdlX32>-0.000000001599324</Sci2IdlX32>
    <Sci2IdlX33>-2.378268E-12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-0.000007748211</Sci2IdlY10>
    <Sci2IdlY11>0.1100611</Sci2IdlY11>
    <Sci2IdlY20>0.00000002345867</Sci2IdlY20>
    <Sci2IdlY21>-0.000001633657</Sci2IdlY21>
    <Sci2IdlY22>-0.00000002847674</Sci2IdlY22>
    <Sci2IdlY30>5.284669E-11</Sci2IdlY30>
    <Sci2IdlY31>-8.065214E-10</Sci2IdlY31>
    <Sci2IdlY32>4.80561E-11</Sci2IdlY32>
    <Sci2IdlY33>5.87967E-11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9.016246</Idl2SciX10>
    <Idl2SciX11>-0.00003270162</Idl2SciX11>
    <Idl2SciX20>-0.00006744578</Idl2SciX20>
    <Idl2SciX21>0.00001250612</Idl2SciX21>
    <Idl2SciX22>0.0006100718</Idl2SciX22>
    <Idl2SciX30>0.00001960492</Idl2SciX30>
    <Idl2SciX31>-0.0000001852528</Idl2SciX31>
    <Idl2SciX32>0.00001099358</Idl2SciX32>
    <Idl2SciX33>0.00000001409914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0.0006514976</Idl2SciY10>
    <Idl2SciY11>9.085931</Idl2SciY11>
    <Idl2SciY20>-0.00001822365</Idl2SciY20>
    <Idl2SciY21>0.001221315</Idl2SciY21>
    <Idl2SciY22>0.00002123081</Idl2SciY22>
    <Idl2SciY30>-0.0000003645683</Idl2SciY30>
    <Idl2SciY31>0.000005509879</Idl2SciY31>
    <Idl2SciY32>-0.0000003283831</Idl2SciY32>
    <Idl2SciY33>-0.0000003786376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MIRIM_FULL_ILLCNTR</AperName>
    <AperShape>QUAD</AperShape>
    <XDetSize>1032</XDetSize>
    <YDetSize>1024</YDetSize>
    <XDetRef>706</XDetRef>
    <YDetRef>512</YDetRef>
    <XSciSize>644</XSciSize>
    <YSciSize>1024</YSciSize>
    <XSciRef>322</XSciRef>
    <YSciRef>512</YSciRef>
    <XSciScale>0.110903300270663</XSciScale>
    <YSciScale>0.110061100001332</YSciScale>
    <V2Ref>-454.672429269518</V2Ref>
    <V3Ref>-373.929885180893</V3Ref>
    <V3IdlYAngle>4.55</V3IdlYAngle>
    <VIdlParity>-1</VIdlParity>
    <DetSciYAngle>0</DetSciYAngle>
    <DetSciParity>1</DetSciParity>
    <V3SciXAngle>-85.45</V3SciXAngle>
    <V3SciYAngle>4.55</V3SciYAngle>
    <XIdlVert1>-35.7863332777247</XIdlVert1>
    <XIdlVert2>35.2795123280575</XIdlVert2>
    <XIdlVert3>35.2599807881299</XIdlVert3>
    <XIdlVert4>-35.7785756044147</XIdlVert4>
    <YIdlVert1>-56.3870107548558</YIdlVert1>
    <YIdlVert2>-55.9398629677863</YIdlVert2>
    <YIdlVert3>56.0442987344181</YIdlVert3>
    <YIdlVert4>56.4949826366146</YIdlVert4>
    <UseAfterDate>2014-01-24</UseAfterDate>
    <Comment/>
    <Sci2IdlDeg>4</Sci2IdlDeg>
    <Sci2IdlX10>0.11069165360324</Sci2IdlX10>
    <Sci2IdlX11>-2.9407530282E-06</Sci2IdlX11>
    <Sci2IdlX20>-0.000001086889896</Sci2IdlX20>
    <Sci2IdlX21>-2.482553154E-08</Sci2IdlX21>
    <Sci2IdlX22>-1.0453575074E-06</Sci2IdlX22>
    <Sci2IdlX30>-1.3563596E-09</Sci2IdlX30>
    <Sci2IdlX31>-6.3919446E-11</Sci2IdlX31>
    <Sci2IdlX32>-8.4435292E-10</Sci2IdlX32>
    <Sci2IdlX33>1.7911756E-11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2.7838817794E-06</Sci2IdlY10>
    <Sci2IdlY11>0.109730969450537</Sci2IdlY11>
    <Sci2IdlY20>2.116945424E-08</Sci2IdlY20>
    <Sci2IdlY21>-1.7920345571E-06</Sci2IdlY21>
    <Sci2IdlY22>-2.347121717E-08</Sci2IdlY22>
    <Sci2IdlY30>-6.0879026E-11</Sci2IdlY30>
    <Sci2IdlY31>-2.70446899999999E-11</Sci2IdlY31>
    <Sci2IdlY32>4.63361399999999E-12</Sci2IdlY32>
    <Sci2IdlY33>2.6811229E-10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9.28836709741317</Idl2SciX10>
    <Idl2SciX11>-0.031174327448363</Idl2SciX11>
    <Idl2SciX20>-5.24074488300059E-03</Idl2SciX20>
    <Idl2SciX21>2.33111501798427E-03</Idl2SciX21>
    <Idl2SciX22>-4.46809850266349E-04</Idl2SciX22>
    <Idl2SciX30>4.57720423040023E-05</Idl2SciX30>
    <Idl2SciX31>-1.37353981767897E-05</Idl2SciX31>
    <Idl2SciX32>2.20283315256551E-05</Idl2SciX32>
    <Idl2SciX33>-3.30092306714351E-06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-1.17840829366154E-02</Idl2SciY10>
    <Idl2SciY11>9.07313954157876</Idl2SciY11>
    <Idl2SciY20>1.07112244990659E-03</Idl2SciY20>
    <Idl2SciY21>-5.2398271272227E-04</Idl2SciY21>
    <Idl2SciY22>4.01617406030631E-04</Idl2SciY22>
    <Idl2SciY30>-6.34353068088315E-06</Idl2SciY30>
    <Idl2SciY31>1.85058171336745E-05</Idl2SciY31>
    <Idl2SciY32>-1.10492342884105E-05</Idl2SciY32>
    <Idl2SciY33>1.73003160190946E-06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MIRIM_BRIGHTSKY_ILLCNTR</AperName>
    <AperShape>QUAD</AperShape>
    <XDetSize>1032</XDetSize>
    <YDetSize>1024</YDetSize>
    <XDetRef>484</XDetRef>
    <YDetRef>306</YDetRef>
    <XSciSize>968</XSciSize>
    <YSciSize>512</YSciSize>
    <XSciRef>484</XSciRef>
    <YSciRef>256</YSciRef>
    <XSciScale>0.11081705556999</XSciScale>
    <YSciScale>0.110124868730149</YSciScale>
    <V2Ref>-431.910208579344</V2Ref>
    <V3Ref>-398.496767528912</V3Ref>
    <V3IdlYAngle>4.55</V3IdlYAngle>
    <VIdlParity>-1</VIdlParity>
    <DetSciYAngle>0</DetSciYAngle>
    <DetSciParity>1</DetSciParity>
    <V3SciXAngle>-85.45</V3SciXAngle>
    <V3SciYAngle>4.55</V3SciYAngle>
    <XIdlVert1>-52.9120210683957</XIdlVert1>
    <XIdlVert2>53.3814034103336</XIdlVert2>
    <XIdlVert3>53.6000452589992</XIdlVert3>
    <XIdlVert4>-53.0235249866911</XIdlVert4>
    <YIdlVert1>-28.2831217745964</YIdlVert1>
    <YIdlVert2>-27.806869365038</YIdlVert2>
    <YIdlVert3>28.2029410533567</YIdlVert3>
    <YIdlVert4>28.2566859139279</YIdlVert4>
    <UseAfterDate>2014-01-24</UseAfterDate>
    <Comment/>
    <Sci2IdlDeg>4</Sci2IdlDeg>
    <Sci2IdlX10>0.110816625638821</Sci2IdlX10>
    <Sci2IdlX11>3.0318898127375E-04</Sci2IdlX11>
    <Sci2IdlX20>4.796260226992E-07</Sci2IdlX20>
    <Sci2IdlX21>7.053326093152E-07</Sci2IdlX21>
    <Sci2IdlX22>-6.812468730368E-07</Sci2IdlX22>
    <Sci2IdlX30>-3.0873870892E-09</Sci2IdlX30>
    <Sci2IdlX31>-7.782967792E-10</Sci2IdlX31>
    <Sci2IdlX32>-1.7924729968E-09</Sci2IdlX32>
    <Sci2IdlX33>-2.490540136E-10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3.08686293290232E-04</Sci2IdlY10>
    <Sci2IdlY11>0.110124451368777</Sci2IdlY11>
    <Sci2IdlY20>2.058040038684E-07</Sci2IdlY20>
    <Sci2IdlY21>-1.4604005792456E-06</Sci2IdlY21>
    <Sci2IdlY22>-1.9440344762E-08</Sci2IdlY22>
    <Sci2IdlY30>-2.097051232E-10</Sci2IdlY30>
    <Sci2IdlY31>-8.907225716E-10</Sci2IdlY31>
    <Sci2IdlY32>-6.254571372E-10</Sci2IdlY32>
    <Sci2IdlY33>-5.81429092E-11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9.31791456834878</Idl2SciX10>
    <Idl2SciX11>-3.57990580684764E-02</Idl2SciX11>
    <Idl2SciX20>-5.67662612749296E-03</Idl2SciX20>
    <Idl2SciX21>2.26444904066136E-03</Idl2SciX21>
    <Idl2SciX22>-4.90923692721312E-04</Idl2SciX22>
    <Idl2SciX30>4.75354735824223E-05</Idl2SciX30>
    <Idl2SciX31>-1.29783603342822E-05</Idl2SciX31>
    <Idl2SciX32>2.29394980251071E-05</Idl2SciX32>
    <Idl2SciX33>-3.01839187540542E-06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-1.72287592228959E-02</Idl2SciY10>
    <Idl2SciY11>9.07213868349904</Idl2SciY11>
    <Idl2SciY20>1.06914966564174E-03</Idl2SciY20>
    <Idl2SciY21>-5.78806195654906E-04</Idl2SciY21>
    <Idl2SciY22>4.18572660016049E-04</Idl2SciY22>
    <Idl2SciY30>-6.18040334506192E-06</Idl2SciY30>
    <Idl2SciY31>1.93165225072253E-05</Idl2SciY31>
    <Idl2SciY32>-1.03831220016378E-05</Idl2SciY32>
    <Idl2SciY33>2.04988218052077E-06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MIRIM_SUBPRISM_CNTR</AperName>
    <AperShape>QUAD</AperShape>
    <XDetSize>1032</XDetSize>
    <YDetSize>1024</YDetSize>
    <XDetRef>36</XDetRef>
    <YDetRef>736</YDetRef>
    <XSciSize>72</XSciSize>
    <YSciSize>416</YSciSize>
    <XSciRef>36</XSciRef>
    <YSciRef>208</YSciRef>
    <XSciScale>0.10772440056896</XSciScale>
    <YSciScale>0.110407243157569</YSciScale>
    <V2Ref>-379.127163788229</V2Ref>
    <V3Ref>-355.122857890625</V3Ref>
    <V3IdlYAngle>4.55</V3IdlYAngle>
    <VIdlParity>-1</VIdlParity>
    <DetSciYAngle>0</DetSciYAngle>
    <DetSciParity>1</DetSciParity>
    <V3SciXAngle>-85.45</V3SciXAngle>
    <V3SciYAngle>4.55</V3SciYAngle>
    <XIdlVert1>-3.85031511155433</XIdlVert1>
    <XIdlVert2>3.92053763091672</XIdlVert2>
    <XIdlVert3>3.99153636541603</XIdlVert3>
    <XIdlVert4>-3.72818242755974</XIdlVert4>
    <YIdlVert1>-22.9245595185031</YIdlVert1>
    <YIdlVert2>-22.9192255255524</YIdlVert2>
    <YIdlVert3>23.0071790232447</YIdlVert3>
    <YIdlVert4>22.9907677585628</YIdlVert4>
    <UseAfterDate>2014-01-24</UseAfterDate>
    <Comment/>
    <Sci2IdlDeg>4</Sci2IdlDeg>
    <Sci2IdlX10>0.107724342370995</Sci2IdlX10>
    <Sci2IdlX11>2.21913898740026E-04</Sci2IdlX11>
    <Sci2IdlX20>7.143308539744E-06</Sci2IdlX20>
    <Sci2IdlX21>-1.7047038933312E-06</Sci2IdlX21>
    <Sci2IdlX22>4.650506856576E-07</Sci2IdlX22>
    <Sci2IdlX30>-6.7129110432E-09</Sci2IdlX30>
    <Sci2IdlX31>1.14053944E-09</Sci2IdlX31>
    <Sci2IdlX32>-3.4348567488E-09</Sci2IdlX32>
    <Sci2IdlX33>2.108767976E-10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1.11976240224576E-04</Sci2IdlY10>
    <Sci2IdlY11>0.110407020138559</Sci2IdlY11>
    <Sci2IdlY20>-8.869978131872E-07</Sci2IdlY20>
    <Sci2IdlY21>3.22326689984E-07</Sci2IdlY21>
    <Sci2IdlY22>-3.638668960832E-07</Sci2IdlY22>
    <Sci2IdlY30>6.46474434E-10</Sci2IdlY30>
    <Sci2IdlY31>-2.8269185456E-09</Sci2IdlY31>
    <Sci2IdlY32>8.98071204E-10</Sci2IdlY32>
    <Sci2IdlY33>-3.811764712E-10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9.28836709741317</Idl2SciX10>
    <Idl2SciX11>-0.031174327448363</Idl2SciX11>
    <Idl2SciX20>-5.24074488300059E-03</Idl2SciX20>
    <Idl2SciX21>2.33111501798427E-03</Idl2SciX21>
    <Idl2SciX22>-4.46809850266349E-04</Idl2SciX22>
    <Idl2SciX30>4.57720423040023E-05</Idl2SciX30>
    <Idl2SciX31>-1.37353981767897E-05</Idl2SciX31>
    <Idl2SciX32>2.20283315256551E-05</Idl2SciX32>
    <Idl2SciX33>-3.30092306714351E-06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-1.17840829366154E-02</Idl2SciY10>
    <Idl2SciY11>9.07313954157876</Idl2SciY11>
    <Idl2SciY20>1.07112244990659E-03</Idl2SciY20>
    <Idl2SciY21>-5.2398271272227E-04</Idl2SciY21>
    <Idl2SciY22>4.01617406030631E-04</Idl2SciY22>
    <Idl2SciY30>-6.34353068088315E-06</Idl2SciY30>
    <Idl2SciY31>1.85058171336745E-05</Idl2SciY31>
    <Idl2SciY32>-1.10492342884105E-05</Idl2SciY32>
    <Idl2SciY33>1.73003160190946E-06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MIRIM_SUB256_ILLCNTR</AperName>
    <AperShape>QUAD</AperShape>
    <XDetSize>1032</XDetSize>
    <YDetSize>1024</YDetSize>
    <XDetRef>306</XDetRef>
    <YDetRef>128</YDetRef>
    <XSciSize>604</XSciSize>
    <YSciSize>256</YSciSize>
    <XSciRef>302</XSciRef>
    <YSciRef>128</YSciRef>
    <XSciScale>0.110056232880666</XSciScale>
    <YSciScale>0.110290878278385</YSciScale>
    <V2Ref>-413.808156251175</V2Ref>
    <V3Ref>-419.68465017712</V3Ref>
    <V3IdlYAngle>4.55</V3IdlYAngle>
    <VIdlParity>-1</VIdlParity>
    <DetSciYAngle>0</DetSciYAngle>
    <DetSciParity>1</DetSciParity>
    <V3SciXAngle>-85.45</V3SciXAngle>
    <V3SciYAngle>4.55</V3SciYAngle>
    <XIdlVert1>-32.7247819448888</XIdlVert1>
    <XIdlVert2>33.3365152877005</XIdlVert2>
    <XIdlVert3>33.5034393646731</XIdlVert3>
    <XIdlVert4>-32.8438167896723</XIdlVert4>
    <YIdlVert1>-14.1074175837814</YIdlVert1>
    <YIdlVert2>-13.8684277696266</YIdlVert2>
    <YIdlVert3>14.2844118828515</YIdlVert3>
    <YIdlVert4>14.1320739720463</YIdlVert4>
    <UseAfterDate>2014-01-24</UseAfterDate>
    <Comment/>
    <Sci2IdlDeg>4</Sci2IdlDeg>
    <Sci2IdlX10>0.110055595728681</Sci2IdlX10>
    <Sci2IdlX11>2.28251391998782E-04</Sci2IdlX11>
    <Sci2IdlX20>2.69238710112E-06</Sci2IdlX20>
    <Sci2IdlX21>1.8676047359928E-06</Sci2IdlX21>
    <Sci2IdlX22>-9.99707208143999E-08</Sci2IdlX22>
    <Sci2IdlX30>-4.4733214688E-09</Sci2IdlX30>
    <Sci2IdlX31>-1.402061574E-09</Sci2IdlX31>
    <Sci2IdlX32>-2.5567873392E-09</Sci2IdlX32>
    <Sci2IdlX33>-4.782567816E-10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3.744925748226E-04</Sci2IdlY10>
    <Sci2IdlY11>0.110290642090432</Sci2IdlY11>
    <Sci2IdlY20>5.742515399168E-07</Sci2IdlY20>
    <Sci2IdlY21>-7.00423711084E-07</Sci2IdlY21>
    <Sci2IdlY22>2.428796788108E-07</Sci2IdlY22>
    <Sci2IdlY30>-3.46577618E-10</Sci2IdlY30>
    <Sci2IdlY31>-1.5802891604E-09</Sci2IdlY31>
    <Sci2IdlY32>-1.173064098E-09</Sci2IdlY32>
    <Sci2IdlY33>-3.248220108E-10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9.16190773623225</Idl2SciX10>
    <Idl2SciX11>6.85502201693491E-04</Idl2SciX11>
    <Idl2SciX20>-3.81163009139692E-03</Idl2SciX20>
    <Idl2SciX21>-6.51176824502766E-04</Idl2SciX21>
    <Idl2SciX22>-9.4222390799994E-05</Idl2SciX22>
    <Idl2SciX30>4.08313028009141E-05</Idl2SciX30>
    <Idl2SciX31>2.77502015036212E-06</Idl2SciX31>
    <Idl2SciX32>2.13442016128201E-05</Idl2SciX32>
    <Idl2SciX33>1.55131106266753E-06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-8.24619623830028E-03</Idl2SciY10>
    <Idl2SciY11>9.05147867926584</Idl2SciY11>
    <Idl2SciY20>-1.46966250382112E-04</Idl2SciY20>
    <Idl2SciY21>3.19692130074041E-04</Idl2SciY21>
    <Idl2SciY22>-8.79118255666741E-05</Idl2SciY22>
    <Idl2SciY30>-4.8607748758697E-07</Idl2SciY30>
    <Idl2SciY31>1.55081367636837E-05</Idl2SciY31>
    <Idl2SciY32>2.57467607891386E-06</Idl2SciY32>
    <Idl2SciY33>2.81667244804327E-06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MIRIM_SUB128_CNTR</AperName>
    <AperShape>QUAD</AperShape>
    <XDetSize>1032</XDetSize>
    <YDetSize>1024</YDetSize>
    <XDetRef>68</XDetRef>
    <YDetRef>960</YDetRef>
    <XSciSize>128</XSciSize>
    <YSciSize>128</YSciSize>
    <XSciRef>64</XSciRef>
    <YSciRef>64</YSciRef>
    <XSciScale>0.107630874901237</XSciScale>
    <YSciScale>0.110217315067363</YSciScale>
    <V2Ref>-380.668567376538</V2Ref>
    <V3Ref>-330.206976206015</V3Ref>
    <V3IdlYAngle>4.55</V3IdlYAngle>
    <VIdlParity>-1</VIdlParity>
    <DetSciYAngle>0</DetSciYAngle>
    <DetSciParity>1</DetSciParity>
    <V3SciXAngle>-85.45</V3SciXAngle>
    <V3SciYAngle>4.55</V3SciYAngle>
    <XIdlVert1>-6.83883257219818</XIdlVert1>
    <XIdlVert2>6.95888184339223</XIdlVert2>
    <XIdlVert3>6.98255460476703</XIdlVert3>
    <XIdlVert4>-6.76437227069699</XIdlVert4>
    <YIdlVert1>-7.01302715867128</YIdlVert1>
    <YIdlVert2>-6.99891493112352</YIdlVert2>
    <YIdlVert3>7.11311734944019</YIdlVert3>
    <YIdlVert4>7.0872169168898</YIdlVert4>
    <UseAfterDate>2014-01-24</UseAfterDate>
    <Comment/>
    <Sci2IdlDeg>4</Sci2IdlDeg>
    <Sci2IdlX10>0.107630774698084</Sci2IdlX10>
    <Sci2IdlX11>3.74067710081133E-04</Sci2IdlX11>
    <Sci2IdlX20>6.8628741777856E-06</Sci2IdlX20>
    <Sci2IdlX21>-3.0979663100224E-06</Sci2IdlX21>
    <Sci2IdlX22>5.900520583552E-07</Sci2IdlX22>
    <Sci2IdlX30>-6.4937853664E-09</Sci2IdlX30>
    <Sci2IdlX31>2.0155950752E-09</Sci2IdlX31>
    <Sci2IdlX32>-3.2359411136E-09</Sci2IdlX32>
    <Sci2IdlX33>4.788081384E-10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1.46866933178074E-04</Sci2IdlY10>
    <Sci2IdlY11>0.110216680289358</Sci2IdlY11>
    <Sci2IdlY20>-1.4354122163232E-06</Sci2IdlY20>
    <Sci2IdlY21>7.104952578432E-07</Sci2IdlY21>
    <Sci2IdlY22>-5.378611996736E-07</Sci2IdlY22>
    <Sci2IdlY30>9.336413012E-10</Sci2IdlY30>
    <Sci2IdlY31>-2.7468310832E-09</Sci2IdlY31>
    <Sci2IdlY32>1.6310741352E-09</Sci2IdlY32>
    <Sci2IdlY33>-2.570992104E-10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9.15865971012498</Idl2SciX10>
    <Idl2SciX11>-2.22125711401566E-03</Idl2SciX11>
    <Idl2SciX20>-3.8165899826653E-03</Idl2SciX20>
    <Idl2SciX21>3.84020101294598E-04</Idl2SciX21>
    <Idl2SciX22>-4.64005802128903E-05</Idl2SciX22>
    <Idl2SciX30>4.10773793934861E-05</Idl2SciX30>
    <Idl2SciX31>-3.20602422846259E-06</Idl2SciX31>
    <Idl2SciX32>2.08608491830487E-05</Idl2SciX32>
    <Idl2SciX33>-2.5303490138192E-07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1.49194625132378E-04</Idl2SciY10>
    <Idl2SciY11>9.05188787909276</Idl2SciY11>
    <Idl2SciY20>2.37699790785503E-04</Idl2SciY20>
    <Idl2SciY21>3.24235304583168E-04</Idl2SciY21>
    <Idl2SciY22>9.7159073849633E-05</Idl2SciY22>
    <Idl2SciY30>-2.52618769675005E-06</Idl2SciY30>
    <Idl2SciY31>1.58585284924134E-05</Idl2SciY31>
    <Idl2SciY32>-2.39284292289926E-06</Idl2SciY32>
    <Idl2SciY33>2.21355108483106E-06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MIRIM_SUB64_CNTR</AperName>
    <AperShape>QUAD</AperShape>
    <XDetSize>1032</XDetSize>
    <YDetSize>1024</YDetSize>
    <XDetRef>36</XDetRef>
    <YDetRef>928</YDetRef>
    <XSciSize>64</XSciSize>
    <YSciSize>64</YSciSize>
    <XSciRef>32</XSciRef>
    <YSciRef>32</YSciRef>
    <XSciScale>0.10727138750058</XSciScale>
    <YSciScale>0.110228794031324</YSciScale>
    <V2Ref>-377.508253057732</V2Ref>
    <V3Ref>-334.002552508322</V3Ref>
    <V3IdlYAngle>4.55</V3IdlYAngle>
    <VIdlParity>-1</VIdlParity>
    <DetSciYAngle>0</DetSciYAngle>
    <DetSciParity>1</DetSciParity>
    <V3SciXAngle>-85.45</V3SciXAngle>
    <V3SciYAngle>4.55</V3SciYAngle>
    <XIdlVert1>-3.38737246364067</XIdlVert1>
    <XIdlVert2>3.48387082086392</XIdlVert2>
    <XIdlVert3>3.50545702866624</XIdlVert3>
    <XIdlVert4>-3.35344293119103</XIdlVert4>
    <YIdlVert1>-3.48011737123587</YIdlVert1>
    <YIdlVert2>-3.46789705283419</YIdlVert2>
    <YIdlVert3>3.58809124529738</YIdlVert3>
    <YIdlVert4>3.57263421478766</YIdlVert4>
    <UseAfterDate>2014-01-24</UseAfterDate>
    <Comment/>
    <Sci2IdlDeg>4</Sci2IdlDeg>
    <Sci2IdlX10>0.107271172509116</Sci2IdlX10>
    <Sci2IdlX11>4.32172688954886E-04</Sci2IdlX11>
    <Sci2IdlX20>7.435532254048E-06</Sci2IdlX20>
    <Sci2IdlX21>-3.0118788094272E-06</Sci2IdlX21>
    <Sci2IdlX22>6.518129095296E-07</Sci2IdlX22>
    <Sci2IdlX30>-6.7429421088E-09</Sci2IdlX30>
    <Sci2IdlX31>1.903457584E-09</Sci2IdlX31>
    <Sci2IdlX32>-3.3733459392E-09</Sci2IdlX32>
    <Sci2IdlX33>4.376031464E-10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2.14766894737728E-04</Sci2IdlY10>
    <Sci2IdlY11>0.110227946820971</Sci2IdlY11>
    <Sci2IdlY20>-1.4339786121632E-06</Sci2IdlY20>
    <Sci2IdlY21>7.89020925632E-07</Sci2IdlY21>
    <Sci2IdlY22>-5.614976777792E-07</Sci2IdlY22>
    <Sci2IdlY30>9.0903501E-10</Sci2IdlY30>
    <Sci2IdlY31>-2.8707981104E-09</Sci2IdlY31>
    <Sci2IdlY32>1.53262794E-09</Sci2IdlY32>
    <Sci2IdlY33>-3.050415208E-10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9.1914689569717</Idl2SciX10>
    <Idl2SciX11>9.41188856579146E-03</Idl2SciX11>
    <Idl2SciX20>-3.9554925257514E-03</Idl2SciX20>
    <Idl2SciX21>-1.72862697401527E-03</Idl2SciX21>
    <Idl2SciX22>-2.7886145451498E-04</Idl2SciX22>
    <Idl2SciX30>4.05737824837498E-05</Idl2SciX30>
    <Idl2SciX31>8.86120337845783E-06</Idl2SciX31>
    <Idl2SciX32>2.18326793451011E-05</Idl2SciX32>
    <Idl2SciX33>3.38716026145449E-06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-1.35833714242964E-02</Idl2SciY10>
    <Idl2SciY11>9.06151283820619</Idl2SciY11>
    <Idl2SciY20>-5.29497548830693E-04</Idl2SciY20>
    <Idl2SciY21>6.53636823124742E-05</Idl2SciY21>
    <Idl2SciY22>-3.21684462131386E-04</Idl2SciY22>
    <Idl2SciY30>1.59027234691776E-06</Idl2SciY30>
    <Idl2SciY31>1.51481941151867E-05</Idl2SciY31>
    <Idl2SciY32>7.62936931252379E-06</Idl2SciY32>
    <Idl2SciY33>3.42943002060772E-06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MIRIM_SUBPRISM_64CNTR</AperName>
    <AperShape>QUAD</AperShape>
    <XDetSize>1032</XDetSize>
    <YDetSize>1024</YDetSize>
    <XDetRef>36</XDetRef>
    <YDetRef>528</YDetRef>
    <XSciSize>72</XSciSize>
    <YSciSize>416</YSciSize>
    <XSciRef>36</XSciRef>
    <YSciRef>208</YSciRef>
    <XSciScale>0.107929379429445</XSciScale>
    <YSciScale>0.110505355959024</YSciScale>
    <V2Ref>-380.922593309908</V2Ref>
    <V3Ref>-378.029405298535</V3Ref>
    <V3IdlYAngle>4.55</V3IdlYAngle>
    <VIdlParity>-1</VIdlParity>
    <DetSciYAngle>0</DetSciYAngle>
    <DetSciParity>1</DetSciParity>
    <V3SciXAngle>-85.45</V3SciXAngle>
    <V3SciYAngle>4.55</V3SciYAngle>
    <XIdlVert1>-3.81034221774802</XIdlVert1>
    <XIdlVert2>3.95351444199109</XIdlVert2>
    <XIdlVert3>3.96800295176822</XIdlVert3>
    <XIdlVert4>-3.78790658018237</XIdlVert4>
    <YIdlVert1>-22.9314365242617</YIdlVert1>
    <YIdlVert2>-22.9275170356715</YIdlVert2>
    <YIdlVert3>23.0349308565627</YIdlVert3>
    <YIdlVert4>23.0268605183047</YIdlVert4>
    <UseAfterDate>2014-01-24</UseAfterDate>
    <Comment/>
    <Sci2IdlDeg>4</Sci2IdlDeg>
    <Sci2IdlX10>0.107929354148215</Sci2IdlX10>
    <Sci2IdlX11>4.51964220032064E-05</Sci2IdlX11>
    <Sci2IdlX20>6.992031780448E-06</Sci2IdlX20>
    <Sci2IdlX21>-2.619430500672E-07</Sci2IdlX21>
    <Sci2IdlX22>4.100970698496E-07</Sci2IdlX22>
    <Sci2IdlX30>-6.6803773888E-09</Sci2IdlX30>
    <Sci2IdlX31>3.14044784E-10</Sci2IdlX31>
    <Sci2IdlX32>-3.5014934592E-09</Sci2IdlX32>
    <Sci2IdlX33>-3.47434136E-11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7.3872690884928E-05</Sci2IdlY10>
    <Sci2IdlY11>0.110505346716411</Sci2IdlY11>
    <Sci2IdlY20>-3.039425200032E-07</Sci2IdlY20>
    <Sci2IdlY21>9.1715853632E-08</Sci2IdlY21>
    <Sci2IdlY22>-1.002791648192E-07</Sci2IdlY22>
    <Sci2IdlY30>3.6203381E-10</Sci2IdlY30>
    <Sci2IdlY31>-2.7793823504E-09</Sci2IdlY31>
    <Sci2IdlY32>2.1063474E-10</Sci2IdlY32>
    <Sci2IdlY33>-4.636560008E-10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9.08364976152986</Idl2SciX10>
    <Idl2SciX11>3.20142558980989E-03</Idl2SciX11>
    <Idl2SciX20>-2.43070761499226E-03</Idl2SciX20>
    <Idl2SciX21>4.19948241737064E-04</Idl2SciX21>
    <Idl2SciX22>1.87313148587731E-04</Idl2SciX22>
    <Idl2SciX30>3.470550870756E-05</Idl2SciX30>
    <Idl2SciX31>-3.58708358817654E-06</Idl2SciX31>
    <Idl2SciX32>1.78046439005518E-05</Idl2SciX32>
    <Idl2SciX33>-5.60731158429368E-07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6.98014603714037E-03</Idl2SciY10>
    <Idl2SciY11>9.0585735229626</Idl2SciY11>
    <Idl2SciY20>1.92744305975779E-04</Idl2SciY20>
    <Idl2SciY21>6.60571634329792E-04</Idl2SciY21>
    <Idl2SciY22>8.13151524456304E-05</Idl2SciY22>
    <Idl2SciY30>-2.31768736615099E-06</Idl2SciY30>
    <Idl2SciY31>1.28374023045068E-05</Idl2SciY31>
    <Idl2SciY32>-2.84230437489321E-06</Idl2SciY32>
    <Idl2SciY33>1.308379432836E-06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MIRIM_FULL_TALRSCNTR</AperName>
    <AperShape>QUAD</AperShape>
    <XDetSize>1032</XDetSize>
    <YDetSize>1024</YDetSize>
    <XDetRef>256</XDetRef>
    <YDetRef>606</YDetRef>
    <XSciSize>512</XSciSize>
    <YSciSize>512</YSciSize>
    <XSciRef>256</XSciRef>
    <YSciRef>256</YSciRef>
    <XSciScale>0.110093103548073</XSciScale>
    <YSciScale>0.11039244225625</YSciScale>
    <V2Ref>-404.178270011596</V2Ref>
    <V3Ref>-367.535266009823</V3Ref>
    <V3IdlYAngle>4.55</V3IdlYAngle>
    <VIdlParity>-1</VIdlParity>
    <DetSciYAngle>0</DetSciYAngle>
    <DetSciParity>1</DetSciParity>
    <V3SciXAngle>-85.45</V3SciXAngle>
    <V3SciYAngle>4.55</V3SciYAngle>
    <XIdlVert1>-27.8312870739134</XIdlVert1>
    <XIdlVert2>28.3590768638389</XIdlVert2>
    <XIdlVert3>28.2844238280375</XIdlVert3>
    <XIdlVert4>-27.7573810038299</XIdlVert4>
    <YIdlVert1>-28.2332163296643</YIdlVert1>
    <YIdlVert2>-28.1563350045795</YIdlVert2>
    <YIdlVert3>28.1991244085252</YIdlVert3>
    <YIdlVert4>28.3128698809803</YIdlVert4>
    <UseAfterDate>2014-01-24</UseAfterDate>
    <Comment/>
    <Sci2IdlDeg>4</Sci2IdlDeg>
    <Sci2IdlX10>0.110093070799361</Sci2IdlX10>
    <Sci2IdlX11>-3.97369359709344E-05</Sci2IdlX11>
    <Sci2IdlX20>3.188143457872E-06</Sci2IdlX20>
    <Sci2IdlX21>-5.543865760832E-07</Sci2IdlX21>
    <Sci2IdlX22>-2.559278601824E-07</Sci2IdlX22>
    <Sci2IdlX30>-4.9452143092E-09</Sci2IdlX30>
    <Sci2IdlX31>5.20748492E-10</Sci2IdlX31>
    <Sci2IdlX32>-2.6023276528E-09</Sci2IdlX32>
    <Sci2IdlX33>8.08578776E-11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-8.4916509184392E-05</Sci2IdlY10>
    <Sci2IdlY11>0.110392435104383</Sci2IdlY11>
    <Sci2IdlY20>-2.555433857892E-07</Sci2IdlY20>
    <Sci2IdlY21>-8.8752788114E-07</Sci2IdlY21>
    <Sci2IdlY22>-1.076333820452E-07</Sci2IdlY22>
    <Sci2IdlY30>3.37016636E-10</Sci2IdlY30>
    <Sci2IdlY31>-1.8946564436E-09</Sci2IdlY31>
    <Sci2IdlY32>4.18144746E-10</Sci2IdlY32>
    <Sci2IdlY33>-1.903607572E-10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9.08678051190489</Idl2SciX10>
    <Idl2SciX11>-1.84308041081083E-02</Idl2SciX11>
    <Idl2SciX20>-2.04405181280114E-03</Idl2SciX20>
    <Idl2SciX21>-1.41092075363333E-03</Idl2SciX21>
    <Idl2SciX22>6.83123973369467E-05</Idl2SciX22>
    <Idl2SciX30>3.13259538522006E-05</Idl2SciX30>
    <Idl2SciX31>9.4411175027172E-06</Idl2SciX31>
    <Idl2SciX32>1.75106865851426E-05</Idl2SciX32>
    <Idl2SciX33>3.28378122344867E-06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-3.07477810295308E-02</Idl2SciY10>
    <Idl2SciY11>9.06703949686026</Idl2SciY11>
    <Idl2SciY20>-4.28886378521541E-04</Idl2SciY20>
    <Idl2SciY21>5.21462079879874E-04</Idl2SciY21>
    <Idl2SciY22>-1.85284555562871E-04</Idl2SciY22>
    <Idl2SciY30>2.276859680061E-06</Idl2SciY30>
    <Idl2SciY31>1.07193122793286E-05</Idl2SciY31>
    <Idl2SciY32>7.91899021253399E-06</Idl2SciY32>
    <Idl2SciY33>2.23627912544504E-06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MIRIM_TAMRS_CNTR</AperName>
    <AperShape>QUAD</AperShape>
    <XDetSize>1032</XDetSize>
    <YDetSize>1024</YDetSize>
    <XDetRef>964</XDetRef>
    <YDetRef>960</YDetRef>
    <XSciSize>128</XSciSize>
    <YSciSize>128</YSciSize>
    <XSciRef>64</XSciRef>
    <YSciRef>64</YSciRef>
    <XSciScale>0.110004044503076</XSciScale>
    <YSciScale>0.109635422565445</YSciScale>
    <V2Ref>-478.948761306044</V2Ref>
    <V3Ref>-322.832896988765</V3Ref>
    <V3IdlYAngle>4.55</V3IdlYAngle>
    <VIdlParity>-1</VIdlParity>
    <DetSciYAngle>0</DetSciYAngle>
    <DetSciParity>1</DetSciParity>
    <V3SciXAngle>-85.45</V3SciXAngle>
    <V3SciYAngle>4.55</V3SciYAngle>
    <XIdlVert1>-6.93128733059347</XIdlVert1>
    <XIdlVert2>7.14776848317952</XIdlVert2>
    <XIdlVert3>7.03422255747821</XIdlVert3>
    <XIdlVert4>-7.04708229416546</XIdlVert4>
    <YIdlVert1>-6.92197533725248</YIdlVert1>
    <YIdlVert2>-6.99220348172419</YIdlVert2>
    <YIdlVert3>7.03318715112724</YIdlVert3>
    <YIdlVert4>7.11846016865779</YIdlVert4>
    <UseAfterDate>2014-01-24</UseAfterDate>
    <Comment/>
    <Sci2IdlDeg>4</Sci2IdlDeg>
    <Sci2IdlX10>0.110002368013609</Sci2IdlX10>
    <Sci2IdlX11>-8.96068754290579E-04</Sci2IdlX11>
    <Sci2IdlX20>-1.0277995136576E-06</Sci2IdlX20>
    <Sci2IdlX21>1.372703778496E-07</Sci2IdlX21>
    <Sci2IdlX22>-7.143436463744E-07</Sci2IdlX22>
    <Sci2IdlX30>6.227483936E-10</Sci2IdlX30>
    <Sci2IdlX31>1.5951601568E-09</Sci2IdlX31>
    <Sci2IdlX32>3.243435584E-10</Sci2IdlX32>
    <Sci2IdlX33>5.7449162E-10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-6.07320700601434E-04</Sci2IdlY10>
    <Sci2IdlY11>0.109631760643945</Sci2IdlY11>
    <Sci2IdlY20>3.534196190688E-07</Sci2IdlY20>
    <Sci2IdlY21>-9.182661779072E-07</Sci2IdlY21>
    <Sci2IdlY22>8.318436819904E-07</Sci2IdlY22>
    <Sci2IdlY30>3.973347668E-10</Sci2IdlY30>
    <Sci2IdlY31>9.290169808E-10</Sci2IdlY31>
    <Sci2IdlY32>1.4263028328E-09</Sci2IdlY32>
    <Sci2IdlY33>7.299890456E-10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9.0233672422808</Idl2SciX10>
    <Idl2SciX11>-2.49848382441056E-02</Idl2SciX11>
    <Idl2SciX20>-3.44140488729047E-04</Idl2SciX20>
    <Idl2SciX21>-5.34279893762021E-04</Idl2SciX21>
    <Idl2SciX22>5.09807182054709E-04</Idl2SciX22>
    <Idl2SciX30>2.12424489302345E-05</Idl2SciX30>
    <Idl2SciX31>5.23793301780301E-06</Idl2SciX31>
    <Idl2SciX32>1.23131330854245E-05</Idl2SciX32>
    <Idl2SciX33>1.70629554245839E-06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-2.53780338395029E-02</Idl2SciY10>
    <Idl2SciY11>9.08068729149809</Idl2SciY11>
    <Idl2SciY20>-1.55152173551696E-04</Idl2SciY20>
    <Idl2SciY21>1.09166648025822E-03</Idl2SciY21>
    <Idl2SciY22>1.28419357512117E-05</Idl2SciY22>
    <Idl2SciY30>1.38666198768569E-06</Idl2SciY30>
    <Idl2SciY31>6.07870701899517E-06</Idl2SciY31>
    <Idl2SciY32>4.21454475988756E-06</Idl2SciY32>
    <Idl2SciY33>4.20707788427309E-07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MIRIM_MASKLYOT_CNTR</AperName>
    <AperShape>QUAD</AperShape>
    <XDetSize>1032</XDetSize>
    <YDetSize>1024</YDetSize>
    <XDetRef>160</XDetRef>
    <YDetRef>868</YDetRef>
    <XSciSize>320</XSciSize>
    <YSciSize>304</YSciSize>
    <XSciRef>160</XSciRef>
    <YSciRef>152</YSciRef>
    <XSciScale>0.108961767366698</XSciScale>
    <YSciScale>0.110327148281485</YSciScale>
    <V2Ref>-391.389719699265</V2Ref>
    <V3Ref>-339.53085251461</V3Ref>
    <V3IdlYAngle>4.55</V3IdlYAngle>
    <VIdlParity>-1</VIdlParity>
    <DetSciYAngle>0</DetSciYAngle>
    <DetSciParity>1</DetSciParity>
    <V3SciXAngle>-85.45</V3SciXAngle>
    <V3SciYAngle>4.55</V3SciYAngle>
    <XIdlVert1>-17.3648665695115</XIdlVert1>
    <XIdlVert2>17.6111515533429</XIdlVert2>
    <XIdlVert3>17.5215510826169</XIdlVert3>
    <XIdlVert4>-17.2404308441429</XIdlVert4>
    <YIdlVert1>-16.7312270882135</YIdlVert1>
    <YIdlVert2>-16.7632126008188</YIdlVert2>
    <YIdlVert3>16.7747425476667</YIdlVert3>
    <YIdlVert4>16.8094979696569</YIdlVert4>
    <UseAfterDate>2014-01-24</UseAfterDate>
    <Comment/>
    <Sci2IdlDeg>4</Sci2IdlDeg>
    <Sci2IdlX10>0.108961718400319</Sci2IdlX10>
    <Sci2IdlX11>6.05951381265984E-05</Sci2IdlX11>
    <Sci2IdlX20>5.0067810073504E-06</Sci2IdlX20>
    <Sci2IdlX21>-2.2002076078816E-06</Sci2IdlX21>
    <Sci2IdlX22>1.892910954208E-07</Sci2IdlX22>
    <Sci2IdlX30>-5.7486799608E-09</Sci2IdlX30>
    <Sci2IdlX31>1.6068604744E-09</Sci2IdlX31>
    <Sci2IdlX32>-2.8998500992E-09</Sci2IdlX32>
    <Sci2IdlX33>3.799930728E-10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-1.03300164673427E-04</Sci2IdlY10>
    <Sci2IdlY11>0.110327131641107</Sci2IdlY11>
    <Sci2IdlY20>-9.683088445088E-07</Sci2IdlY20>
    <Sci2IdlY21>-2.84735750912001E-08</Sci2IdlY21>
    <Sci2IdlY22>-3.407491284224E-07</Sci2IdlY22>
    <Sci2IdlY30>7.527638364E-10</Sci2IdlY30>
    <Sci2IdlY31>-2.3483746304E-09</Sci2IdlY31>
    <Sci2IdlY32>1.3059900744E-09</Sci2IdlY32>
    <Sci2IdlY33>-1.922277288E-10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-9.016246</Idl2SciX10>
    <Idl2SciX11>-0.00003270162</Idl2SciX11>
    <Idl2SciX20>-0.00006744578</Idl2SciX20>
    <Idl2SciX21>-0.00001250612</Idl2SciX21>
    <Idl2SciX22>0.0006100718</Idl2SciX22>
    <Idl2SciX30>-0.00001960492</Idl2SciX30>
    <Idl2SciX31>-0.0000001852528</Idl2SciX31>
    <Idl2SciX32>-0.00001099358</Idl2SciX32>
    <Idl2SciX33>0.00000001409914</Idl2SciX33>
    <Idl2SciX40>-0.0000001303128</Idl2SciX40>
    <Idl2SciX41>-0.00000001008892</Idl2SciX41>
    <Idl2SciX42>-0.0000001219253</Idl2SciX42>
    <Idl2SciX43>0.000000006559973</Idl2SciX43>
    <Idl2SciX44>-0.00000001839063</Idl2SciX44>
    <Idl2SciX50/>
    <Idl2SciX51/>
    <Idl2SciX52/>
    <Idl2SciX53/>
    <Idl2SciX54/>
    <Idl2SciX55/>
    <Idl2SciY10>-0.0006514976</Idl2SciY10>
    <Idl2SciY11>9.085931</Idl2SciY11>
    <Idl2SciY20>-0.00001822365</Idl2SciY20>
    <Idl2SciY21>-0.001221315</Idl2SciY21>
    <Idl2SciY22>0.00002123081</Idl2SciY22>
    <Idl2SciY30>0.0000003645683</Idl2SciY30>
    <Idl2SciY31>0.000005509879</Idl2SciY31>
    <Idl2SciY32>0.0000003283831</Idl2SciY32>
    <Idl2SciY33>-0.0000003786376</Idl2SciY33>
    <Idl2SciY40>0.000000009469786</Idl2SciY40>
    <Idl2SciY41>0.00000008317944</Idl2SciY41>
    <Idl2SciY42>0.000000007156233</Idl2SciY42>
    <Idl2SciY43>0.00000006750914</Idl2SciY43>
    <Idl2SciY44>-0.000000006145493</Idl2SciY44>
    <Idl2SciY50/>
    <Idl2SciY51/>
    <Idl2SciY52/>
    <Idl2SciY53/>
    <Idl2SciY54/>
    <Idl2SciY55/>
  </SiafEntry>
  <SiafEntry>
    <InstrName>MIRI</InstrName>
    <AperName>MIRIM_MASK1550_CNTR</AperName>
    <AperShape>QUAD</AperShape>
    <XDetSize>1032</XDetSize>
    <YDetSize>1024</YDetSize>
    <XDetRef>144</XDetRef>
    <YDetRef>578</YDetRef>
    <XSciSize>288</XSciSize>
    <YSciSize>224</YSciSize>
    <XSciRef>144</XSciRef>
    <YSciRef>112</YSciRef>
    <XSciScale>0.109198231951358</XSciScale>
    <YSciScale>0.110474137145753</YSciScale>
    <V2Ref>-392.177959628543</V2Ref>
    <V3Ref>-371.587368780386</V3Ref>
    <V3IdlYAngle>4.55</V3IdlYAngle>
    <VIdlParity>-1</VIdlParity>
    <DetSciYAngle>0</DetSciYAngle>
    <DetSciParity>1</DetSciParity>
    <V3SciXAngle>-85.45</V3SciXAngle>
    <V3SciYAngle>4.55</V3SciYAngle>
    <XIdlVert1>-15.5845707258819</XIdlVert1>
    <XIdlVert2>15.8822048712389</XIdlVert2>
    <XIdlVert3>15.8715047460684</XIdlVert3>
    <XIdlVert4>-15.5626266941703</XIdlVert4>
    <YIdlVert1>-12.33255378137</YIdlVert1>
    <YIdlVert2>-12.3193728752378</YIdlVert2>
    <YIdlVert3>12.4127590874518</YIdlVert3>
    <YIdlVert4>12.4275713162959</YIdlVert4>
    <UseAfterDate>2014-01-24</UseAfterDate>
    <Comment/>
    <Sci2IdlDeg>4</Sci2IdlDeg>
    <Sci2IdlX10>0.109198231927116</Sci2IdlX10>
    <Sci2IdlX11>2.58570308971232E-05</Sci2IdlX11>
    <Sci2IdlX20>4.9846878192768E-06</Sci2IdlX20>
    <Sci2IdlX21>-5.060168167488E-07</Sci2IdlX21>
    <Sci2IdlX22>5.605614336E-08</Sci2IdlX22>
    <Sci2IdlX30>-5.8304014988E-09</Sci2IdlX30>
    <Sci2IdlX31>4.620439608E-10</Sci2IdlX31>
    <Sci2IdlX32>-3.0563335632E-09</Sci2IdlX32>
    <Sci2IdlX33>3.58331832E-11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-2.30097965292002E-06</Sci2IdlY10>
    <Sci2IdlY11>0.110474134119768</Sci2IdlY11>
    <Sci2IdlY20>-3.142171515076E-07</Sci2IdlY20>
    <Sci2IdlY21>-4.339213630984E-07</Sci2IdlY21>
    <Sci2IdlY22>-1.2907793585E-07</Sci2IdlY22>
    <Sci2IdlY30>3.657648688E-10</Sci2IdlY30>
    <Sci2IdlY31>-2.3477383484E-09</Sci2IdlY31>
    <Sci2IdlY32>3.512016348E-10</Sci2IdlY32>
    <Sci2IdlY33>-3.248498028E-10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9.016246</Idl2SciX10>
    <Idl2SciX11>-0.00003270162</Idl2SciX11>
    <Idl2SciX20>-0.00006744578</Idl2SciX20>
    <Idl2SciX21>0.00001250612</Idl2SciX21>
    <Idl2SciX22>0.0006100718</Idl2SciX22>
    <Idl2SciX30>0.00001960492</Idl2SciX30>
    <Idl2SciX31>-0.0000001852528</Idl2SciX31>
    <Idl2SciX32>0.00001099358</Idl2SciX32>
    <Idl2SciX33>0.00000001409914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0.0006514976</Idl2SciY10>
    <Idl2SciY11>9.085931</Idl2SciY11>
    <Idl2SciY20>-0.00001822365</Idl2SciY20>
    <Idl2SciY21>0.001221315</Idl2SciY21>
    <Idl2SciY22>0.00002123081</Idl2SciY22>
    <Idl2SciY30>-0.0000003645683</Idl2SciY30>
    <Idl2SciY31>0.000005509879</Idl2SciY31>
    <Idl2SciY32>-0.0000003283831</Idl2SciY32>
    <Idl2SciY33>-0.0000003786376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MIRIM_MASK1140_CNTR</AperName>
    <AperShape>QUAD</AperShape>
    <XDetSize>1032</XDetSize>
    <YDetSize>1024</YDetSize>
    <XDetRef>144</XDetRef>
    <YDetRef>356</YDetRef>
    <XSciSize>288</XSciSize>
    <YSciSize>224</YSciSize>
    <XSciRef>144</XSciRef>
    <YSciRef>112</YSciRef>
    <XSciScale>0.109158816079</XSciScale>
    <YSciScale>0.110479076709013</YSciScale>
    <V2Ref>-394.121084159171</V2Ref>
    <V3Ref>-396.038103684176</V3Ref>
    <V3IdlYAngle>4.55</V3IdlYAngle>
    <VIdlParity>-1</VIdlParity>
    <DetSciYAngle>0</DetSciYAngle>
    <DetSciParity>1</DetSciParity>
    <V3SciXAngle>-85.45</V3SciXAngle>
    <V3SciYAngle>4.55</V3SciYAngle>
    <XIdlVert1>-15.5363468636083</XIdlVert1>
    <XIdlVert2>15.8749792331843</XIdlVert2>
    <XIdlVert3>15.9017390161331</XIdlVert3>
    <XIdlVert4>-15.5655050720822</XIdlVert4>
    <YIdlVert1>-12.3339004065994</YIdlVert1>
    <YIdlVert2>-12.2915374505357</YIdlVert2>
    <YIdlVert3>12.4419815695947</YIdlVert3>
    <YIdlVert4>12.4271634380835</YIdlVert4>
    <UseAfterDate>2014-01-24</UseAfterDate>
    <Comment/>
    <Sci2IdlDeg>4</Sci2IdlDeg>
    <Sci2IdlX10>0.109158770926966</Sci2IdlX10>
    <Sci2IdlX11>-6.65380491621761E-06</Sci2IdlX11>
    <Sci2IdlX20>4.9800298355232E-06</Sci2IdlX20>
    <Sci2IdlX21>8.667843412512E-07</Sci2IdlX21>
    <Sci2IdlX22>1.194879728352E-07</Sci2IdlX22>
    <Sci2IdlX30>-5.7956780792E-09</Sci2IdlX30>
    <Sci2IdlX31>-4.200801432E-10</Sci2IdlX31>
    <Sci2IdlX32>-3.1274554368E-09</Sci2IdlX32>
    <Sci2IdlX33>-2.263191576E-10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9.92848584436801E-05</Sci2IdlY10>
    <Sci2IdlY11>0.110479076508644</Sci2IdlY11>
    <Sci2IdlY20>2.013490939424E-07</Sci2IdlY20>
    <Sci2IdlY21>-4.269721067776E-07</Sci2IdlY21>
    <Sci2IdlY22>1.16586367936E-07</Sci2IdlY22>
    <Sci2IdlY30>6.21792028E-11</Sci2IdlY30>
    <Sci2IdlY31>-2.2970026016E-09</Sci2IdlY31>
    <Sci2IdlY32>-3.825045912E-10</Sci2IdlY32>
    <Sci2IdlY33>-4.128808392E-10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9.26416823994426</Idl2SciX10>
    <Idl2SciX11>-3.78273814263701E-03</Idl2SciX11>
    <Idl2SciX20>-5.35385442932362E-03</Idl2SciX20>
    <Idl2SciX21>2.0049805271989E-04</Idl2SciX21>
    <Idl2SciX22>-3.08349035921042E-04</Idl2SciX22>
    <Idl2SciX30>4.713636337569E-05</Idl2SciX30>
    <Idl2SciX31>-2.2128665539601E-06</Idl2SciX31>
    <Idl2SciX32>2.3830252286495E-05</Idl2SciX32>
    <Idl2SciX33>2.30636367637656E-07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-6.14429080695741E-03</Idl2SciY10>
    <Idl2SciY11>9.0492850782423</Idl2SciY11>
    <Idl2SciY20>2.30777020288545E-04</Idl2SciY20>
    <Idl2SciY21>-6.00505843716211E-05</Idl2SciY21>
    <Idl2SciY22>7.52361417924498E-05</Idl2SciY22>
    <Idl2SciY30>-2.51065826558263E-06</Idl2SciY30>
    <Idl2SciY31>1.87067148382856E-05</Idl2SciY31>
    <Idl2SciY32>-1.4409964059535E-06</Idl2SciY32>
    <Idl2SciY33>3.14140665457979E-06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MIRIM_MASK1065_CNTR</AperName>
    <AperShape>QUAD</AperShape>
    <XDetSize>1032</XDetSize>
    <YDetSize>1024</YDetSize>
    <XDetRef>144</XDetRef>
    <YDetRef>130</YDetRef>
    <XSciSize>288</XSciSize>
    <YSciSize>224</YSciSize>
    <XSciRef>144</XSciRef>
    <YSciRef>112</YSciRef>
    <XSciScale>0.108802029949698</XSciScale>
    <YSciScale>0.110358591079142</YSciScale>
    <V2Ref>-396.111876861721</V2Ref>
    <V3Ref>-420.915870601511</V3Ref>
    <V3IdlYAngle>4.55</V3IdlYAngle>
    <VIdlParity>-1</VIdlParity>
    <DetSciYAngle>0</DetSciYAngle>
    <DetSciParity>1</DetSciParity>
    <V3SciXAngle>-85.45</V3SciXAngle>
    <V3SciYAngle>4.55</V3SciYAngle>
    <XIdlVert1>-15.4290261305526</XIdlVert1>
    <XIdlVert2>15.8336604466334</XIdlVert2>
    <XIdlVert3>15.8841066905421</XIdlVert3>
    <XIdlVert4>-15.5267482971628</XIdlVert4>
    <YIdlVert1>-12.3097841871448</YIdlVert1>
    <YIdlVert2>-12.2597442304123</YIdlVert2>
    <YIdlVert3>12.4579035732744</YIdlVert3>
    <YIdlVert4>12.4133648592687</YIdlVert4>
    <UseAfterDate>2014-01-24</UseAfterDate>
    <Comment/>
    <Sci2IdlDeg>4</Sci2IdlDeg>
    <Sci2IdlX10>0.108801907060805</Sci2IdlX10>
    <Sci2IdlX11>-1.08971749206147E-04</Sci2IdlX11>
    <Sci2IdlX20>5.1764440081024E-06</Sci2IdlX20>
    <Sci2IdlX21>2.2967573555136E-06</Sci2IdlX21>
    <Sci2IdlX22>3.634032600576E-07</Sci2IdlX22>
    <Sci2IdlX30>-5.7603290124E-09</Sci2IdlX30>
    <Sci2IdlX31>-1.3180983752E-09</Sci2IdlX31>
    <Sci2IdlX32>-3.1998587856E-09</Sci2IdlX32>
    <Sci2IdlX33>-4.93194964E-10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1.6352708325995E-04</Sci2IdlY10>
    <Sci2IdlY11>0.110358537277961</Sci2IdlY11>
    <Sci2IdlY20>7.146352427068E-07</Sci2IdlY20>
    <Sci2IdlY21>-8.52747198472001E-08</Sci2IdlY21>
    <Sci2IdlY22>4.268998013404E-07</Sci2IdlY22>
    <Sci2IdlY30>-2.468764752E-10</Sci2IdlY30>
    <Sci2IdlY31>-2.2453526972E-09</Sci2IdlY31>
    <Sci2IdlY32>-1.1294307492E-09</Sci2IdlY32>
    <Sci2IdlY33>-5.024980204E-10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9.08364976152986</Idl2SciX10>
    <Idl2SciX11>3.20142558980989E-03</Idl2SciX11>
    <Idl2SciX20>-2.43070761499226E-03</Idl2SciX20>
    <Idl2SciX21>4.19948241737064E-04</Idl2SciX21>
    <Idl2SciX22>1.87313148587731E-04</Idl2SciX22>
    <Idl2SciX30>3.470550870756E-05</Idl2SciX30>
    <Idl2SciX31>-3.58708358817654E-06</Idl2SciX31>
    <Idl2SciX32>1.78046439005518E-05</Idl2SciX32>
    <Idl2SciX33>-5.60731158429368E-07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6.98014603714037E-03</Idl2SciY10>
    <Idl2SciY11>9.0585735229626</Idl2SciY11>
    <Idl2SciY20>1.92744305975779E-04</Idl2SciY20>
    <Idl2SciY21>6.60571634329792E-04</Idl2SciY21>
    <Idl2SciY22>8.13151524456304E-05</Idl2SciY22>
    <Idl2SciY30>-2.31768736615099E-06</Idl2SciY30>
    <Idl2SciY31>1.28374023045068E-05</Idl2SciY31>
    <Idl2SciY32>-2.84230437489321E-06</Idl2SciY32>
    <Idl2SciY33>1.308379432836E-06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MIRIM_FULL_SLITCNTR</AperName>
    <AperShape>QUAD</AperShape>
    <XDetSize>1032</XDetSize>
    <YDetSize>1024</YDetSize>
    <XDetRef>352</XDetRef>
    <YDetRef>300</YDetRef>
    <XSciSize>64</XSciSize>
    <YSciSize>1024</YSciSize>
    <XSciRef>32</XSciRef>
    <YSciRef>300</YSciRef>
    <XSciScale>0.110505140223944</XSciScale>
    <YSciScale>0.11029798802475</YSciScale>
    <V2Ref>-417.398743930779</V2Ref>
    <V3Ref>-400.352308742842</V3Ref>
    <V3IdlYAngle>4.55</V3IdlYAngle>
    <VIdlParity>-1</VIdlParity>
    <DetSciYAngle>0</DetSciYAngle>
    <DetSciParity>1</DetSciParity>
    <V3SciXAngle>-85.45</V3SciXAngle>
    <V3SciYAngle>4.55</V3SciYAngle>
    <XIdlVert1>-2.75</XIdlVert1>
    <XIdlVert2>2.75</XIdlVert2>
    <XIdlVert3>2.75</XIdlVert3>
    <XIdlVert4>-2.75</XIdlVert4>
    <YIdlVert1>-0.3</YIdlVert1>
    <YIdlVert2>-0.3</YIdlVert2>
    <YIdlVert3>0.3</YIdlVert3>
    <YIdlVert4>0.3</YIdlVert4>
    <UseAfterDate>2014-01-24</UseAfterDate>
    <Comment/>
    <Sci2IdlDeg>4</Sci2IdlDeg>
    <Sci2IdlX10>0.110504853640737</Sci2IdlX10>
    <Sci2IdlX11>2.01775376925139E-04</Sci2IdlX11>
    <Sci2IdlX20>1.9141877279968E-06</Sci2IdlX20>
    <Sci2IdlX21>9.304422853408E-07</Sci2IdlX21>
    <Sci2IdlX22>-4.052225555552E-07</Sci2IdlX22>
    <Sci2IdlX30>-4.1348665384E-09</Sci2IdlX30>
    <Sci2IdlX31>-7.401988984E-10</Sci2IdlX31>
    <Sci2IdlX32>-2.3189014336E-09</Sci2IdlX32>
    <Sci2IdlX33>-2.702354392E-10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10>2.51669928459936E-04</Sci2IdlY10>
    <Sci2IdlY11>0.110297803464099</Sci2IdlY11>
    <Sci2IdlY20>2.817927714336E-07</Sci2IdlY20>
    <Sci2IdlY21>-1.1465052449024E-06</Sci2IdlY21>
    <Sci2IdlY22>6.4814493952E-08</Sci2IdlY22>
    <Sci2IdlY30>-1.389006964E-10</Sci2IdlY30>
    <Sci2IdlY31>-1.4308825232E-09</Sci2IdlY31>
    <Sci2IdlY32>-6.151198344E-10</Sci2IdlY32>
    <Sci2IdlY33>-2.059413784E-10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10>9.09018448983933</Idl2SciX10>
    <Idl2SciX11>7.43298412696598E-02</Idl2SciX11>
    <Idl2SciX20>7.02767850045449E-04</Idl2SciX20>
    <Idl2SciX21>-8.05124862126852E-05</Idl2SciX21>
    <Idl2SciX22>5.45175737619332E-04</Idl2SciX22>
    <Idl2SciX30>-5.60459560785832E-06</Idl2SciX30>
    <Idl2SciX31>-1.06437762346502E-05</Idl2SciX31>
    <Idl2SciX32>-1.99570188762699E-06</Idl2SciX32>
    <Idl2SciX33>-3.91466215766509E-06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10>5.04457114309769E-02</Idl2SciY10>
    <Idl2SciY11>9.12216962559594</Idl2SciY11>
    <Idl2SciY20>-2.49841577878846E-04</Idl2SciY20>
    <Idl2SciY21>7.08456271457324E-04</Idl2SciY21>
    <Idl2SciY22>-6.1126028434672E-04</Idl2SciY22>
    <Idl2SciY30>-2.57326736844362E-06</Idl2SciY30>
    <Idl2SciY31>-6.09392018741237E-06</Idl2SciY31>
    <Idl2SciY32>-9.54840983312333E-06</Idl2SciY32>
    <Idl2SciY33>-4.9124069136379E-06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MIRIFU_FULL_SHCH1CNTR_OSS</AperName>
    <AperShape>QUAD</AperShape>
    <XDetSize>1032</XDetSize>
    <YDetSize>1024</YDetSize>
    <XDetRef>516</XDetRef>
    <YDetRef>512</YDetRef>
    <XSciSize>1024</XSciSize>
    <YSciSize>1024</YSciSize>
    <XSciRef>512</XSciRef>
    <YSciRef>512</YSciRef>
    <XSciScale>0.2</XSciScale>
    <YSciScale>0.2</YSciScale>
    <V2Ref>-504.48</V2Ref>
    <V3Ref>-321.06</V3Ref>
    <V3IdlYAngle>17</V3IdlYAngle>
    <VIdlParity>1</VIdlParity>
    <DetSciYAngle>0</DetSciYAngle>
    <DetSciParity>1</DetSciParity>
    <V3SciXAngle>-85.45</V3SciXAngle>
    <V3SciYAngle>4.55</V3SciYAngle>
    <XIdlVert1>-4</XIdlVert1>
    <XIdlVert2>4</XIdlVert2>
    <XIdlVert3>4</XIdlVert3>
    <XIdlVert4>-4</XIdlVert4>
    <YIdlVert1>-4</YIdlVert1>
    <YIdlVert2>-4</YIdlVert2>
    <YIdlVert3>4</YIdlVert3>
    <YIdlVert4>4</YIdlVert4>
    <UseAfterDate>2014-01-24</UseAfterDate>
    <Comment/>
    <Sci2IdlDeg>4</Sci2IdlDeg>
    <Sci2IdlX10>-0.2</Sci2IdlX10>
    <Sci2IdlX11>0</Sci2IdlX11>
    <Sci2IdlX20>0</Sci2IdlX20>
    <Sci2IdlX21>0</Sci2IdlX21>
    <Sci2IdlX22>0</Sci2IdlX22>
    <Sci2IdlX30>0</Sci2IdlX30>
    <Sci2IdlX31>0</Sci2IdlX31>
    <Sci2IdlX32>0</Sci2IdlX32>
    <Sci2IdlX33>0</Sci2IdlX33>
    <Sci2IdlX40>0</Sci2IdlX40>
    <Sci2IdlX41>0</Sci2IdlX41>
    <Sci2IdlX42>0</Sci2IdlX42>
    <Sci2IdlX43>0</Sci2IdlX43>
    <Sci2IdlX44>0</Sci2IdlX44>
    <Sci2IdlX50/>
    <Sci2IdlX51/>
    <Sci2IdlX52/>
    <Sci2IdlX53/>
    <Sci2IdlX54/>
    <Sci2IdlX55/>
    <Sci2IdlY10>0</Sci2IdlY10>
    <Sci2IdlY11>0.2</Sci2IdlY11>
    <Sci2IdlY20>0</Sci2IdlY20>
    <Sci2IdlY21>0</Sci2IdlY21>
    <Sci2IdlY22>0</Sci2IdlY22>
    <Sci2IdlY30>0</Sci2IdlY30>
    <Sci2IdlY31>0</Sci2IdlY31>
    <Sci2IdlY32>0</Sci2IdlY32>
    <Sci2IdlY33>0</Sci2IdlY33>
    <Sci2IdlY40>0</Sci2IdlY40>
    <Sci2IdlY41>0</Sci2IdlY41>
    <Sci2IdlY42>0</Sci2IdlY42>
    <Sci2IdlY43>0</Sci2IdlY43>
    <Sci2IdlY44>0</Sci2IdlY44>
    <Sci2IdlY50/>
    <Sci2IdlY51/>
    <Sci2IdlY52/>
    <Sci2IdlY53/>
    <Sci2IdlY54/>
    <Sci2IdlY55/>
    <Idl2SciX10>-5</Idl2SciX10>
    <Idl2SciX11>0</Idl2SciX11>
    <Idl2SciX20>0</Idl2SciX20>
    <Idl2SciX21>0</Idl2SciX21>
    <Idl2SciX22>0</Idl2SciX22>
    <Idl2SciX30>0</Idl2SciX30>
    <Idl2SciX31>0</Idl2SciX31>
    <Idl2SciX32>0</Idl2SciX32>
    <Idl2SciX33>0</Idl2SciX33>
    <Idl2SciX40>0</Idl2SciX40>
    <Idl2SciX41>0</Idl2SciX41>
    <Idl2SciX42>0</Idl2SciX42>
    <Idl2SciX43>0</Idl2SciX43>
    <Idl2SciX44>0</Idl2SciX44>
    <Idl2SciX50/>
    <Idl2SciX51/>
    <Idl2SciX52/>
    <Idl2SciX53/>
    <Idl2SciX54/>
    <Idl2SciX55/>
    <Idl2SciY10>0</Idl2SciY10>
    <Idl2SciY11>5</Idl2SciY11>
    <Idl2SciY20>0</Idl2SciY20>
    <Idl2SciY21>0</Idl2SciY21>
    <Idl2SciY22>0</Idl2SciY22>
    <Idl2SciY30>0</Idl2SciY30>
    <Idl2SciY31>0</Idl2SciY31>
    <Idl2SciY32>0</Idl2SciY32>
    <Idl2SciY33>0</Idl2SciY33>
    <Idl2SciY40>0</Idl2SciY40>
    <Idl2SciY41>0</Idl2SciY41>
    <Idl2SciY42>0</Idl2SciY42>
    <Idl2SciY43>0</Idl2SciY43>
    <Idl2SciY44>0</Idl2SciY44>
    <Idl2SciY50/>
    <Idl2SciY51/>
    <Idl2SciY52/>
    <Idl2SciY53/>
    <Idl2SciY54/>
    <Idl2SciY55/>
  </SiafEntry>
  <SiafEntry>
    <InstrName>MIRI</InstrName>
    <AperName>MIRIFU_FULL_SHCH1CNTR_CH1</AperName>
    <AperShape>QUAD</AperShape>
    <XDetSize>1032</XDetSize>
    <YDetSize>1024</YDetSize>
    <XDetRef>349</XDetRef>
    <YDetRef>361</YDetRef>
    <XSciSize>478</XSciSize>
    <YSciSize>478</YSciSize>
    <XSciRef>239</XSciRef>
    <YSciRef>239</YSciRef>
    <XSciScale>0.2</XSciScale>
    <YSciScale>0.2</YSciScale>
    <V2Ref>-504.48</V2Ref>
    <V3Ref>-321.06</V3Ref>
    <V3IdlYAngle>17</V3IdlYAngle>
    <VIdlParity>-1</VIdlParity>
    <DetSciYAngle>0</DetSciYAngle>
    <DetSciParity>1</DetSciParity>
    <V3SciXAngle>-85.45</V3SciXAngle>
    <V3SciYAngle>4.55</V3SciYAngle>
    <XIdlVert1>-1.5</XIdlVert1>
    <XIdlVert2>1.5</XIdlVert2>
    <XIdlVert3>1.5</XIdlVert3>
    <XIdlVert4>-1.5</XIdlVert4>
    <YIdlVert1>-1.935</YIdlVert1>
    <YIdlVert2>-1.935</YIdlVert2>
    <YIdlVert3>1.935</YIdlVert3>
    <YIdlVert4>1.935</YIdlVert4>
    <UseAfterDate>2014-01-24</UseAfterDate>
    <Comment/>
    <Sci2IdlDeg>4</Sci2IdlDeg>
    <Sci2IdlX10>0.2</Sci2IdlX10>
    <Sci2IdlX11>0</Sci2IdlX11>
    <Sci2IdlX20>0</Sci2IdlX20>
    <Sci2IdlX21>0</Sci2IdlX21>
    <Sci2IdlX22>0</Sci2IdlX22>
    <Sci2IdlX30>0</Sci2IdlX30>
    <Sci2IdlX31>0</Sci2IdlX31>
    <Sci2IdlX32>0</Sci2IdlX32>
    <Sci2IdlX33>0</Sci2IdlX33>
    <Sci2IdlX40>0</Sci2IdlX40>
    <Sci2IdlX41>0</Sci2IdlX41>
    <Sci2IdlX42>0</Sci2IdlX42>
    <Sci2IdlX43>0</Sci2IdlX43>
    <Sci2IdlX44>0</Sci2IdlX44>
    <Sci2IdlX50/>
    <Sci2IdlX51/>
    <Sci2IdlX52/>
    <Sci2IdlX53/>
    <Sci2IdlX54/>
    <Sci2IdlX55/>
    <Sci2IdlY10>0</Sci2IdlY10>
    <Sci2IdlY11>0.2</Sci2IdlY11>
    <Sci2IdlY20>0</Sci2IdlY20>
    <Sci2IdlY21>0</Sci2IdlY21>
    <Sci2IdlY22>0</Sci2IdlY22>
    <Sci2IdlY30>0</Sci2IdlY30>
    <Sci2IdlY31>0</Sci2IdlY31>
    <Sci2IdlY32>0</Sci2IdlY32>
    <Sci2IdlY33>0</Sci2IdlY33>
    <Sci2IdlY40>0</Sci2IdlY40>
    <Sci2IdlY41>0</Sci2IdlY41>
    <Sci2IdlY42>0</Sci2IdlY42>
    <Sci2IdlY43>0</Sci2IdlY43>
    <Sci2IdlY44>0</Sci2IdlY44>
    <Sci2IdlY50/>
    <Sci2IdlY51/>
    <Sci2IdlY52/>
    <Sci2IdlY53/>
    <Sci2IdlY54/>
    <Sci2IdlY55/>
    <Idl2SciX10>5</Idl2SciX10>
    <Idl2SciX11>0</Idl2SciX11>
    <Idl2SciX20>0</Idl2SciX20>
    <Idl2SciX21>0</Idl2SciX21>
    <Idl2SciX22>0</Idl2SciX22>
    <Idl2SciX30>0</Idl2SciX30>
    <Idl2SciX31>0</Idl2SciX31>
    <Idl2SciX32>0</Idl2SciX32>
    <Idl2SciX33>0</Idl2SciX33>
    <Idl2SciX40>0</Idl2SciX40>
    <Idl2SciX41>0</Idl2SciX41>
    <Idl2SciX42>0</Idl2SciX42>
    <Idl2SciX43>0</Idl2SciX43>
    <Idl2SciX44>0</Idl2SciX44>
    <Idl2SciX50/>
    <Idl2SciX51/>
    <Idl2SciX52/>
    <Idl2SciX53/>
    <Idl2SciX54/>
    <Idl2SciX55/>
    <Idl2SciY10>0</Idl2SciY10>
    <Idl2SciY11>5</Idl2SciY11>
    <Idl2SciY20>0</Idl2SciY20>
    <Idl2SciY21>0</Idl2SciY21>
    <Idl2SciY22>0</Idl2SciY22>
    <Idl2SciY30>0</Idl2SciY30>
    <Idl2SciY31>0</Idl2SciY31>
    <Idl2SciY32>0</Idl2SciY32>
    <Idl2SciY33>0</Idl2SciY33>
    <Idl2SciY40>0</Idl2SciY40>
    <Idl2SciY41>0</Idl2SciY41>
    <Idl2SciY42>0</Idl2SciY42>
    <Idl2SciY43>0</Idl2SciY43>
    <Idl2SciY44>0</Idl2SciY44>
    <Idl2SciY50/>
    <Idl2SciY51/>
    <Idl2SciY52/>
    <Idl2SciY53/>
    <Idl2SciY54/>
    <Idl2SciY55/>
  </SiafEntry>
  <SiafEntry>
    <InstrName>MIRI</InstrName>
    <AperName>MIRIFU_FULL_SHCH1CNTR_CH2</AperName>
    <AperShape>QUAD</AperShape>
    <XDetSize>1032</XDetSize>
    <YDetSize>1024</YDetSize>
    <XDetRef>372</XDetRef>
    <YDetRef>396</YDetRef>
    <XSciSize>594</XSciSize>
    <YSciSize>594</YSciSize>
    <XSciRef>297</XSciRef>
    <YSciRef>297</YSciRef>
    <XSciScale>0.2</XSciScale>
    <YSciScale>0.2</YSciScale>
    <V2Ref>-504.48</V2Ref>
    <V3Ref>-321.06</V3Ref>
    <V3IdlYAngle>17</V3IdlYAngle>
    <VIdlParity>-1</VIdlParity>
    <DetSciYAngle>0</DetSciYAngle>
    <DetSciParity>1</DetSciParity>
    <V3SciXAngle>-85.45</V3SciXAngle>
    <V3SciYAngle>4.55</V3SciYAngle>
    <XIdlVert1>-1.75</XIdlVert1>
    <XIdlVert2>1.75</XIdlVert2>
    <XIdlVert3>1.75</XIdlVert3>
    <XIdlVert4>-1.75</XIdlVert4>
    <YIdlVert1>-2.21</YIdlVert1>
    <YIdlVert2>-2.21</YIdlVert2>
    <YIdlVert3>2.21</YIdlVert3>
    <YIdlVert4>2.21</YIdlVert4>
    <UseAfterDate>2014-01-24</UseAfterDate>
    <Comment/>
    <Sci2IdlDeg>4</Sci2IdlDeg>
    <Sci2IdlX10>0.2</Sci2IdlX10>
    <Sci2IdlX11>0</Sci2IdlX11>
    <Sci2IdlX20>0</Sci2IdlX20>
    <Sci2IdlX21>0</Sci2IdlX21>
    <Sci2IdlX22>0</Sci2IdlX22>
    <Sci2IdlX30>0</Sci2IdlX30>
    <Sci2IdlX31>0</Sci2IdlX31>
    <Sci2IdlX32>0</Sci2IdlX32>
    <Sci2IdlX33>0</Sci2IdlX33>
    <Sci2IdlX40>0</Sci2IdlX40>
    <Sci2IdlX41>0</Sci2IdlX41>
    <Sci2IdlX42>0</Sci2IdlX42>
    <Sci2IdlX43>0</Sci2IdlX43>
    <Sci2IdlX44>0</Sci2IdlX44>
    <Sci2IdlX50/>
    <Sci2IdlX51/>
    <Sci2IdlX52/>
    <Sci2IdlX53/>
    <Sci2IdlX54/>
    <Sci2IdlX55/>
    <Sci2IdlY10>0</Sci2IdlY10>
    <Sci2IdlY11>0.2</Sci2IdlY11>
    <Sci2IdlY20>0</Sci2IdlY20>
    <Sci2IdlY21>0</Sci2IdlY21>
    <Sci2IdlY22>0</Sci2IdlY22>
    <Sci2IdlY30>0</Sci2IdlY30>
    <Sci2IdlY31>0</Sci2IdlY31>
    <Sci2IdlY32>0</Sci2IdlY32>
    <Sci2IdlY33>0</Sci2IdlY33>
    <Sci2IdlY40>0</Sci2IdlY40>
    <Sci2IdlY41>0</Sci2IdlY41>
    <Sci2IdlY42>0</Sci2IdlY42>
    <Sci2IdlY43>0</Sci2IdlY43>
    <Sci2IdlY44>0</Sci2IdlY44>
    <Sci2IdlY50/>
    <Sci2IdlY51/>
    <Sci2IdlY52/>
    <Sci2IdlY53/>
    <Sci2IdlY54/>
    <Sci2IdlY55/>
    <Idl2SciX10>5</Idl2SciX10>
    <Idl2SciX11>0</Idl2SciX11>
    <Idl2SciX20>0</Idl2SciX20>
    <Idl2SciX21>0</Idl2SciX21>
    <Idl2SciX22>0</Idl2SciX22>
    <Idl2SciX30>0</Idl2SciX30>
    <Idl2SciX31>0</Idl2SciX31>
    <Idl2SciX32>0</Idl2SciX32>
    <Idl2SciX33>0</Idl2SciX33>
    <Idl2SciX40>0</Idl2SciX40>
    <Idl2SciX41>0</Idl2SciX41>
    <Idl2SciX42>0</Idl2SciX42>
    <Idl2SciX43>0</Idl2SciX43>
    <Idl2SciX44>0</Idl2SciX44>
    <Idl2SciX50/>
    <Idl2SciX51/>
    <Idl2SciX52/>
    <Idl2SciX53/>
    <Idl2SciX54/>
    <Idl2SciX55/>
    <Idl2SciY10>0</Idl2SciY10>
    <Idl2SciY11>5</Idl2SciY11>
    <Idl2SciY20>0</Idl2SciY20>
    <Idl2SciY21>0</Idl2SciY21>
    <Idl2SciY22>0</Idl2SciY22>
    <Idl2SciY30>0</Idl2SciY30>
    <Idl2SciY31>0</Idl2SciY31>
    <Idl2SciY32>0</Idl2SciY32>
    <Idl2SciY33>0</Idl2SciY33>
    <Idl2SciY40>0</Idl2SciY40>
    <Idl2SciY41>0</Idl2SciY41>
    <Idl2SciY42>0</Idl2SciY42>
    <Idl2SciY43>0</Idl2SciY43>
    <Idl2SciY44>0</Idl2SciY44>
    <Idl2SciY50/>
    <Idl2SciY51/>
    <Idl2SciY52/>
    <Idl2SciY53/>
    <Idl2SciY54/>
    <Idl2SciY55/>
  </SiafEntry>
  <SiafEntry>
    <InstrName>MIRI</InstrName>
    <AperName>MIRIFU_FULL_SHCH1CNTR_CH3</AperName>
    <AperShape>QUAD</AperShape>
    <XDetSize>1032</XDetSize>
    <YDetSize>1024</YDetSize>
    <XDetRef>442</XDetRef>
    <YDetRef>453</YDetRef>
    <XSciSize>790</XSciSize>
    <YSciSize>790</YSciSize>
    <XSciRef>395</XSciRef>
    <YSciRef>395</YSciRef>
    <XSciScale>0.2</XSciScale>
    <YSciScale>0.2</YSciScale>
    <V2Ref>-504.48</V2Ref>
    <V3Ref>-321.06</V3Ref>
    <V3IdlYAngle>17</V3IdlYAngle>
    <VIdlParity>-1</VIdlParity>
    <DetSciYAngle>0</DetSciYAngle>
    <DetSciParity>1</DetSciParity>
    <V3SciXAngle>-85.45</V3SciXAngle>
    <V3SciYAngle>4.55</V3SciYAngle>
    <XIdlVert1>-2.6</XIdlVert1>
    <XIdlVert2>2.6</XIdlVert2>
    <XIdlVert3>2.6</XIdlVert3>
    <XIdlVert4>-2.6</XIdlVert4>
    <YIdlVert1>-3.095</YIdlVert1>
    <YIdlVert2>-3.095</YIdlVert2>
    <YIdlVert3>3.095</YIdlVert3>
    <YIdlVert4>3.095</YIdlVert4>
    <UseAfterDate>2014-01-24</UseAfterDate>
    <Comment/>
    <Sci2IdlDeg>4</Sci2IdlDeg>
    <Sci2IdlX10>0.2</Sci2IdlX10>
    <Sci2IdlX11>0</Sci2IdlX11>
    <Sci2IdlX20>0</Sci2IdlX20>
    <Sci2IdlX21>0</Sci2IdlX21>
    <Sci2IdlX22>0</Sci2IdlX22>
    <Sci2IdlX30>0</Sci2IdlX30>
    <Sci2IdlX31>0</Sci2IdlX31>
    <Sci2IdlX32>0</Sci2IdlX32>
    <Sci2IdlX33>0</Sci2IdlX33>
    <Sci2IdlX40>0</Sci2IdlX40>
    <Sci2IdlX41>0</Sci2IdlX41>
    <Sci2IdlX42>0</Sci2IdlX42>
    <Sci2IdlX43>0</Sci2IdlX43>
    <Sci2IdlX44>0</Sci2IdlX44>
    <Sci2IdlX50/>
    <Sci2IdlX51/>
    <Sci2IdlX52/>
    <Sci2IdlX53/>
    <Sci2IdlX54/>
    <Sci2IdlX55/>
    <Sci2IdlY10>0</Sci2IdlY10>
    <Sci2IdlY11>0.2</Sci2IdlY11>
    <Sci2IdlY20>0</Sci2IdlY20>
    <Sci2IdlY21>0</Sci2IdlY21>
    <Sci2IdlY22>0</Sci2IdlY22>
    <Sci2IdlY30>0</Sci2IdlY30>
    <Sci2IdlY31>0</Sci2IdlY31>
    <Sci2IdlY32>0</Sci2IdlY32>
    <Sci2IdlY33>0</Sci2IdlY33>
    <Sci2IdlY40>0</Sci2IdlY40>
    <Sci2IdlY41>0</Sci2IdlY41>
    <Sci2IdlY42>0</Sci2IdlY42>
    <Sci2IdlY43>0</Sci2IdlY43>
    <Sci2IdlY44>0</Sci2IdlY44>
    <Sci2IdlY50/>
    <Sci2IdlY51/>
    <Sci2IdlY52/>
    <Sci2IdlY53/>
    <Sci2IdlY54/>
    <Sci2IdlY55/>
    <Idl2SciX10>5</Idl2SciX10>
    <Idl2SciX11>0</Idl2SciX11>
    <Idl2SciX20>0</Idl2SciX20>
    <Idl2SciX21>0</Idl2SciX21>
    <Idl2SciX22>0</Idl2SciX22>
    <Idl2SciX30>0</Idl2SciX30>
    <Idl2SciX31>0</Idl2SciX31>
    <Idl2SciX32>0</Idl2SciX32>
    <Idl2SciX33>0</Idl2SciX33>
    <Idl2SciX40>0</Idl2SciX40>
    <Idl2SciX41>0</Idl2SciX41>
    <Idl2SciX42>0</Idl2SciX42>
    <Idl2SciX43>0</Idl2SciX43>
    <Idl2SciX44>0</Idl2SciX44>
    <Idl2SciX50/>
    <Idl2SciX51/>
    <Idl2SciX52/>
    <Idl2SciX53/>
    <Idl2SciX54/>
    <Idl2SciX55/>
    <Idl2SciY10>0</Idl2SciY10>
    <Idl2SciY11>5</Idl2SciY11>
    <Idl2SciY20>0</Idl2SciY20>
    <Idl2SciY21>0</Idl2SciY21>
    <Idl2SciY22>0</Idl2SciY22>
    <Idl2SciY30>0</Idl2SciY30>
    <Idl2SciY31>0</Idl2SciY31>
    <Idl2SciY32>0</Idl2SciY32>
    <Idl2SciY33>0</Idl2SciY33>
    <Idl2SciY40>0</Idl2SciY40>
    <Idl2SciY41>0</Idl2SciY41>
    <Idl2SciY42>0</Idl2SciY42>
    <Idl2SciY43>0</Idl2SciY43>
    <Idl2SciY44>0</Idl2SciY44>
    <Idl2SciY50/>
    <Idl2SciY51/>
    <Idl2SciY52/>
    <Idl2SciY53/>
    <Idl2SciY54/>
    <Idl2SciY55/>
  </SiafEntry>
  <SiafEntry>
    <InstrName>MIRI</InstrName>
    <AperName>MIRIFU_FULL_SHCH1CNTR_CH4</AperName>
    <AperShape>QUAD</AperShape>
    <XDetSize>1032</XDetSize>
    <YDetSize>1024</YDetSize>
    <XDetRef>500</XDetRef>
    <YDetRef>524</YDetRef>
    <XSciSize>978</XSciSize>
    <YSciSize>978</YSciSize>
    <XSciRef>489</XSciRef>
    <YSciRef>489</YSciRef>
    <XSciScale>0.2</XSciScale>
    <YSciScale>0.2</YSciScale>
    <V2Ref>-504.48</V2Ref>
    <V3Ref>-321.06</V3Ref>
    <V3IdlYAngle>17</V3IdlYAngle>
    <VIdlParity>-1</VIdlParity>
    <DetSciYAngle>0</DetSciYAngle>
    <DetSciParity>1</DetSciParity>
    <V3SciXAngle>-85.45</V3SciXAngle>
    <V3SciYAngle>4.55</V3SciYAngle>
    <XIdlVert1>-3.35</XIdlVert1>
    <XIdlVert2>3.35</XIdlVert2>
    <XIdlVert3>3.35</XIdlVert3>
    <XIdlVert4>-3.35</XIdlVert4>
    <YIdlVert1>-3.865</YIdlVert1>
    <YIdlVert2>-3.865</YIdlVert2>
    <YIdlVert3>3.865</YIdlVert3>
    <YIdlVert4>3.865</YIdlVert4>
    <UseAfterDate>2014-01-24</UseAfterDate>
    <Comment/>
    <Sci2IdlDeg>4</Sci2IdlDeg>
    <Sci2IdlX10>0.2</Sci2IdlX10>
    <Sci2IdlX11>0</Sci2IdlX11>
    <Sci2IdlX20>0</Sci2IdlX20>
    <Sci2IdlX21>0</Sci2IdlX21>
    <Sci2IdlX22>0</Sci2IdlX22>
    <Sci2IdlX30>0</Sci2IdlX30>
    <Sci2IdlX31>0</Sci2IdlX31>
    <Sci2IdlX32>0</Sci2IdlX32>
    <Sci2IdlX33>0</Sci2IdlX33>
    <Sci2IdlX40>0</Sci2IdlX40>
    <Sci2IdlX41>0</Sci2IdlX41>
    <Sci2IdlX42>0</Sci2IdlX42>
    <Sci2IdlX43>0</Sci2IdlX43>
    <Sci2IdlX44>0</Sci2IdlX44>
    <Sci2IdlX50/>
    <Sci2IdlX51/>
    <Sci2IdlX52/>
    <Sci2IdlX53/>
    <Sci2IdlX54/>
    <Sci2IdlX55/>
    <Sci2IdlY10>0</Sci2IdlY10>
    <Sci2IdlY11>0.2</Sci2IdlY11>
    <Sci2IdlY20>0</Sci2IdlY20>
    <Sci2IdlY21>0</Sci2IdlY21>
    <Sci2IdlY22>0</Sci2IdlY22>
    <Sci2IdlY30>0</Sci2IdlY30>
    <Sci2IdlY31>0</Sci2IdlY31>
    <Sci2IdlY32>0</Sci2IdlY32>
    <Sci2IdlY33>0</Sci2IdlY33>
    <Sci2IdlY40>0</Sci2IdlY40>
    <Sci2IdlY41>0</Sci2IdlY41>
    <Sci2IdlY42>0</Sci2IdlY42>
    <Sci2IdlY43>0</Sci2IdlY43>
    <Sci2IdlY44>0</Sci2IdlY44>
    <Sci2IdlY50/>
    <Sci2IdlY51/>
    <Sci2IdlY52/>
    <Sci2IdlY53/>
    <Sci2IdlY54/>
    <Sci2IdlY55/>
    <Idl2SciX10>5</Idl2SciX10>
    <Idl2SciX11>0</Idl2SciX11>
    <Idl2SciX20>0</Idl2SciX20>
    <Idl2SciX21>0</Idl2SciX21>
    <Idl2SciX22>0</Idl2SciX22>
    <Idl2SciX30>0</Idl2SciX30>
    <Idl2SciX31>0</Idl2SciX31>
    <Idl2SciX32>0</Idl2SciX32>
    <Idl2SciX33>0</Idl2SciX33>
    <Idl2SciX40>0</Idl2SciX40>
    <Idl2SciX41>0</Idl2SciX41>
    <Idl2SciX42>0</Idl2SciX42>
    <Idl2SciX43>0</Idl2SciX43>
    <Idl2SciX44>0</Idl2SciX44>
    <Idl2SciX50/>
    <Idl2SciX51/>
    <Idl2SciX52/>
    <Idl2SciX53/>
    <Idl2SciX54/>
    <Idl2SciX55/>
    <Idl2SciY10>0</Idl2SciY10>
    <Idl2SciY11>5</Idl2SciY11>
    <Idl2SciY20>0</Idl2SciY20>
    <Idl2SciY21>0</Idl2SciY21>
    <Idl2SciY22>0</Idl2SciY22>
    <Idl2SciY30>0</Idl2SciY30>
    <Idl2SciY31>0</Idl2SciY31>
    <Idl2SciY32>0</Idl2SciY32>
    <Idl2SciY33>0</Idl2SciY33>
    <Idl2SciY40>0</Idl2SciY40>
    <Idl2SciY41>0</Idl2SciY41>
    <Idl2SciY42>0</Idl2SciY42>
    <Idl2SciY43>0</Idl2SciY43>
    <Idl2SciY44>0</Idl2SciY44>
    <Idl2SciY50/>
    <Idl2SciY51/>
    <Idl2SciY52/>
    <Idl2SciY53/>
    <Idl2SciY54/>
    <Idl2SciY55/>
  </SiafEntry>
</SiafEntries>
</file>

<file path=customXml/item6.xml><?xml version="1.0" encoding="utf-8"?>
<SiafEntries>
  <SiafEntry>
    <InstrName>MIRI</InstrName>
    <AperName>MIRIM_FULL_CNTR_OSS</AperName>
    <AperShape>QUAD</AperShape>
    <XDetSize>1032</XDetSize>
    <YDetSize>1024</YDetSize>
    <XDetRef>516</XDetRef>
    <YDetRef>512</YDetRef>
    <XSciSize>1032</XSciSize>
    <YSciSize>1024</YSciSize>
    <XSciRef>516</XSciRef>
    <YSciRef>512</YSciRef>
    <XSciScale>0.110903300270663</XSciScale>
    <YSciScale>0.110061100001332</YSciScale>
    <V2Ref>-433.68</V2Ref>
    <V3Ref>-375.6</V3Ref>
    <V3IdlYAngle>4.55</V3IdlYAngle>
    <VIdlParity>1</VIdlParity>
    <DetSciYAngle>0</DetSciYAngle>
    <DetSciParity>1</DetSciParity>
    <V3SciXAngle>94.55</V3SciXAngle>
    <V3SciYAngle>4.55</V3SciYAngle>
    <XIdlVert1>56.4850138597048</XIdlVert1>
    <XIdlVert2>-56.7812491556769</XIdlVert2>
    <XIdlVert3>-56.7553109372697</XIdlVert3>
    <XIdlVert4>56.4462131242013</XIdlVert4>
    <YIdlVert1>-56.4761019680479</YIdlVert1>
    <YIdlVert2>-55.9382573961613</YIdlVert2>
    <YIdlVert3>56.041444332421</YIdlVert3>
    <YIdlVert4>56.5408323766062</YIdlVert4>
    <UseAfterDate>2014-01-24</UseAfterDate>
    <Comment/>
    <Sci2IdlDeg>4</Sci2IdlDeg>
    <Sci2IdlX00/>
    <Sci2IdlX10>-0.1109033</Sci2IdlX10>
    <Sci2IdlX11>-0.0000005414345</Sci2IdlX11>
    <Sci2IdlX20>-0.0000001163247</Sci2IdlX20>
    <Sci2IdlX21>0.00000001747554</Sci2IdlX21>
    <Sci2IdlX22>0.0000008132082</Sci2IdlX22>
    <Sci2IdlX30>0.000000002865446</Sci2IdlX30>
    <Sci2IdlX31>-2.523528E-11</Sci2IdlX31>
    <Sci2IdlX32>0.000000001599324</Sci2IdlX32>
    <Sci2IdlX33>2.378268E-12</Sci2IdlX33>
    <Sci2IdlX40>-1.98564E-12</Sci2IdlX40>
    <Sci2IdlX41>1.564118E-13</Sci2IdlX41>
    <Sci2IdlX42>-1.986766E-12</Sci2IdlX42>
    <Sci2IdlX43>-1.067896E-13</Sci2IdlX43>
    <Sci2IdlX44>-2.952166E-13</Sci2IdlX44>
    <Sci2IdlX50/>
    <Sci2IdlX51/>
    <Sci2IdlX52/>
    <Sci2IdlX53/>
    <Sci2IdlX54/>
    <Sci2IdlX55/>
    <Sci2IdlY00/>
    <Sci2IdlY10>-0.000007748211</Sci2IdlY10>
    <Sci2IdlY11>0.1100611</Sci2IdlY11>
    <Sci2IdlY20>0.00000002345867</Sci2IdlY20>
    <Sci2IdlY21>-0.000001633657</Sci2IdlY21>
    <Sci2IdlY22>-0.00000002847674</Sci2IdlY22>
    <Sci2IdlY30>5.284669E-11</Sci2IdlY30>
    <Sci2IdlY31>-8.065214E-10</Sci2IdlY31>
    <Sci2IdlY32>4.80561E-11</Sci2IdlY32>
    <Sci2IdlY33>5.87967E-11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00/>
    <Idl2SciX10>-9.016246</Idl2SciX10>
    <Idl2SciX11>-0.00003270162</Idl2SciX11>
    <Idl2SciX20>-0.00006744578</Idl2SciX20>
    <Idl2SciX21>-0.00001250612</Idl2SciX21>
    <Idl2SciX22>0.0006100718</Idl2SciX22>
    <Idl2SciX30>-0.00001960492</Idl2SciX30>
    <Idl2SciX31>-0.0000001852528</Idl2SciX31>
    <Idl2SciX32>-0.00001099358</Idl2SciX32>
    <Idl2SciX33>0.00000001409914</Idl2SciX33>
    <Idl2SciX40>-0.0000001303128</Idl2SciX40>
    <Idl2SciX41>-0.00000001008892</Idl2SciX41>
    <Idl2SciX42>-0.0000001219253</Idl2SciX42>
    <Idl2SciX43>0.000000006559973</Idl2SciX43>
    <Idl2SciX44>-0.00000001839063</Idl2SciX44>
    <Idl2SciX50/>
    <Idl2SciX51/>
    <Idl2SciX52/>
    <Idl2SciX53/>
    <Idl2SciX54/>
    <Idl2SciX55/>
    <Idl2SciY00/>
    <Idl2SciY10>-0.0006514976</Idl2SciY10>
    <Idl2SciY11>9.085931</Idl2SciY11>
    <Idl2SciY20>-0.00001822365</Idl2SciY20>
    <Idl2SciY21>-0.001221315</Idl2SciY21>
    <Idl2SciY22>0.00002123081</Idl2SciY22>
    <Idl2SciY30>0.0000003645683</Idl2SciY30>
    <Idl2SciY31>0.000005509879</Idl2SciY31>
    <Idl2SciY32>0.0000003283831</Idl2SciY32>
    <Idl2SciY33>-0.0000003786376</Idl2SciY33>
    <Idl2SciY40>0.000000009469786</Idl2SciY40>
    <Idl2SciY41>0.00000008317944</Idl2SciY41>
    <Idl2SciY42>0.000000007156233</Idl2SciY42>
    <Idl2SciY43>0.00000006750914</Idl2SciY43>
    <Idl2SciY44>-0.000000006145493</Idl2SciY44>
    <Idl2SciY50/>
    <Idl2SciY51/>
    <Idl2SciY52/>
    <Idl2SciY53/>
    <Idl2SciY54/>
    <Idl2SciY55/>
  </SiafEntry>
  <SiafEntry>
    <InstrName>MIRI</InstrName>
    <AperName>MIRIM_FULL_CNTR</AperName>
    <AperShape>QUAD</AperShape>
    <XDetSize>1032</XDetSize>
    <YDetSize>1024</YDetSize>
    <XDetRef>516</XDetRef>
    <YDetRef>512</YDetRef>
    <XSciSize>1032</XSciSize>
    <YSciSize>1024</YSciSize>
    <XSciRef>516</XSciRef>
    <YSciRef>512</YSciRef>
    <XSciScale>0.110903300270663</XSciScale>
    <YSciScale>0.110061100001332</YSciScale>
    <V2Ref>-433.68</V2Ref>
    <V3Ref>-375.6</V3Ref>
    <V3IdlYAngle>4.55</V3IdlYAngle>
    <VIdlParity>-1</VIdlParity>
    <DetSciYAngle>0</DetSciYAngle>
    <DetSciParity>1</DetSciParity>
    <V3SciXAngle>-85.45</V3SciXAngle>
    <V3SciYAngle>4.55</V3SciYAngle>
    <XIdlVert1>-56.4847161123817</XIdlVert1>
    <XIdlVert2>56.7809508307645</XIdlVert2>
    <XIdlVert3>56.7556133688534</XIdlVert3>
    <XIdlVert4>-56.4465149702446</XIdlVert4>
    <YIdlVert1>-56.4761019680479</YIdlVert1>
    <YIdlVert2>-55.9382573961613</YIdlVert2>
    <YIdlVert3>56.041444332421</YIdlVert3>
    <YIdlVert4>56.5408323766062</YIdlVert4>
    <UseAfterDate>2014-01-24</UseAfterDate>
    <Comment/>
    <Sci2IdlDeg>4</Sci2IdlDeg>
    <Sci2IdlX00/>
    <Sci2IdlX10>0.1109033</Sci2IdlX10>
    <Sci2IdlX11>0.0000005414345</Sci2IdlX11>
    <Sci2IdlX20>0.0000001163247</Sci2IdlX20>
    <Sci2IdlX21>-0.00000001747554</Sci2IdlX21>
    <Sci2IdlX22>-0.0000008132082</Sci2IdlX22>
    <Sci2IdlX30>-0.000000002865446</Sci2IdlX30>
    <Sci2IdlX31>2.523528E-11</Sci2IdlX31>
    <Sci2IdlX32>-0.000000001599324</Sci2IdlX32>
    <Sci2IdlX33>-2.378268E-12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00/>
    <Sci2IdlY10>-0.000007748211</Sci2IdlY10>
    <Sci2IdlY11>0.1100611</Sci2IdlY11>
    <Sci2IdlY20>0.00000002345867</Sci2IdlY20>
    <Sci2IdlY21>-0.000001633657</Sci2IdlY21>
    <Sci2IdlY22>-0.00000002847674</Sci2IdlY22>
    <Sci2IdlY30>5.284669E-11</Sci2IdlY30>
    <Sci2IdlY31>-8.065214E-10</Sci2IdlY31>
    <Sci2IdlY32>4.80561E-11</Sci2IdlY32>
    <Sci2IdlY33>5.87967E-11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00/>
    <Idl2SciX10>9.016246</Idl2SciX10>
    <Idl2SciX11>-0.00003270162</Idl2SciX11>
    <Idl2SciX20>-0.00006744578</Idl2SciX20>
    <Idl2SciX21>0.00001250612</Idl2SciX21>
    <Idl2SciX22>0.0006100718</Idl2SciX22>
    <Idl2SciX30>0.00001960492</Idl2SciX30>
    <Idl2SciX31>-0.0000001852528</Idl2SciX31>
    <Idl2SciX32>0.00001099358</Idl2SciX32>
    <Idl2SciX33>0.00000001409914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00/>
    <Idl2SciY10>0.0006514976</Idl2SciY10>
    <Idl2SciY11>9.085931</Idl2SciY11>
    <Idl2SciY20>-0.00001822365</Idl2SciY20>
    <Idl2SciY21>0.001221315</Idl2SciY21>
    <Idl2SciY22>0.00002123081</Idl2SciY22>
    <Idl2SciY30>-0.0000003645683</Idl2SciY30>
    <Idl2SciY31>0.000005509879</Idl2SciY31>
    <Idl2SciY32>-0.0000003283831</Idl2SciY32>
    <Idl2SciY33>-0.0000003786376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MIRIM_FULL_ILLCNTR</AperName>
    <AperShape>QUAD</AperShape>
    <XDetSize>1032</XDetSize>
    <YDetSize>1024</YDetSize>
    <XDetRef>706</XDetRef>
    <YDetRef>512</YDetRef>
    <XSciSize>644</XSciSize>
    <YSciSize>1024</YSciSize>
    <XSciRef>322</XSciRef>
    <YSciRef>512</YSciRef>
    <XSciScale>0.110903300270663</XSciScale>
    <YSciScale>0.110061100001332</YSciScale>
    <V2Ref>-454.672429269518</V2Ref>
    <V3Ref>-373.929885180893</V3Ref>
    <V3IdlYAngle>4.55</V3IdlYAngle>
    <VIdlParity>-1</VIdlParity>
    <DetSciYAngle>0</DetSciYAngle>
    <DetSciParity>1</DetSciParity>
    <V3SciXAngle>-85.45</V3SciXAngle>
    <V3SciYAngle>4.55</V3SciYAngle>
    <XIdlVert1>-35.7863332777247</XIdlVert1>
    <XIdlVert2>35.2795123280575</XIdlVert2>
    <XIdlVert3>35.2599807881299</XIdlVert3>
    <XIdlVert4>-35.7785756044147</XIdlVert4>
    <YIdlVert1>-56.3870107548558</YIdlVert1>
    <YIdlVert2>-55.9398629677863</YIdlVert2>
    <YIdlVert3>56.0442987344181</YIdlVert3>
    <YIdlVert4>56.4949826366146</YIdlVert4>
    <UseAfterDate>2014-01-24</UseAfterDate>
    <Comment/>
    <Sci2IdlDeg>4</Sci2IdlDeg>
    <Sci2IdlX00/>
    <Sci2IdlX10>0.11069165360324</Sci2IdlX10>
    <Sci2IdlX11>-2.9407530282E-06</Sci2IdlX11>
    <Sci2IdlX20>-0.000001086889896</Sci2IdlX20>
    <Sci2IdlX21>-2.482553154E-08</Sci2IdlX21>
    <Sci2IdlX22>-1.0453575074E-06</Sci2IdlX22>
    <Sci2IdlX30>-1.3563596E-09</Sci2IdlX30>
    <Sci2IdlX31>-6.3919446E-11</Sci2IdlX31>
    <Sci2IdlX32>-8.4435292E-10</Sci2IdlX32>
    <Sci2IdlX33>1.7911756E-11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00/>
    <Sci2IdlY10>2.7838817794E-06</Sci2IdlY10>
    <Sci2IdlY11>0.109730969450537</Sci2IdlY11>
    <Sci2IdlY20>2.116945424E-08</Sci2IdlY20>
    <Sci2IdlY21>-1.7920345571E-06</Sci2IdlY21>
    <Sci2IdlY22>-2.347121717E-08</Sci2IdlY22>
    <Sci2IdlY30>-6.0879026E-11</Sci2IdlY30>
    <Sci2IdlY31>-2.70446899999999E-11</Sci2IdlY31>
    <Sci2IdlY32>4.63361399999999E-12</Sci2IdlY32>
    <Sci2IdlY33>2.6811229E-10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00/>
    <Idl2SciX10>9.28836709741317</Idl2SciX10>
    <Idl2SciX11>-0.031174327448363</Idl2SciX11>
    <Idl2SciX20>-5.24074488300059E-03</Idl2SciX20>
    <Idl2SciX21>2.33111501798427E-03</Idl2SciX21>
    <Idl2SciX22>-4.46809850266349E-04</Idl2SciX22>
    <Idl2SciX30>4.57720423040023E-05</Idl2SciX30>
    <Idl2SciX31>-1.37353981767897E-05</Idl2SciX31>
    <Idl2SciX32>2.20283315256551E-05</Idl2SciX32>
    <Idl2SciX33>-3.30092306714351E-06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00/>
    <Idl2SciY10>-1.17840829366154E-02</Idl2SciY10>
    <Idl2SciY11>9.07313954157876</Idl2SciY11>
    <Idl2SciY20>1.07112244990659E-03</Idl2SciY20>
    <Idl2SciY21>-5.2398271272227E-04</Idl2SciY21>
    <Idl2SciY22>4.01617406030631E-04</Idl2SciY22>
    <Idl2SciY30>-6.34353068088315E-06</Idl2SciY30>
    <Idl2SciY31>1.85058171336745E-05</Idl2SciY31>
    <Idl2SciY32>-1.10492342884105E-05</Idl2SciY32>
    <Idl2SciY33>1.73003160190946E-06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MIRIM_BRIGHTSKY_ILLCNTR</AperName>
    <AperShape>QUAD</AperShape>
    <XDetSize>1032</XDetSize>
    <YDetSize>1024</YDetSize>
    <XDetRef>484</XDetRef>
    <YDetRef>306</YDetRef>
    <XSciSize>968</XSciSize>
    <YSciSize>512</YSciSize>
    <XSciRef>484</XSciRef>
    <YSciRef>256</YSciRef>
    <XSciScale>0.11081705556999</XSciScale>
    <YSciScale>0.110124868730149</YSciScale>
    <V2Ref>-431.910208579344</V2Ref>
    <V3Ref>-398.496767528912</V3Ref>
    <V3IdlYAngle>4.55</V3IdlYAngle>
    <VIdlParity>-1</VIdlParity>
    <DetSciYAngle>0</DetSciYAngle>
    <DetSciParity>1</DetSciParity>
    <V3SciXAngle>-85.45</V3SciXAngle>
    <V3SciYAngle>4.55</V3SciYAngle>
    <XIdlVert1>-52.9120210683957</XIdlVert1>
    <XIdlVert2>53.3814034103336</XIdlVert2>
    <XIdlVert3>53.6000452589992</XIdlVert3>
    <XIdlVert4>-53.0235249866911</XIdlVert4>
    <YIdlVert1>-28.2831217745964</YIdlVert1>
    <YIdlVert2>-27.806869365038</YIdlVert2>
    <YIdlVert3>28.2029410533567</YIdlVert3>
    <YIdlVert4>28.2566859139279</YIdlVert4>
    <UseAfterDate>2014-01-24</UseAfterDate>
    <Comment/>
    <Sci2IdlDeg>4</Sci2IdlDeg>
    <Sci2IdlX00/>
    <Sci2IdlX10>0.110816625638821</Sci2IdlX10>
    <Sci2IdlX11>3.0318898127375E-04</Sci2IdlX11>
    <Sci2IdlX20>4.796260226992E-07</Sci2IdlX20>
    <Sci2IdlX21>7.053326093152E-07</Sci2IdlX21>
    <Sci2IdlX22>-6.812468730368E-07</Sci2IdlX22>
    <Sci2IdlX30>-3.0873870892E-09</Sci2IdlX30>
    <Sci2IdlX31>-7.782967792E-10</Sci2IdlX31>
    <Sci2IdlX32>-1.7924729968E-09</Sci2IdlX32>
    <Sci2IdlX33>-2.490540136E-10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00/>
    <Sci2IdlY10>3.08686293290232E-04</Sci2IdlY10>
    <Sci2IdlY11>0.110124451368777</Sci2IdlY11>
    <Sci2IdlY20>2.058040038684E-07</Sci2IdlY20>
    <Sci2IdlY21>-1.4604005792456E-06</Sci2IdlY21>
    <Sci2IdlY22>-1.9440344762E-08</Sci2IdlY22>
    <Sci2IdlY30>-2.097051232E-10</Sci2IdlY30>
    <Sci2IdlY31>-8.907225716E-10</Sci2IdlY31>
    <Sci2IdlY32>-6.254571372E-10</Sci2IdlY32>
    <Sci2IdlY33>-5.81429092E-11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00/>
    <Idl2SciX10>9.31791456834878</Idl2SciX10>
    <Idl2SciX11>-3.57990580684764E-02</Idl2SciX11>
    <Idl2SciX20>-5.67662612749296E-03</Idl2SciX20>
    <Idl2SciX21>2.26444904066136E-03</Idl2SciX21>
    <Idl2SciX22>-4.90923692721312E-04</Idl2SciX22>
    <Idl2SciX30>4.75354735824223E-05</Idl2SciX30>
    <Idl2SciX31>-1.29783603342822E-05</Idl2SciX31>
    <Idl2SciX32>2.29394980251071E-05</Idl2SciX32>
    <Idl2SciX33>-3.01839187540542E-06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00/>
    <Idl2SciY10>-1.72287592228959E-02</Idl2SciY10>
    <Idl2SciY11>9.07213868349904</Idl2SciY11>
    <Idl2SciY20>1.06914966564174E-03</Idl2SciY20>
    <Idl2SciY21>-5.78806195654906E-04</Idl2SciY21>
    <Idl2SciY22>4.18572660016049E-04</Idl2SciY22>
    <Idl2SciY30>-6.18040334506192E-06</Idl2SciY30>
    <Idl2SciY31>1.93165225072253E-05</Idl2SciY31>
    <Idl2SciY32>-1.03831220016378E-05</Idl2SciY32>
    <Idl2SciY33>2.04988218052077E-06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MIRIM_SUBPRISM_CNTR</AperName>
    <AperShape>QUAD</AperShape>
    <XDetSize>1032</XDetSize>
    <YDetSize>1024</YDetSize>
    <XDetRef>36</XDetRef>
    <YDetRef>736</YDetRef>
    <XSciSize>72</XSciSize>
    <YSciSize>416</YSciSize>
    <XSciRef>36</XSciRef>
    <YSciRef>208</YSciRef>
    <XSciScale>0.10772440056896</XSciScale>
    <YSciScale>0.110407243157569</YSciScale>
    <V2Ref>-379.127163788229</V2Ref>
    <V3Ref>-355.122857890625</V3Ref>
    <V3IdlYAngle>4.55</V3IdlYAngle>
    <VIdlParity>-1</VIdlParity>
    <DetSciYAngle>0</DetSciYAngle>
    <DetSciParity>1</DetSciParity>
    <V3SciXAngle>-85.45</V3SciXAngle>
    <V3SciYAngle>4.55</V3SciYAngle>
    <XIdlVert1>-3.85031511155433</XIdlVert1>
    <XIdlVert2>3.92053763091672</XIdlVert2>
    <XIdlVert3>3.99153636541603</XIdlVert3>
    <XIdlVert4>-3.72818242755974</XIdlVert4>
    <YIdlVert1>-22.9245595185031</YIdlVert1>
    <YIdlVert2>-22.9192255255524</YIdlVert2>
    <YIdlVert3>23.0071790232447</YIdlVert3>
    <YIdlVert4>22.9907677585628</YIdlVert4>
    <UseAfterDate>2014-01-24</UseAfterDate>
    <Comment/>
    <Sci2IdlDeg>4</Sci2IdlDeg>
    <Sci2IdlX00/>
    <Sci2IdlX10>0.107724342370995</Sci2IdlX10>
    <Sci2IdlX11>2.21913898740026E-04</Sci2IdlX11>
    <Sci2IdlX20>7.143308539744E-06</Sci2IdlX20>
    <Sci2IdlX21>-1.7047038933312E-06</Sci2IdlX21>
    <Sci2IdlX22>4.650506856576E-07</Sci2IdlX22>
    <Sci2IdlX30>-6.7129110432E-09</Sci2IdlX30>
    <Sci2IdlX31>1.14053944E-09</Sci2IdlX31>
    <Sci2IdlX32>-3.4348567488E-09</Sci2IdlX32>
    <Sci2IdlX33>2.108767976E-10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00/>
    <Sci2IdlY10>1.11976240224576E-04</Sci2IdlY10>
    <Sci2IdlY11>0.110407020138559</Sci2IdlY11>
    <Sci2IdlY20>-8.869978131872E-07</Sci2IdlY20>
    <Sci2IdlY21>3.22326689984E-07</Sci2IdlY21>
    <Sci2IdlY22>-3.638668960832E-07</Sci2IdlY22>
    <Sci2IdlY30>6.46474434E-10</Sci2IdlY30>
    <Sci2IdlY31>-2.8269185456E-09</Sci2IdlY31>
    <Sci2IdlY32>8.98071204E-10</Sci2IdlY32>
    <Sci2IdlY33>-3.811764712E-10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00/>
    <Idl2SciX10>9.28836709741317</Idl2SciX10>
    <Idl2SciX11>-0.031174327448363</Idl2SciX11>
    <Idl2SciX20>-5.24074488300059E-03</Idl2SciX20>
    <Idl2SciX21>2.33111501798427E-03</Idl2SciX21>
    <Idl2SciX22>-4.46809850266349E-04</Idl2SciX22>
    <Idl2SciX30>4.57720423040023E-05</Idl2SciX30>
    <Idl2SciX31>-1.37353981767897E-05</Idl2SciX31>
    <Idl2SciX32>2.20283315256551E-05</Idl2SciX32>
    <Idl2SciX33>-3.30092306714351E-06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00/>
    <Idl2SciY10>-1.17840829366154E-02</Idl2SciY10>
    <Idl2SciY11>9.07313954157876</Idl2SciY11>
    <Idl2SciY20>1.07112244990659E-03</Idl2SciY20>
    <Idl2SciY21>-5.2398271272227E-04</Idl2SciY21>
    <Idl2SciY22>4.01617406030631E-04</Idl2SciY22>
    <Idl2SciY30>-6.34353068088315E-06</Idl2SciY30>
    <Idl2SciY31>1.85058171336745E-05</Idl2SciY31>
    <Idl2SciY32>-1.10492342884105E-05</Idl2SciY32>
    <Idl2SciY33>1.73003160190946E-06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MIRIM_SUB256_ILLCNTR</AperName>
    <AperShape>QUAD</AperShape>
    <XDetSize>1032</XDetSize>
    <YDetSize>1024</YDetSize>
    <XDetRef>306</XDetRef>
    <YDetRef>128</YDetRef>
    <XSciSize>604</XSciSize>
    <YSciSize>256</YSciSize>
    <XSciRef>302</XSciRef>
    <YSciRef>128</YSciRef>
    <XSciScale>0.110056232880666</XSciScale>
    <YSciScale>0.110290878278385</YSciScale>
    <V2Ref>-413.808156251175</V2Ref>
    <V3Ref>-419.68465017712</V3Ref>
    <V3IdlYAngle>4.55</V3IdlYAngle>
    <VIdlParity>-1</VIdlParity>
    <DetSciYAngle>0</DetSciYAngle>
    <DetSciParity>1</DetSciParity>
    <V3SciXAngle>-85.45</V3SciXAngle>
    <V3SciYAngle>4.55</V3SciYAngle>
    <XIdlVert1>-32.7247819448888</XIdlVert1>
    <XIdlVert2>33.3365152877005</XIdlVert2>
    <XIdlVert3>33.5034393646731</XIdlVert3>
    <XIdlVert4>-32.8438167896723</XIdlVert4>
    <YIdlVert1>-14.1074175837814</YIdlVert1>
    <YIdlVert2>-13.8684277696266</YIdlVert2>
    <YIdlVert3>14.2844118828515</YIdlVert3>
    <YIdlVert4>14.1320739720463</YIdlVert4>
    <UseAfterDate>2014-01-24</UseAfterDate>
    <Comment/>
    <Sci2IdlDeg>4</Sci2IdlDeg>
    <Sci2IdlX00/>
    <Sci2IdlX10>0.110055595728681</Sci2IdlX10>
    <Sci2IdlX11>2.28251391998782E-04</Sci2IdlX11>
    <Sci2IdlX20>2.69238710112E-06</Sci2IdlX20>
    <Sci2IdlX21>1.8676047359928E-06</Sci2IdlX21>
    <Sci2IdlX22>-9.99707208143999E-08</Sci2IdlX22>
    <Sci2IdlX30>-4.4733214688E-09</Sci2IdlX30>
    <Sci2IdlX31>-1.402061574E-09</Sci2IdlX31>
    <Sci2IdlX32>-2.5567873392E-09</Sci2IdlX32>
    <Sci2IdlX33>-4.782567816E-10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00/>
    <Sci2IdlY10>3.744925748226E-04</Sci2IdlY10>
    <Sci2IdlY11>0.110290642090432</Sci2IdlY11>
    <Sci2IdlY20>5.742515399168E-07</Sci2IdlY20>
    <Sci2IdlY21>-7.00423711084E-07</Sci2IdlY21>
    <Sci2IdlY22>2.428796788108E-07</Sci2IdlY22>
    <Sci2IdlY30>-3.46577618E-10</Sci2IdlY30>
    <Sci2IdlY31>-1.5802891604E-09</Sci2IdlY31>
    <Sci2IdlY32>-1.173064098E-09</Sci2IdlY32>
    <Sci2IdlY33>-3.248220108E-10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00/>
    <Idl2SciX10>9.16190773623225</Idl2SciX10>
    <Idl2SciX11>6.85502201693491E-04</Idl2SciX11>
    <Idl2SciX20>-3.81163009139692E-03</Idl2SciX20>
    <Idl2SciX21>-6.51176824502766E-04</Idl2SciX21>
    <Idl2SciX22>-9.4222390799994E-05</Idl2SciX22>
    <Idl2SciX30>4.08313028009141E-05</Idl2SciX30>
    <Idl2SciX31>2.77502015036212E-06</Idl2SciX31>
    <Idl2SciX32>2.13442016128201E-05</Idl2SciX32>
    <Idl2SciX33>1.55131106266753E-06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00/>
    <Idl2SciY10>-8.24619623830028E-03</Idl2SciY10>
    <Idl2SciY11>9.05147867926584</Idl2SciY11>
    <Idl2SciY20>-1.46966250382112E-04</Idl2SciY20>
    <Idl2SciY21>3.19692130074041E-04</Idl2SciY21>
    <Idl2SciY22>-8.79118255666741E-05</Idl2SciY22>
    <Idl2SciY30>-4.8607748758697E-07</Idl2SciY30>
    <Idl2SciY31>1.55081367636837E-05</Idl2SciY31>
    <Idl2SciY32>2.57467607891386E-06</Idl2SciY32>
    <Idl2SciY33>2.81667244804327E-06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MIRIM_SUB128_CNTR</AperName>
    <AperShape>QUAD</AperShape>
    <XDetSize>1032</XDetSize>
    <YDetSize>1024</YDetSize>
    <XDetRef>68</XDetRef>
    <YDetRef>960</YDetRef>
    <XSciSize>128</XSciSize>
    <YSciSize>128</YSciSize>
    <XSciRef>64</XSciRef>
    <YSciRef>64</YSciRef>
    <XSciScale>0.107630874901237</XSciScale>
    <YSciScale>0.110217315067363</YSciScale>
    <V2Ref>-380.668567376538</V2Ref>
    <V3Ref>-330.206976206015</V3Ref>
    <V3IdlYAngle>4.55</V3IdlYAngle>
    <VIdlParity>-1</VIdlParity>
    <DetSciYAngle>0</DetSciYAngle>
    <DetSciParity>1</DetSciParity>
    <V3SciXAngle>-85.45</V3SciXAngle>
    <V3SciYAngle>4.55</V3SciYAngle>
    <XIdlVert1>-6.83883257219818</XIdlVert1>
    <XIdlVert2>6.95888184339223</XIdlVert2>
    <XIdlVert3>6.98255460476703</XIdlVert3>
    <XIdlVert4>-6.76437227069699</XIdlVert4>
    <YIdlVert1>-7.01302715867128</YIdlVert1>
    <YIdlVert2>-6.99891493112352</YIdlVert2>
    <YIdlVert3>7.11311734944019</YIdlVert3>
    <YIdlVert4>7.0872169168898</YIdlVert4>
    <UseAfterDate>2014-01-24</UseAfterDate>
    <Comment/>
    <Sci2IdlDeg>4</Sci2IdlDeg>
    <Sci2IdlX00/>
    <Sci2IdlX10>0.107630774698084</Sci2IdlX10>
    <Sci2IdlX11>3.74067710081133E-04</Sci2IdlX11>
    <Sci2IdlX20>6.8628741777856E-06</Sci2IdlX20>
    <Sci2IdlX21>-3.0979663100224E-06</Sci2IdlX21>
    <Sci2IdlX22>5.900520583552E-07</Sci2IdlX22>
    <Sci2IdlX30>-6.4937853664E-09</Sci2IdlX30>
    <Sci2IdlX31>2.0155950752E-09</Sci2IdlX31>
    <Sci2IdlX32>-3.2359411136E-09</Sci2IdlX32>
    <Sci2IdlX33>4.788081384E-10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00/>
    <Sci2IdlY10>1.46866933178074E-04</Sci2IdlY10>
    <Sci2IdlY11>0.110216680289358</Sci2IdlY11>
    <Sci2IdlY20>-1.4354122163232E-06</Sci2IdlY20>
    <Sci2IdlY21>7.104952578432E-07</Sci2IdlY21>
    <Sci2IdlY22>-5.378611996736E-07</Sci2IdlY22>
    <Sci2IdlY30>9.336413012E-10</Sci2IdlY30>
    <Sci2IdlY31>-2.7468310832E-09</Sci2IdlY31>
    <Sci2IdlY32>1.6310741352E-09</Sci2IdlY32>
    <Sci2IdlY33>-2.570992104E-10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00/>
    <Idl2SciX10>9.15865971012498</Idl2SciX10>
    <Idl2SciX11>-2.22125711401566E-03</Idl2SciX11>
    <Idl2SciX20>-3.8165899826653E-03</Idl2SciX20>
    <Idl2SciX21>3.84020101294598E-04</Idl2SciX21>
    <Idl2SciX22>-4.64005802128903E-05</Idl2SciX22>
    <Idl2SciX30>4.10773793934861E-05</Idl2SciX30>
    <Idl2SciX31>-3.20602422846259E-06</Idl2SciX31>
    <Idl2SciX32>2.08608491830487E-05</Idl2SciX32>
    <Idl2SciX33>-2.5303490138192E-07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00/>
    <Idl2SciY10>1.49194625132378E-04</Idl2SciY10>
    <Idl2SciY11>9.05188787909276</Idl2SciY11>
    <Idl2SciY20>2.37699790785503E-04</Idl2SciY20>
    <Idl2SciY21>3.24235304583168E-04</Idl2SciY21>
    <Idl2SciY22>9.7159073849633E-05</Idl2SciY22>
    <Idl2SciY30>-2.52618769675005E-06</Idl2SciY30>
    <Idl2SciY31>1.58585284924134E-05</Idl2SciY31>
    <Idl2SciY32>-2.39284292289926E-06</Idl2SciY32>
    <Idl2SciY33>2.21355108483106E-06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MIRIM_SUB64_CNTR</AperName>
    <AperShape>QUAD</AperShape>
    <XDetSize>1032</XDetSize>
    <YDetSize>1024</YDetSize>
    <XDetRef>36</XDetRef>
    <YDetRef>928</YDetRef>
    <XSciSize>64</XSciSize>
    <YSciSize>64</YSciSize>
    <XSciRef>32</XSciRef>
    <YSciRef>32</YSciRef>
    <XSciScale>0.10727138750058</XSciScale>
    <YSciScale>0.110228794031324</YSciScale>
    <V2Ref>-377.508253057732</V2Ref>
    <V3Ref>-334.002552508322</V3Ref>
    <V3IdlYAngle>4.55</V3IdlYAngle>
    <VIdlParity>-1</VIdlParity>
    <DetSciYAngle>0</DetSciYAngle>
    <DetSciParity>1</DetSciParity>
    <V3SciXAngle>-85.45</V3SciXAngle>
    <V3SciYAngle>4.55</V3SciYAngle>
    <XIdlVert1>-3.38737246364067</XIdlVert1>
    <XIdlVert2>3.48387082086392</XIdlVert2>
    <XIdlVert3>3.50545702866624</XIdlVert3>
    <XIdlVert4>-3.35344293119103</XIdlVert4>
    <YIdlVert1>-3.48011737123587</YIdlVert1>
    <YIdlVert2>-3.46789705283419</YIdlVert2>
    <YIdlVert3>3.58809124529738</YIdlVert3>
    <YIdlVert4>3.57263421478766</YIdlVert4>
    <UseAfterDate>2014-01-24</UseAfterDate>
    <Comment/>
    <Sci2IdlDeg>4</Sci2IdlDeg>
    <Sci2IdlX00/>
    <Sci2IdlX10>0.107271172509116</Sci2IdlX10>
    <Sci2IdlX11>4.32172688954886E-04</Sci2IdlX11>
    <Sci2IdlX20>7.435532254048E-06</Sci2IdlX20>
    <Sci2IdlX21>-3.0118788094272E-06</Sci2IdlX21>
    <Sci2IdlX22>6.518129095296E-07</Sci2IdlX22>
    <Sci2IdlX30>-6.7429421088E-09</Sci2IdlX30>
    <Sci2IdlX31>1.903457584E-09</Sci2IdlX31>
    <Sci2IdlX32>-3.3733459392E-09</Sci2IdlX32>
    <Sci2IdlX33>4.376031464E-10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00/>
    <Sci2IdlY10>2.14766894737728E-04</Sci2IdlY10>
    <Sci2IdlY11>0.110227946820971</Sci2IdlY11>
    <Sci2IdlY20>-1.4339786121632E-06</Sci2IdlY20>
    <Sci2IdlY21>7.89020925632E-07</Sci2IdlY21>
    <Sci2IdlY22>-5.614976777792E-07</Sci2IdlY22>
    <Sci2IdlY30>9.0903501E-10</Sci2IdlY30>
    <Sci2IdlY31>-2.8707981104E-09</Sci2IdlY31>
    <Sci2IdlY32>1.53262794E-09</Sci2IdlY32>
    <Sci2IdlY33>-3.050415208E-10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00/>
    <Idl2SciX10>9.1914689569717</Idl2SciX10>
    <Idl2SciX11>9.41188856579146E-03</Idl2SciX11>
    <Idl2SciX20>-3.9554925257514E-03</Idl2SciX20>
    <Idl2SciX21>-1.72862697401527E-03</Idl2SciX21>
    <Idl2SciX22>-2.7886145451498E-04</Idl2SciX22>
    <Idl2SciX30>4.05737824837498E-05</Idl2SciX30>
    <Idl2SciX31>8.86120337845783E-06</Idl2SciX31>
    <Idl2SciX32>2.18326793451011E-05</Idl2SciX32>
    <Idl2SciX33>3.38716026145449E-06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00/>
    <Idl2SciY10>-1.35833714242964E-02</Idl2SciY10>
    <Idl2SciY11>9.06151283820619</Idl2SciY11>
    <Idl2SciY20>-5.29497548830693E-04</Idl2SciY20>
    <Idl2SciY21>6.53636823124742E-05</Idl2SciY21>
    <Idl2SciY22>-3.21684462131386E-04</Idl2SciY22>
    <Idl2SciY30>1.59027234691776E-06</Idl2SciY30>
    <Idl2SciY31>1.51481941151867E-05</Idl2SciY31>
    <Idl2SciY32>7.62936931252379E-06</Idl2SciY32>
    <Idl2SciY33>3.42943002060772E-06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MIRIM_SUBPRISM_64CNTR</AperName>
    <AperShape>QUAD</AperShape>
    <XDetSize>1032</XDetSize>
    <YDetSize>1024</YDetSize>
    <XDetRef>36</XDetRef>
    <YDetRef>528</YDetRef>
    <XSciSize>72</XSciSize>
    <YSciSize>416</YSciSize>
    <XSciRef>36</XSciRef>
    <YSciRef>208</YSciRef>
    <XSciScale>0.107929379429445</XSciScale>
    <YSciScale>0.110505355959024</YSciScale>
    <V2Ref>-380.922593309908</V2Ref>
    <V3Ref>-378.029405298535</V3Ref>
    <V3IdlYAngle>4.55</V3IdlYAngle>
    <VIdlParity>-1</VIdlParity>
    <DetSciYAngle>0</DetSciYAngle>
    <DetSciParity>1</DetSciParity>
    <V3SciXAngle>-85.45</V3SciXAngle>
    <V3SciYAngle>4.55</V3SciYAngle>
    <XIdlVert1>-3.81034221774802</XIdlVert1>
    <XIdlVert2>3.95351444199109</XIdlVert2>
    <XIdlVert3>3.96800295176822</XIdlVert3>
    <XIdlVert4>-3.78790658018237</XIdlVert4>
    <YIdlVert1>-22.9314365242617</YIdlVert1>
    <YIdlVert2>-22.9275170356715</YIdlVert2>
    <YIdlVert3>23.0349308565627</YIdlVert3>
    <YIdlVert4>23.0268605183047</YIdlVert4>
    <UseAfterDate>2014-01-24</UseAfterDate>
    <Comment/>
    <Sci2IdlDeg>4</Sci2IdlDeg>
    <Sci2IdlX00/>
    <Sci2IdlX10>0.107929354148215</Sci2IdlX10>
    <Sci2IdlX11>4.51964220032064E-05</Sci2IdlX11>
    <Sci2IdlX20>6.992031780448E-06</Sci2IdlX20>
    <Sci2IdlX21>-2.619430500672E-07</Sci2IdlX21>
    <Sci2IdlX22>4.100970698496E-07</Sci2IdlX22>
    <Sci2IdlX30>-6.6803773888E-09</Sci2IdlX30>
    <Sci2IdlX31>3.14044784E-10</Sci2IdlX31>
    <Sci2IdlX32>-3.5014934592E-09</Sci2IdlX32>
    <Sci2IdlX33>-3.47434136E-11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00/>
    <Sci2IdlY10>7.3872690884928E-05</Sci2IdlY10>
    <Sci2IdlY11>0.110505346716411</Sci2IdlY11>
    <Sci2IdlY20>-3.039425200032E-07</Sci2IdlY20>
    <Sci2IdlY21>9.1715853632E-08</Sci2IdlY21>
    <Sci2IdlY22>-1.002791648192E-07</Sci2IdlY22>
    <Sci2IdlY30>3.6203381E-10</Sci2IdlY30>
    <Sci2IdlY31>-2.7793823504E-09</Sci2IdlY31>
    <Sci2IdlY32>2.1063474E-10</Sci2IdlY32>
    <Sci2IdlY33>-4.636560008E-10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00/>
    <Idl2SciX10>9.08364976152986</Idl2SciX10>
    <Idl2SciX11>3.20142558980989E-03</Idl2SciX11>
    <Idl2SciX20>-2.43070761499226E-03</Idl2SciX20>
    <Idl2SciX21>4.19948241737064E-04</Idl2SciX21>
    <Idl2SciX22>1.87313148587731E-04</Idl2SciX22>
    <Idl2SciX30>3.470550870756E-05</Idl2SciX30>
    <Idl2SciX31>-3.58708358817654E-06</Idl2SciX31>
    <Idl2SciX32>1.78046439005518E-05</Idl2SciX32>
    <Idl2SciX33>-5.60731158429368E-07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00/>
    <Idl2SciY10>6.98014603714037E-03</Idl2SciY10>
    <Idl2SciY11>9.0585735229626</Idl2SciY11>
    <Idl2SciY20>1.92744305975779E-04</Idl2SciY20>
    <Idl2SciY21>6.60571634329792E-04</Idl2SciY21>
    <Idl2SciY22>8.13151524456304E-05</Idl2SciY22>
    <Idl2SciY30>-2.31768736615099E-06</Idl2SciY30>
    <Idl2SciY31>1.28374023045068E-05</Idl2SciY31>
    <Idl2SciY32>-2.84230437489321E-06</Idl2SciY32>
    <Idl2SciY33>1.308379432836E-06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MIRIM_FULL_TALRSCNTR</AperName>
    <AperShape>QUAD</AperShape>
    <XDetSize>1032</XDetSize>
    <YDetSize>1024</YDetSize>
    <XDetRef>256</XDetRef>
    <YDetRef>606</YDetRef>
    <XSciSize>512</XSciSize>
    <YSciSize>512</YSciSize>
    <XSciRef>256</XSciRef>
    <YSciRef>256</YSciRef>
    <XSciScale>0.110093103548073</XSciScale>
    <YSciScale>0.11039244225625</YSciScale>
    <V2Ref>-404.178270011596</V2Ref>
    <V3Ref>-367.535266009823</V3Ref>
    <V3IdlYAngle>4.55</V3IdlYAngle>
    <VIdlParity>-1</VIdlParity>
    <DetSciYAngle>0</DetSciYAngle>
    <DetSciParity>1</DetSciParity>
    <V3SciXAngle>-85.45</V3SciXAngle>
    <V3SciYAngle>4.55</V3SciYAngle>
    <XIdlVert1>-27.8312870739134</XIdlVert1>
    <XIdlVert2>28.3590768638389</XIdlVert2>
    <XIdlVert3>28.2844238280375</XIdlVert3>
    <XIdlVert4>-27.7573810038299</XIdlVert4>
    <YIdlVert1>-28.2332163296643</YIdlVert1>
    <YIdlVert2>-28.1563350045795</YIdlVert2>
    <YIdlVert3>28.1991244085252</YIdlVert3>
    <YIdlVert4>28.3128698809803</YIdlVert4>
    <UseAfterDate>2014-01-24</UseAfterDate>
    <Comment/>
    <Sci2IdlDeg>4</Sci2IdlDeg>
    <Sci2IdlX00/>
    <Sci2IdlX10>0.110093070799361</Sci2IdlX10>
    <Sci2IdlX11>-3.97369359709344E-05</Sci2IdlX11>
    <Sci2IdlX20>3.188143457872E-06</Sci2IdlX20>
    <Sci2IdlX21>-5.543865760832E-07</Sci2IdlX21>
    <Sci2IdlX22>-2.559278601824E-07</Sci2IdlX22>
    <Sci2IdlX30>-4.9452143092E-09</Sci2IdlX30>
    <Sci2IdlX31>5.20748492E-10</Sci2IdlX31>
    <Sci2IdlX32>-2.6023276528E-09</Sci2IdlX32>
    <Sci2IdlX33>8.08578776E-11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00/>
    <Sci2IdlY10>-8.4916509184392E-05</Sci2IdlY10>
    <Sci2IdlY11>0.110392435104383</Sci2IdlY11>
    <Sci2IdlY20>-2.555433857892E-07</Sci2IdlY20>
    <Sci2IdlY21>-8.8752788114E-07</Sci2IdlY21>
    <Sci2IdlY22>-1.076333820452E-07</Sci2IdlY22>
    <Sci2IdlY30>3.37016636E-10</Sci2IdlY30>
    <Sci2IdlY31>-1.8946564436E-09</Sci2IdlY31>
    <Sci2IdlY32>4.18144746E-10</Sci2IdlY32>
    <Sci2IdlY33>-1.903607572E-10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00/>
    <Idl2SciX10>9.08678051190489</Idl2SciX10>
    <Idl2SciX11>-1.84308041081083E-02</Idl2SciX11>
    <Idl2SciX20>-2.04405181280114E-03</Idl2SciX20>
    <Idl2SciX21>-1.41092075363333E-03</Idl2SciX21>
    <Idl2SciX22>6.83123973369467E-05</Idl2SciX22>
    <Idl2SciX30>3.13259538522006E-05</Idl2SciX30>
    <Idl2SciX31>9.4411175027172E-06</Idl2SciX31>
    <Idl2SciX32>1.75106865851426E-05</Idl2SciX32>
    <Idl2SciX33>3.28378122344867E-06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00/>
    <Idl2SciY10>-3.07477810295308E-02</Idl2SciY10>
    <Idl2SciY11>9.06703949686026</Idl2SciY11>
    <Idl2SciY20>-4.28886378521541E-04</Idl2SciY20>
    <Idl2SciY21>5.21462079879874E-04</Idl2SciY21>
    <Idl2SciY22>-1.85284555562871E-04</Idl2SciY22>
    <Idl2SciY30>2.276859680061E-06</Idl2SciY30>
    <Idl2SciY31>1.07193122793286E-05</Idl2SciY31>
    <Idl2SciY32>7.91899021253399E-06</Idl2SciY32>
    <Idl2SciY33>2.23627912544504E-06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MIRIM_TAMRS_CNTR</AperName>
    <AperShape>QUAD</AperShape>
    <XDetSize>1032</XDetSize>
    <YDetSize>1024</YDetSize>
    <XDetRef>964</XDetRef>
    <YDetRef>960</YDetRef>
    <XSciSize>128</XSciSize>
    <YSciSize>128</YSciSize>
    <XSciRef>64</XSciRef>
    <YSciRef>64</YSciRef>
    <XSciScale>0.110004044503076</XSciScale>
    <YSciScale>0.109635422565445</YSciScale>
    <V2Ref>-478.948761306044</V2Ref>
    <V3Ref>-322.832896988765</V3Ref>
    <V3IdlYAngle>4.55</V3IdlYAngle>
    <VIdlParity>-1</VIdlParity>
    <DetSciYAngle>0</DetSciYAngle>
    <DetSciParity>1</DetSciParity>
    <V3SciXAngle>-85.45</V3SciXAngle>
    <V3SciYAngle>4.55</V3SciYAngle>
    <XIdlVert1>-6.93128733059347</XIdlVert1>
    <XIdlVert2>7.14776848317952</XIdlVert2>
    <XIdlVert3>7.03422255747821</XIdlVert3>
    <XIdlVert4>-7.04708229416546</XIdlVert4>
    <YIdlVert1>-6.92197533725248</YIdlVert1>
    <YIdlVert2>-6.99220348172419</YIdlVert2>
    <YIdlVert3>7.03318715112724</YIdlVert3>
    <YIdlVert4>7.11846016865779</YIdlVert4>
    <UseAfterDate>2014-01-24</UseAfterDate>
    <Comment/>
    <Sci2IdlDeg>4</Sci2IdlDeg>
    <Sci2IdlX00/>
    <Sci2IdlX10>0.110002368013609</Sci2IdlX10>
    <Sci2IdlX11>-8.96068754290579E-04</Sci2IdlX11>
    <Sci2IdlX20>-1.0277995136576E-06</Sci2IdlX20>
    <Sci2IdlX21>1.372703778496E-07</Sci2IdlX21>
    <Sci2IdlX22>-7.143436463744E-07</Sci2IdlX22>
    <Sci2IdlX30>6.227483936E-10</Sci2IdlX30>
    <Sci2IdlX31>1.5951601568E-09</Sci2IdlX31>
    <Sci2IdlX32>3.243435584E-10</Sci2IdlX32>
    <Sci2IdlX33>5.7449162E-10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00/>
    <Sci2IdlY10>-6.07320700601434E-04</Sci2IdlY10>
    <Sci2IdlY11>0.109631760643945</Sci2IdlY11>
    <Sci2IdlY20>3.534196190688E-07</Sci2IdlY20>
    <Sci2IdlY21>-9.182661779072E-07</Sci2IdlY21>
    <Sci2IdlY22>8.318436819904E-07</Sci2IdlY22>
    <Sci2IdlY30>3.973347668E-10</Sci2IdlY30>
    <Sci2IdlY31>9.290169808E-10</Sci2IdlY31>
    <Sci2IdlY32>1.4263028328E-09</Sci2IdlY32>
    <Sci2IdlY33>7.299890456E-10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00/>
    <Idl2SciX10>9.0233672422808</Idl2SciX10>
    <Idl2SciX11>-2.49848382441056E-02</Idl2SciX11>
    <Idl2SciX20>-3.44140488729047E-04</Idl2SciX20>
    <Idl2SciX21>-5.34279893762021E-04</Idl2SciX21>
    <Idl2SciX22>5.09807182054709E-04</Idl2SciX22>
    <Idl2SciX30>2.12424489302345E-05</Idl2SciX30>
    <Idl2SciX31>5.23793301780301E-06</Idl2SciX31>
    <Idl2SciX32>1.23131330854245E-05</Idl2SciX32>
    <Idl2SciX33>1.70629554245839E-06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00/>
    <Idl2SciY10>-2.53780338395029E-02</Idl2SciY10>
    <Idl2SciY11>9.08068729149809</Idl2SciY11>
    <Idl2SciY20>-1.55152173551696E-04</Idl2SciY20>
    <Idl2SciY21>1.09166648025822E-03</Idl2SciY21>
    <Idl2SciY22>1.28419357512117E-05</Idl2SciY22>
    <Idl2SciY30>1.38666198768569E-06</Idl2SciY30>
    <Idl2SciY31>6.07870701899517E-06</Idl2SciY31>
    <Idl2SciY32>4.21454475988756E-06</Idl2SciY32>
    <Idl2SciY33>4.20707788427309E-07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MIRIM_MASKLYOT_CNTR</AperName>
    <AperShape>QUAD</AperShape>
    <XDetSize>1032</XDetSize>
    <YDetSize>1024</YDetSize>
    <XDetRef>160</XDetRef>
    <YDetRef>868</YDetRef>
    <XSciSize>320</XSciSize>
    <YSciSize>304</YSciSize>
    <XSciRef>160</XSciRef>
    <YSciRef>152</YSciRef>
    <XSciScale>0.108961767366698</XSciScale>
    <YSciScale>0.110327148281485</YSciScale>
    <V2Ref>-391.389719699265</V2Ref>
    <V3Ref>-339.53085251461</V3Ref>
    <V3IdlYAngle>4.55</V3IdlYAngle>
    <VIdlParity>-1</VIdlParity>
    <DetSciYAngle>0</DetSciYAngle>
    <DetSciParity>1</DetSciParity>
    <V3SciXAngle>-85.45</V3SciXAngle>
    <V3SciYAngle>4.55</V3SciYAngle>
    <XIdlVert1>-17.3648665695115</XIdlVert1>
    <XIdlVert2>17.6111515533429</XIdlVert2>
    <XIdlVert3>17.5215510826169</XIdlVert3>
    <XIdlVert4>-17.2404308441429</XIdlVert4>
    <YIdlVert1>-16.7312270882135</YIdlVert1>
    <YIdlVert2>-16.7632126008188</YIdlVert2>
    <YIdlVert3>16.7747425476667</YIdlVert3>
    <YIdlVert4>16.8094979696569</YIdlVert4>
    <UseAfterDate>2014-01-24</UseAfterDate>
    <Comment/>
    <Sci2IdlDeg>4</Sci2IdlDeg>
    <Sci2IdlX00/>
    <Sci2IdlX10>0.108961718400319</Sci2IdlX10>
    <Sci2IdlX11>6.05951381265984E-05</Sci2IdlX11>
    <Sci2IdlX20>5.0067810073504E-06</Sci2IdlX20>
    <Sci2IdlX21>-2.2002076078816E-06</Sci2IdlX21>
    <Sci2IdlX22>1.892910954208E-07</Sci2IdlX22>
    <Sci2IdlX30>-5.7486799608E-09</Sci2IdlX30>
    <Sci2IdlX31>1.6068604744E-09</Sci2IdlX31>
    <Sci2IdlX32>-2.8998500992E-09</Sci2IdlX32>
    <Sci2IdlX33>3.799930728E-10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00/>
    <Sci2IdlY10>-1.03300164673427E-04</Sci2IdlY10>
    <Sci2IdlY11>0.110327131641107</Sci2IdlY11>
    <Sci2IdlY20>-9.683088445088E-07</Sci2IdlY20>
    <Sci2IdlY21>-2.84735750912001E-08</Sci2IdlY21>
    <Sci2IdlY22>-3.407491284224E-07</Sci2IdlY22>
    <Sci2IdlY30>7.527638364E-10</Sci2IdlY30>
    <Sci2IdlY31>-2.3483746304E-09</Sci2IdlY31>
    <Sci2IdlY32>1.3059900744E-09</Sci2IdlY32>
    <Sci2IdlY33>-1.922277288E-10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00/>
    <Idl2SciX10>-9.016246</Idl2SciX10>
    <Idl2SciX11>-0.00003270162</Idl2SciX11>
    <Idl2SciX20>-0.00006744578</Idl2SciX20>
    <Idl2SciX21>-0.00001250612</Idl2SciX21>
    <Idl2SciX22>0.0006100718</Idl2SciX22>
    <Idl2SciX30>-0.00001960492</Idl2SciX30>
    <Idl2SciX31>-0.0000001852528</Idl2SciX31>
    <Idl2SciX32>-0.00001099358</Idl2SciX32>
    <Idl2SciX33>0.00000001409914</Idl2SciX33>
    <Idl2SciX40>-0.0000001303128</Idl2SciX40>
    <Idl2SciX41>-0.00000001008892</Idl2SciX41>
    <Idl2SciX42>-0.0000001219253</Idl2SciX42>
    <Idl2SciX43>0.000000006559973</Idl2SciX43>
    <Idl2SciX44>-0.00000001839063</Idl2SciX44>
    <Idl2SciX50/>
    <Idl2SciX51/>
    <Idl2SciX52/>
    <Idl2SciX53/>
    <Idl2SciX54/>
    <Idl2SciX55/>
    <Idl2SciY00/>
    <Idl2SciY10>-0.0006514976</Idl2SciY10>
    <Idl2SciY11>9.085931</Idl2SciY11>
    <Idl2SciY20>-0.00001822365</Idl2SciY20>
    <Idl2SciY21>-0.001221315</Idl2SciY21>
    <Idl2SciY22>0.00002123081</Idl2SciY22>
    <Idl2SciY30>0.0000003645683</Idl2SciY30>
    <Idl2SciY31>0.000005509879</Idl2SciY31>
    <Idl2SciY32>0.0000003283831</Idl2SciY32>
    <Idl2SciY33>-0.0000003786376</Idl2SciY33>
    <Idl2SciY40>0.000000009469786</Idl2SciY40>
    <Idl2SciY41>0.00000008317944</Idl2SciY41>
    <Idl2SciY42>0.000000007156233</Idl2SciY42>
    <Idl2SciY43>0.00000006750914</Idl2SciY43>
    <Idl2SciY44>-0.000000006145493</Idl2SciY44>
    <Idl2SciY50/>
    <Idl2SciY51/>
    <Idl2SciY52/>
    <Idl2SciY53/>
    <Idl2SciY54/>
    <Idl2SciY55/>
  </SiafEntry>
  <SiafEntry>
    <InstrName>MIRI</InstrName>
    <AperName>MIRIM_MASK1550_CNTR</AperName>
    <AperShape>QUAD</AperShape>
    <XDetSize>1032</XDetSize>
    <YDetSize>1024</YDetSize>
    <XDetRef>144</XDetRef>
    <YDetRef>578</YDetRef>
    <XSciSize>288</XSciSize>
    <YSciSize>224</YSciSize>
    <XSciRef>144</XSciRef>
    <YSciRef>112</YSciRef>
    <XSciScale>0.109198231951358</XSciScale>
    <YSciScale>0.110474137145753</YSciScale>
    <V2Ref>-392.177959628543</V2Ref>
    <V3Ref>-371.587368780386</V3Ref>
    <V3IdlYAngle>4.55</V3IdlYAngle>
    <VIdlParity>-1</VIdlParity>
    <DetSciYAngle>0</DetSciYAngle>
    <DetSciParity>1</DetSciParity>
    <V3SciXAngle>-85.45</V3SciXAngle>
    <V3SciYAngle>4.55</V3SciYAngle>
    <XIdlVert1>-15.5845707258819</XIdlVert1>
    <XIdlVert2>15.8822048712389</XIdlVert2>
    <XIdlVert3>15.8715047460684</XIdlVert3>
    <XIdlVert4>-15.5626266941703</XIdlVert4>
    <YIdlVert1>-12.33255378137</YIdlVert1>
    <YIdlVert2>-12.3193728752378</YIdlVert2>
    <YIdlVert3>12.4127590874518</YIdlVert3>
    <YIdlVert4>12.4275713162959</YIdlVert4>
    <UseAfterDate>2014-01-24</UseAfterDate>
    <Comment/>
    <Sci2IdlDeg>4</Sci2IdlDeg>
    <Sci2IdlX00/>
    <Sci2IdlX10>0.109198231927116</Sci2IdlX10>
    <Sci2IdlX11>2.58570308971232E-05</Sci2IdlX11>
    <Sci2IdlX20>4.9846878192768E-06</Sci2IdlX20>
    <Sci2IdlX21>-5.060168167488E-07</Sci2IdlX21>
    <Sci2IdlX22>5.605614336E-08</Sci2IdlX22>
    <Sci2IdlX30>-5.8304014988E-09</Sci2IdlX30>
    <Sci2IdlX31>4.620439608E-10</Sci2IdlX31>
    <Sci2IdlX32>-3.0563335632E-09</Sci2IdlX32>
    <Sci2IdlX33>3.58331832E-11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00/>
    <Sci2IdlY10>-2.30097965292002E-06</Sci2IdlY10>
    <Sci2IdlY11>0.110474134119768</Sci2IdlY11>
    <Sci2IdlY20>-3.142171515076E-07</Sci2IdlY20>
    <Sci2IdlY21>-4.339213630984E-07</Sci2IdlY21>
    <Sci2IdlY22>-1.2907793585E-07</Sci2IdlY22>
    <Sci2IdlY30>3.657648688E-10</Sci2IdlY30>
    <Sci2IdlY31>-2.3477383484E-09</Sci2IdlY31>
    <Sci2IdlY32>3.512016348E-10</Sci2IdlY32>
    <Sci2IdlY33>-3.248498028E-10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00/>
    <Idl2SciX10>9.016246</Idl2SciX10>
    <Idl2SciX11>-0.00003270162</Idl2SciX11>
    <Idl2SciX20>-0.00006744578</Idl2SciX20>
    <Idl2SciX21>0.00001250612</Idl2SciX21>
    <Idl2SciX22>0.0006100718</Idl2SciX22>
    <Idl2SciX30>0.00001960492</Idl2SciX30>
    <Idl2SciX31>-0.0000001852528</Idl2SciX31>
    <Idl2SciX32>0.00001099358</Idl2SciX32>
    <Idl2SciX33>0.00000001409914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00/>
    <Idl2SciY10>0.0006514976</Idl2SciY10>
    <Idl2SciY11>9.085931</Idl2SciY11>
    <Idl2SciY20>-0.00001822365</Idl2SciY20>
    <Idl2SciY21>0.001221315</Idl2SciY21>
    <Idl2SciY22>0.00002123081</Idl2SciY22>
    <Idl2SciY30>-0.0000003645683</Idl2SciY30>
    <Idl2SciY31>0.000005509879</Idl2SciY31>
    <Idl2SciY32>-0.0000003283831</Idl2SciY32>
    <Idl2SciY33>-0.0000003786376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MIRIM_MASK1140_CNTR</AperName>
    <AperShape>QUAD</AperShape>
    <XDetSize>1032</XDetSize>
    <YDetSize>1024</YDetSize>
    <XDetRef>144</XDetRef>
    <YDetRef>356</YDetRef>
    <XSciSize>288</XSciSize>
    <YSciSize>224</YSciSize>
    <XSciRef>144</XSciRef>
    <YSciRef>112</YSciRef>
    <XSciScale>0.109158816079</XSciScale>
    <YSciScale>0.110479076709013</YSciScale>
    <V2Ref>-394.121084159171</V2Ref>
    <V3Ref>-396.038103684176</V3Ref>
    <V3IdlYAngle>4.55</V3IdlYAngle>
    <VIdlParity>-1</VIdlParity>
    <DetSciYAngle>0</DetSciYAngle>
    <DetSciParity>1</DetSciParity>
    <V3SciXAngle>-85.45</V3SciXAngle>
    <V3SciYAngle>4.55</V3SciYAngle>
    <XIdlVert1>-15.5363468636083</XIdlVert1>
    <XIdlVert2>15.8749792331843</XIdlVert2>
    <XIdlVert3>15.9017390161331</XIdlVert3>
    <XIdlVert4>-15.5655050720822</XIdlVert4>
    <YIdlVert1>-12.3339004065994</YIdlVert1>
    <YIdlVert2>-12.2915374505357</YIdlVert2>
    <YIdlVert3>12.4419815695947</YIdlVert3>
    <YIdlVert4>12.4271634380835</YIdlVert4>
    <UseAfterDate>2014-01-24</UseAfterDate>
    <Comment/>
    <Sci2IdlDeg>4</Sci2IdlDeg>
    <Sci2IdlX00/>
    <Sci2IdlX10>0.109158770926966</Sci2IdlX10>
    <Sci2IdlX11>-6.65380491621761E-06</Sci2IdlX11>
    <Sci2IdlX20>4.9800298355232E-06</Sci2IdlX20>
    <Sci2IdlX21>8.667843412512E-07</Sci2IdlX21>
    <Sci2IdlX22>1.194879728352E-07</Sci2IdlX22>
    <Sci2IdlX30>-5.7956780792E-09</Sci2IdlX30>
    <Sci2IdlX31>-4.200801432E-10</Sci2IdlX31>
    <Sci2IdlX32>-3.1274554368E-09</Sci2IdlX32>
    <Sci2IdlX33>-2.263191576E-10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00/>
    <Sci2IdlY10>9.92848584436801E-05</Sci2IdlY10>
    <Sci2IdlY11>0.110479076508644</Sci2IdlY11>
    <Sci2IdlY20>2.013490939424E-07</Sci2IdlY20>
    <Sci2IdlY21>-4.269721067776E-07</Sci2IdlY21>
    <Sci2IdlY22>1.16586367936E-07</Sci2IdlY22>
    <Sci2IdlY30>6.21792028E-11</Sci2IdlY30>
    <Sci2IdlY31>-2.2970026016E-09</Sci2IdlY31>
    <Sci2IdlY32>-3.825045912E-10</Sci2IdlY32>
    <Sci2IdlY33>-4.128808392E-10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00/>
    <Idl2SciX10>9.26416823994426</Idl2SciX10>
    <Idl2SciX11>-3.78273814263701E-03</Idl2SciX11>
    <Idl2SciX20>-5.35385442932362E-03</Idl2SciX20>
    <Idl2SciX21>2.0049805271989E-04</Idl2SciX21>
    <Idl2SciX22>-3.08349035921042E-04</Idl2SciX22>
    <Idl2SciX30>4.713636337569E-05</Idl2SciX30>
    <Idl2SciX31>-2.2128665539601E-06</Idl2SciX31>
    <Idl2SciX32>2.3830252286495E-05</Idl2SciX32>
    <Idl2SciX33>2.30636367637656E-07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00/>
    <Idl2SciY10>-6.14429080695741E-03</Idl2SciY10>
    <Idl2SciY11>9.0492850782423</Idl2SciY11>
    <Idl2SciY20>2.30777020288545E-04</Idl2SciY20>
    <Idl2SciY21>-6.00505843716211E-05</Idl2SciY21>
    <Idl2SciY22>7.52361417924498E-05</Idl2SciY22>
    <Idl2SciY30>-2.51065826558263E-06</Idl2SciY30>
    <Idl2SciY31>1.87067148382856E-05</Idl2SciY31>
    <Idl2SciY32>-1.4409964059535E-06</Idl2SciY32>
    <Idl2SciY33>3.14140665457979E-06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MIRIM_MASK1065_CNTR</AperName>
    <AperShape>QUAD</AperShape>
    <XDetSize>1032</XDetSize>
    <YDetSize>1024</YDetSize>
    <XDetRef>144</XDetRef>
    <YDetRef>130</YDetRef>
    <XSciSize>288</XSciSize>
    <YSciSize>224</YSciSize>
    <XSciRef>144</XSciRef>
    <YSciRef>112</YSciRef>
    <XSciScale>0.108802029949698</XSciScale>
    <YSciScale>0.110358591079142</YSciScale>
    <V2Ref>-396.111876861721</V2Ref>
    <V3Ref>-420.915870601511</V3Ref>
    <V3IdlYAngle>4.55</V3IdlYAngle>
    <VIdlParity>-1</VIdlParity>
    <DetSciYAngle>0</DetSciYAngle>
    <DetSciParity>1</DetSciParity>
    <V3SciXAngle>-85.45</V3SciXAngle>
    <V3SciYAngle>4.55</V3SciYAngle>
    <XIdlVert1>-15.4290261305526</XIdlVert1>
    <XIdlVert2>15.8336604466334</XIdlVert2>
    <XIdlVert3>15.8841066905421</XIdlVert3>
    <XIdlVert4>-15.5267482971628</XIdlVert4>
    <YIdlVert1>-12.3097841871448</YIdlVert1>
    <YIdlVert2>-12.2597442304123</YIdlVert2>
    <YIdlVert3>12.4579035732744</YIdlVert3>
    <YIdlVert4>12.4133648592687</YIdlVert4>
    <UseAfterDate>2014-01-24</UseAfterDate>
    <Comment/>
    <Sci2IdlDeg>4</Sci2IdlDeg>
    <Sci2IdlX00/>
    <Sci2IdlX10>0.108801907060805</Sci2IdlX10>
    <Sci2IdlX11>-1.08971749206147E-04</Sci2IdlX11>
    <Sci2IdlX20>5.1764440081024E-06</Sci2IdlX20>
    <Sci2IdlX21>2.2967573555136E-06</Sci2IdlX21>
    <Sci2IdlX22>3.634032600576E-07</Sci2IdlX22>
    <Sci2IdlX30>-5.7603290124E-09</Sci2IdlX30>
    <Sci2IdlX31>-1.3180983752E-09</Sci2IdlX31>
    <Sci2IdlX32>-3.1998587856E-09</Sci2IdlX32>
    <Sci2IdlX33>-4.93194964E-10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00/>
    <Sci2IdlY10>1.6352708325995E-04</Sci2IdlY10>
    <Sci2IdlY11>0.110358537277961</Sci2IdlY11>
    <Sci2IdlY20>7.146352427068E-07</Sci2IdlY20>
    <Sci2IdlY21>-8.52747198472001E-08</Sci2IdlY21>
    <Sci2IdlY22>4.268998013404E-07</Sci2IdlY22>
    <Sci2IdlY30>-2.468764752E-10</Sci2IdlY30>
    <Sci2IdlY31>-2.2453526972E-09</Sci2IdlY31>
    <Sci2IdlY32>-1.1294307492E-09</Sci2IdlY32>
    <Sci2IdlY33>-5.024980204E-10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00/>
    <Idl2SciX10>9.08364976152986</Idl2SciX10>
    <Idl2SciX11>3.20142558980989E-03</Idl2SciX11>
    <Idl2SciX20>-2.43070761499226E-03</Idl2SciX20>
    <Idl2SciX21>4.19948241737064E-04</Idl2SciX21>
    <Idl2SciX22>1.87313148587731E-04</Idl2SciX22>
    <Idl2SciX30>3.470550870756E-05</Idl2SciX30>
    <Idl2SciX31>-3.58708358817654E-06</Idl2SciX31>
    <Idl2SciX32>1.78046439005518E-05</Idl2SciX32>
    <Idl2SciX33>-5.60731158429368E-07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00/>
    <Idl2SciY10>6.98014603714037E-03</Idl2SciY10>
    <Idl2SciY11>9.0585735229626</Idl2SciY11>
    <Idl2SciY20>1.92744305975779E-04</Idl2SciY20>
    <Idl2SciY21>6.60571634329792E-04</Idl2SciY21>
    <Idl2SciY22>8.13151524456304E-05</Idl2SciY22>
    <Idl2SciY30>-2.31768736615099E-06</Idl2SciY30>
    <Idl2SciY31>1.28374023045068E-05</Idl2SciY31>
    <Idl2SciY32>-2.84230437489321E-06</Idl2SciY32>
    <Idl2SciY33>1.308379432836E-06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MIRIM_FULL_SLITCNTR</AperName>
    <AperShape>QUAD</AperShape>
    <XDetSize>1032</XDetSize>
    <YDetSize>1024</YDetSize>
    <XDetRef>352</XDetRef>
    <YDetRef>300</YDetRef>
    <XSciSize>64</XSciSize>
    <YSciSize>1024</YSciSize>
    <XSciRef>32</XSciRef>
    <YSciRef>300</YSciRef>
    <XSciScale>0.110505140223944</XSciScale>
    <YSciScale>0.11029798802475</YSciScale>
    <V2Ref>-417.398743930779</V2Ref>
    <V3Ref>-400.352308742842</V3Ref>
    <V3IdlYAngle>4.55</V3IdlYAngle>
    <VIdlParity>-1</VIdlParity>
    <DetSciYAngle>0</DetSciYAngle>
    <DetSciParity>1</DetSciParity>
    <V3SciXAngle>-85.45</V3SciXAngle>
    <V3SciYAngle>4.55</V3SciYAngle>
    <XIdlVert1>-2.75</XIdlVert1>
    <XIdlVert2>2.75</XIdlVert2>
    <XIdlVert3>2.75</XIdlVert3>
    <XIdlVert4>-2.75</XIdlVert4>
    <YIdlVert1>-0.3</YIdlVert1>
    <YIdlVert2>-0.3</YIdlVert2>
    <YIdlVert3>0.3</YIdlVert3>
    <YIdlVert4>0.3</YIdlVert4>
    <UseAfterDate>2014-01-24</UseAfterDate>
    <Comment/>
    <Sci2IdlDeg>4</Sci2IdlDeg>
    <Sci2IdlX00/>
    <Sci2IdlX10>0.110504853640737</Sci2IdlX10>
    <Sci2IdlX11>2.01775376925139E-04</Sci2IdlX11>
    <Sci2IdlX20>1.9141877279968E-06</Sci2IdlX20>
    <Sci2IdlX21>9.304422853408E-07</Sci2IdlX21>
    <Sci2IdlX22>-4.052225555552E-07</Sci2IdlX22>
    <Sci2IdlX30>-4.1348665384E-09</Sci2IdlX30>
    <Sci2IdlX31>-7.401988984E-10</Sci2IdlX31>
    <Sci2IdlX32>-2.3189014336E-09</Sci2IdlX32>
    <Sci2IdlX33>-2.702354392E-10</Sci2IdlX33>
    <Sci2IdlX40>1.98564E-12</Sci2IdlX40>
    <Sci2IdlX41>-1.564118E-13</Sci2IdlX41>
    <Sci2IdlX42>1.986766E-12</Sci2IdlX42>
    <Sci2IdlX43>1.067896E-13</Sci2IdlX43>
    <Sci2IdlX44>2.952166E-13</Sci2IdlX44>
    <Sci2IdlX50/>
    <Sci2IdlX51/>
    <Sci2IdlX52/>
    <Sci2IdlX53/>
    <Sci2IdlX54/>
    <Sci2IdlX55/>
    <Sci2IdlY00/>
    <Sci2IdlY10>2.51669928459936E-04</Sci2IdlY10>
    <Sci2IdlY11>0.110297803464099</Sci2IdlY11>
    <Sci2IdlY20>2.817927714336E-07</Sci2IdlY20>
    <Sci2IdlY21>-1.1465052449024E-06</Sci2IdlY21>
    <Sci2IdlY22>6.4814493952E-08</Sci2IdlY22>
    <Sci2IdlY30>-1.389006964E-10</Sci2IdlY30>
    <Sci2IdlY31>-1.4308825232E-09</Sci2IdlY31>
    <Sci2IdlY32>-6.151198344E-10</Sci2IdlY32>
    <Sci2IdlY33>-2.059413784E-10</Sci2IdlY33>
    <Sci2IdlY40>-1.496391E-13</Sci2IdlY40>
    <Sci2IdlY41>1.367503E-12</Sci2IdlY41>
    <Sci2IdlY42>-1.142697E-13</Sci2IdlY42>
    <Sci2IdlY43>1.101661E-12</Sci2IdlY43>
    <Sci2IdlY44>9.913405E-14</Sci2IdlY44>
    <Sci2IdlY50/>
    <Sci2IdlY51/>
    <Sci2IdlY52/>
    <Sci2IdlY53/>
    <Sci2IdlY54/>
    <Sci2IdlY55/>
    <Idl2SciX00/>
    <Idl2SciX10>9.09018448983933</Idl2SciX10>
    <Idl2SciX11>7.43298412696598E-02</Idl2SciX11>
    <Idl2SciX20>7.02767850045449E-04</Idl2SciX20>
    <Idl2SciX21>-8.05124862126852E-05</Idl2SciX21>
    <Idl2SciX22>5.45175737619332E-04</Idl2SciX22>
    <Idl2SciX30>-5.60459560785832E-06</Idl2SciX30>
    <Idl2SciX31>-1.06437762346502E-05</Idl2SciX31>
    <Idl2SciX32>-1.99570188762699E-06</Idl2SciX32>
    <Idl2SciX33>-3.91466215766509E-06</Idl2SciX33>
    <Idl2SciX40>-0.0000001303128</Idl2SciX40>
    <Idl2SciX41>0.00000001008892</Idl2SciX41>
    <Idl2SciX42>-0.0000001219253</Idl2SciX42>
    <Idl2SciX43>-0.000000006559973</Idl2SciX43>
    <Idl2SciX44>-0.00000001839063</Idl2SciX44>
    <Idl2SciX50/>
    <Idl2SciX51/>
    <Idl2SciX52/>
    <Idl2SciX53/>
    <Idl2SciX54/>
    <Idl2SciX55/>
    <Idl2SciY00/>
    <Idl2SciY10>5.04457114309769E-02</Idl2SciY10>
    <Idl2SciY11>9.12216962559594</Idl2SciY11>
    <Idl2SciY20>-2.49841577878846E-04</Idl2SciY20>
    <Idl2SciY21>7.08456271457324E-04</Idl2SciY21>
    <Idl2SciY22>-6.1126028434672E-04</Idl2SciY22>
    <Idl2SciY30>-2.57326736844362E-06</Idl2SciY30>
    <Idl2SciY31>-6.09392018741237E-06</Idl2SciY31>
    <Idl2SciY32>-9.54840983312333E-06</Idl2SciY32>
    <Idl2SciY33>-4.9124069136379E-06</Idl2SciY33>
    <Idl2SciY40>0.000000009469786</Idl2SciY40>
    <Idl2SciY41>-0.00000008317944</Idl2SciY41>
    <Idl2SciY42>0.000000007156233</Idl2SciY42>
    <Idl2SciY43>-0.00000006750914</Idl2SciY43>
    <Idl2SciY44>-0.000000006145493</Idl2SciY44>
    <Idl2SciY50/>
    <Idl2SciY51/>
    <Idl2SciY52/>
    <Idl2SciY53/>
    <Idl2SciY54/>
    <Idl2SciY55/>
  </SiafEntry>
  <SiafEntry>
    <InstrName>MIRI</InstrName>
    <AperName>MIRIFU_FULL_SHCH1CNTR_OSS</AperName>
    <AperShape>QUAD</AperShape>
    <XDetSize>1032</XDetSize>
    <YDetSize>1024</YDetSize>
    <XDetRef>516</XDetRef>
    <YDetRef>512</YDetRef>
    <XSciSize>1024</XSciSize>
    <YSciSize>1024</YSciSize>
    <XSciRef>512</XSciRef>
    <YSciRef>512</YSciRef>
    <XSciScale>0.2</XSciScale>
    <YSciScale>0.2</YSciScale>
    <V2Ref>-504.48</V2Ref>
    <V3Ref>-321.06</V3Ref>
    <V3IdlYAngle>17</V3IdlYAngle>
    <VIdlParity>1</VIdlParity>
    <DetSciYAngle>0</DetSciYAngle>
    <DetSciParity>1</DetSciParity>
    <V3SciXAngle>-85.45</V3SciXAngle>
    <V3SciYAngle>4.55</V3SciYAngle>
    <XIdlVert1>-4</XIdlVert1>
    <XIdlVert2>4</XIdlVert2>
    <XIdlVert3>4</XIdlVert3>
    <XIdlVert4>-4</XIdlVert4>
    <YIdlVert1>-4</YIdlVert1>
    <YIdlVert2>-4</YIdlVert2>
    <YIdlVert3>4</YIdlVert3>
    <YIdlVert4>4</YIdlVert4>
    <UseAfterDate>2014-01-24</UseAfterDate>
    <Comment/>
    <Sci2IdlDeg>4</Sci2IdlDeg>
    <Sci2IdlX00/>
    <Sci2IdlX10>-0.2</Sci2IdlX10>
    <Sci2IdlX11>0</Sci2IdlX11>
    <Sci2IdlX20>0</Sci2IdlX20>
    <Sci2IdlX21>0</Sci2IdlX21>
    <Sci2IdlX22>0</Sci2IdlX22>
    <Sci2IdlX30>0</Sci2IdlX30>
    <Sci2IdlX31>0</Sci2IdlX31>
    <Sci2IdlX32>0</Sci2IdlX32>
    <Sci2IdlX33>0</Sci2IdlX33>
    <Sci2IdlX40>0</Sci2IdlX40>
    <Sci2IdlX41>0</Sci2IdlX41>
    <Sci2IdlX42>0</Sci2IdlX42>
    <Sci2IdlX43>0</Sci2IdlX43>
    <Sci2IdlX44>0</Sci2IdlX44>
    <Sci2IdlX50/>
    <Sci2IdlX51/>
    <Sci2IdlX52/>
    <Sci2IdlX53/>
    <Sci2IdlX54/>
    <Sci2IdlX55/>
    <Sci2IdlY00/>
    <Sci2IdlY10>0</Sci2IdlY10>
    <Sci2IdlY11>0.2</Sci2IdlY11>
    <Sci2IdlY20>0</Sci2IdlY20>
    <Sci2IdlY21>0</Sci2IdlY21>
    <Sci2IdlY22>0</Sci2IdlY22>
    <Sci2IdlY30>0</Sci2IdlY30>
    <Sci2IdlY31>0</Sci2IdlY31>
    <Sci2IdlY32>0</Sci2IdlY32>
    <Sci2IdlY33>0</Sci2IdlY33>
    <Sci2IdlY40>0</Sci2IdlY40>
    <Sci2IdlY41>0</Sci2IdlY41>
    <Sci2IdlY42>0</Sci2IdlY42>
    <Sci2IdlY43>0</Sci2IdlY43>
    <Sci2IdlY44>0</Sci2IdlY44>
    <Sci2IdlY50/>
    <Sci2IdlY51/>
    <Sci2IdlY52/>
    <Sci2IdlY53/>
    <Sci2IdlY54/>
    <Sci2IdlY55/>
    <Idl2SciX00/>
    <Idl2SciX10>-5</Idl2SciX10>
    <Idl2SciX11>0</Idl2SciX11>
    <Idl2SciX20>0</Idl2SciX20>
    <Idl2SciX21>0</Idl2SciX21>
    <Idl2SciX22>0</Idl2SciX22>
    <Idl2SciX30>0</Idl2SciX30>
    <Idl2SciX31>0</Idl2SciX31>
    <Idl2SciX32>0</Idl2SciX32>
    <Idl2SciX33>0</Idl2SciX33>
    <Idl2SciX40>0</Idl2SciX40>
    <Idl2SciX41>0</Idl2SciX41>
    <Idl2SciX42>0</Idl2SciX42>
    <Idl2SciX43>0</Idl2SciX43>
    <Idl2SciX44>0</Idl2SciX44>
    <Idl2SciX50/>
    <Idl2SciX51/>
    <Idl2SciX52/>
    <Idl2SciX53/>
    <Idl2SciX54/>
    <Idl2SciX55/>
    <Idl2SciY00/>
    <Idl2SciY10>0</Idl2SciY10>
    <Idl2SciY11>5</Idl2SciY11>
    <Idl2SciY20>0</Idl2SciY20>
    <Idl2SciY21>0</Idl2SciY21>
    <Idl2SciY22>0</Idl2SciY22>
    <Idl2SciY30>0</Idl2SciY30>
    <Idl2SciY31>0</Idl2SciY31>
    <Idl2SciY32>0</Idl2SciY32>
    <Idl2SciY33>0</Idl2SciY33>
    <Idl2SciY40>0</Idl2SciY40>
    <Idl2SciY41>0</Idl2SciY41>
    <Idl2SciY42>0</Idl2SciY42>
    <Idl2SciY43>0</Idl2SciY43>
    <Idl2SciY44>0</Idl2SciY44>
    <Idl2SciY50/>
    <Idl2SciY51/>
    <Idl2SciY52/>
    <Idl2SciY53/>
    <Idl2SciY54/>
    <Idl2SciY55/>
  </SiafEntry>
  <SiafEntry>
    <InstrName>MIRI</InstrName>
    <AperName>MIRIFU_FULL_SHCH1CNTR_CH1</AperName>
    <AperShape>QUAD</AperShape>
    <XDetSize>1032</XDetSize>
    <YDetSize>1024</YDetSize>
    <XDetRef>349</XDetRef>
    <YDetRef>361</YDetRef>
    <XSciSize>478</XSciSize>
    <YSciSize>478</YSciSize>
    <XSciRef>239</XSciRef>
    <YSciRef>239</YSciRef>
    <XSciScale>0.2</XSciScale>
    <YSciScale>0.2</YSciScale>
    <V2Ref>-504.48</V2Ref>
    <V3Ref>-321.06</V3Ref>
    <V3IdlYAngle>17</V3IdlYAngle>
    <VIdlParity>-1</VIdlParity>
    <DetSciYAngle>0</DetSciYAngle>
    <DetSciParity>1</DetSciParity>
    <V3SciXAngle>-85.45</V3SciXAngle>
    <V3SciYAngle>4.55</V3SciYAngle>
    <XIdlVert1>-1.5</XIdlVert1>
    <XIdlVert2>1.5</XIdlVert2>
    <XIdlVert3>1.5</XIdlVert3>
    <XIdlVert4>-1.5</XIdlVert4>
    <YIdlVert1>-1.935</YIdlVert1>
    <YIdlVert2>-1.935</YIdlVert2>
    <YIdlVert3>1.935</YIdlVert3>
    <YIdlVert4>1.935</YIdlVert4>
    <UseAfterDate>2014-01-24</UseAfterDate>
    <Comment/>
    <Sci2IdlDeg>4</Sci2IdlDeg>
    <Sci2IdlX00/>
    <Sci2IdlX10>0.2</Sci2IdlX10>
    <Sci2IdlX11>0</Sci2IdlX11>
    <Sci2IdlX20>0</Sci2IdlX20>
    <Sci2IdlX21>0</Sci2IdlX21>
    <Sci2IdlX22>0</Sci2IdlX22>
    <Sci2IdlX30>0</Sci2IdlX30>
    <Sci2IdlX31>0</Sci2IdlX31>
    <Sci2IdlX32>0</Sci2IdlX32>
    <Sci2IdlX33>0</Sci2IdlX33>
    <Sci2IdlX40>0</Sci2IdlX40>
    <Sci2IdlX41>0</Sci2IdlX41>
    <Sci2IdlX42>0</Sci2IdlX42>
    <Sci2IdlX43>0</Sci2IdlX43>
    <Sci2IdlX44>0</Sci2IdlX44>
    <Sci2IdlX50/>
    <Sci2IdlX51/>
    <Sci2IdlX52/>
    <Sci2IdlX53/>
    <Sci2IdlX54/>
    <Sci2IdlX55/>
    <Sci2IdlY00/>
    <Sci2IdlY10>0</Sci2IdlY10>
    <Sci2IdlY11>0.2</Sci2IdlY11>
    <Sci2IdlY20>0</Sci2IdlY20>
    <Sci2IdlY21>0</Sci2IdlY21>
    <Sci2IdlY22>0</Sci2IdlY22>
    <Sci2IdlY30>0</Sci2IdlY30>
    <Sci2IdlY31>0</Sci2IdlY31>
    <Sci2IdlY32>0</Sci2IdlY32>
    <Sci2IdlY33>0</Sci2IdlY33>
    <Sci2IdlY40>0</Sci2IdlY40>
    <Sci2IdlY41>0</Sci2IdlY41>
    <Sci2IdlY42>0</Sci2IdlY42>
    <Sci2IdlY43>0</Sci2IdlY43>
    <Sci2IdlY44>0</Sci2IdlY44>
    <Sci2IdlY50/>
    <Sci2IdlY51/>
    <Sci2IdlY52/>
    <Sci2IdlY53/>
    <Sci2IdlY54/>
    <Sci2IdlY55/>
    <Idl2SciX00/>
    <Idl2SciX10>5</Idl2SciX10>
    <Idl2SciX11>0</Idl2SciX11>
    <Idl2SciX20>0</Idl2SciX20>
    <Idl2SciX21>0</Idl2SciX21>
    <Idl2SciX22>0</Idl2SciX22>
    <Idl2SciX30>0</Idl2SciX30>
    <Idl2SciX31>0</Idl2SciX31>
    <Idl2SciX32>0</Idl2SciX32>
    <Idl2SciX33>0</Idl2SciX33>
    <Idl2SciX40>0</Idl2SciX40>
    <Idl2SciX41>0</Idl2SciX41>
    <Idl2SciX42>0</Idl2SciX42>
    <Idl2SciX43>0</Idl2SciX43>
    <Idl2SciX44>0</Idl2SciX44>
    <Idl2SciX50/>
    <Idl2SciX51/>
    <Idl2SciX52/>
    <Idl2SciX53/>
    <Idl2SciX54/>
    <Idl2SciX55/>
    <Idl2SciY00/>
    <Idl2SciY10>0</Idl2SciY10>
    <Idl2SciY11>5</Idl2SciY11>
    <Idl2SciY20>0</Idl2SciY20>
    <Idl2SciY21>0</Idl2SciY21>
    <Idl2SciY22>0</Idl2SciY22>
    <Idl2SciY30>0</Idl2SciY30>
    <Idl2SciY31>0</Idl2SciY31>
    <Idl2SciY32>0</Idl2SciY32>
    <Idl2SciY33>0</Idl2SciY33>
    <Idl2SciY40>0</Idl2SciY40>
    <Idl2SciY41>0</Idl2SciY41>
    <Idl2SciY42>0</Idl2SciY42>
    <Idl2SciY43>0</Idl2SciY43>
    <Idl2SciY44>0</Idl2SciY44>
    <Idl2SciY50/>
    <Idl2SciY51/>
    <Idl2SciY52/>
    <Idl2SciY53/>
    <Idl2SciY54/>
    <Idl2SciY55/>
  </SiafEntry>
  <SiafEntry>
    <InstrName>MIRI</InstrName>
    <AperName>MIRIFU_FULL_SHCH1CNTR_CH2</AperName>
    <AperShape>QUAD</AperShape>
    <XDetSize>1032</XDetSize>
    <YDetSize>1024</YDetSize>
    <XDetRef>372</XDetRef>
    <YDetRef>396</YDetRef>
    <XSciSize>594</XSciSize>
    <YSciSize>594</YSciSize>
    <XSciRef>297</XSciRef>
    <YSciRef>297</YSciRef>
    <XSciScale>0.2</XSciScale>
    <YSciScale>0.2</YSciScale>
    <V2Ref>-504.48</V2Ref>
    <V3Ref>-321.06</V3Ref>
    <V3IdlYAngle>17</V3IdlYAngle>
    <VIdlParity>-1</VIdlParity>
    <DetSciYAngle>0</DetSciYAngle>
    <DetSciParity>1</DetSciParity>
    <V3SciXAngle>-85.45</V3SciXAngle>
    <V3SciYAngle>4.55</V3SciYAngle>
    <XIdlVert1>-1.75</XIdlVert1>
    <XIdlVert2>1.75</XIdlVert2>
    <XIdlVert3>1.75</XIdlVert3>
    <XIdlVert4>-1.75</XIdlVert4>
    <YIdlVert1>-2.21</YIdlVert1>
    <YIdlVert2>-2.21</YIdlVert2>
    <YIdlVert3>2.21</YIdlVert3>
    <YIdlVert4>2.21</YIdlVert4>
    <UseAfterDate>2014-01-24</UseAfterDate>
    <Comment/>
    <Sci2IdlDeg>4</Sci2IdlDeg>
    <Sci2IdlX00/>
    <Sci2IdlX10>0.2</Sci2IdlX10>
    <Sci2IdlX11>0</Sci2IdlX11>
    <Sci2IdlX20>0</Sci2IdlX20>
    <Sci2IdlX21>0</Sci2IdlX21>
    <Sci2IdlX22>0</Sci2IdlX22>
    <Sci2IdlX30>0</Sci2IdlX30>
    <Sci2IdlX31>0</Sci2IdlX31>
    <Sci2IdlX32>0</Sci2IdlX32>
    <Sci2IdlX33>0</Sci2IdlX33>
    <Sci2IdlX40>0</Sci2IdlX40>
    <Sci2IdlX41>0</Sci2IdlX41>
    <Sci2IdlX42>0</Sci2IdlX42>
    <Sci2IdlX43>0</Sci2IdlX43>
    <Sci2IdlX44>0</Sci2IdlX44>
    <Sci2IdlX50/>
    <Sci2IdlX51/>
    <Sci2IdlX52/>
    <Sci2IdlX53/>
    <Sci2IdlX54/>
    <Sci2IdlX55/>
    <Sci2IdlY00/>
    <Sci2IdlY10>0</Sci2IdlY10>
    <Sci2IdlY11>0.2</Sci2IdlY11>
    <Sci2IdlY20>0</Sci2IdlY20>
    <Sci2IdlY21>0</Sci2IdlY21>
    <Sci2IdlY22>0</Sci2IdlY22>
    <Sci2IdlY30>0</Sci2IdlY30>
    <Sci2IdlY31>0</Sci2IdlY31>
    <Sci2IdlY32>0</Sci2IdlY32>
    <Sci2IdlY33>0</Sci2IdlY33>
    <Sci2IdlY40>0</Sci2IdlY40>
    <Sci2IdlY41>0</Sci2IdlY41>
    <Sci2IdlY42>0</Sci2IdlY42>
    <Sci2IdlY43>0</Sci2IdlY43>
    <Sci2IdlY44>0</Sci2IdlY44>
    <Sci2IdlY50/>
    <Sci2IdlY51/>
    <Sci2IdlY52/>
    <Sci2IdlY53/>
    <Sci2IdlY54/>
    <Sci2IdlY55/>
    <Idl2SciX00/>
    <Idl2SciX10>5</Idl2SciX10>
    <Idl2SciX11>0</Idl2SciX11>
    <Idl2SciX20>0</Idl2SciX20>
    <Idl2SciX21>0</Idl2SciX21>
    <Idl2SciX22>0</Idl2SciX22>
    <Idl2SciX30>0</Idl2SciX30>
    <Idl2SciX31>0</Idl2SciX31>
    <Idl2SciX32>0</Idl2SciX32>
    <Idl2SciX33>0</Idl2SciX33>
    <Idl2SciX40>0</Idl2SciX40>
    <Idl2SciX41>0</Idl2SciX41>
    <Idl2SciX42>0</Idl2SciX42>
    <Idl2SciX43>0</Idl2SciX43>
    <Idl2SciX44>0</Idl2SciX44>
    <Idl2SciX50/>
    <Idl2SciX51/>
    <Idl2SciX52/>
    <Idl2SciX53/>
    <Idl2SciX54/>
    <Idl2SciX55/>
    <Idl2SciY00/>
    <Idl2SciY10>0</Idl2SciY10>
    <Idl2SciY11>5</Idl2SciY11>
    <Idl2SciY20>0</Idl2SciY20>
    <Idl2SciY21>0</Idl2SciY21>
    <Idl2SciY22>0</Idl2SciY22>
    <Idl2SciY30>0</Idl2SciY30>
    <Idl2SciY31>0</Idl2SciY31>
    <Idl2SciY32>0</Idl2SciY32>
    <Idl2SciY33>0</Idl2SciY33>
    <Idl2SciY40>0</Idl2SciY40>
    <Idl2SciY41>0</Idl2SciY41>
    <Idl2SciY42>0</Idl2SciY42>
    <Idl2SciY43>0</Idl2SciY43>
    <Idl2SciY44>0</Idl2SciY44>
    <Idl2SciY50/>
    <Idl2SciY51/>
    <Idl2SciY52/>
    <Idl2SciY53/>
    <Idl2SciY54/>
    <Idl2SciY55/>
  </SiafEntry>
  <SiafEntry>
    <InstrName>MIRI</InstrName>
    <AperName>MIRIFU_FULL_SHCH1CNTR_CH3</AperName>
    <AperShape>QUAD</AperShape>
    <XDetSize>1032</XDetSize>
    <YDetSize>1024</YDetSize>
    <XDetRef>442</XDetRef>
    <YDetRef>453</YDetRef>
    <XSciSize>790</XSciSize>
    <YSciSize>790</YSciSize>
    <XSciRef>395</XSciRef>
    <YSciRef>395</YSciRef>
    <XSciScale>0.2</XSciScale>
    <YSciScale>0.2</YSciScale>
    <V2Ref>-504.48</V2Ref>
    <V3Ref>-321.06</V3Ref>
    <V3IdlYAngle>17</V3IdlYAngle>
    <VIdlParity>-1</VIdlParity>
    <DetSciYAngle>0</DetSciYAngle>
    <DetSciParity>1</DetSciParity>
    <V3SciXAngle>-85.45</V3SciXAngle>
    <V3SciYAngle>4.55</V3SciYAngle>
    <XIdlVert1>-2.6</XIdlVert1>
    <XIdlVert2>2.6</XIdlVert2>
    <XIdlVert3>2.6</XIdlVert3>
    <XIdlVert4>-2.6</XIdlVert4>
    <YIdlVert1>-3.095</YIdlVert1>
    <YIdlVert2>-3.095</YIdlVert2>
    <YIdlVert3>3.095</YIdlVert3>
    <YIdlVert4>3.095</YIdlVert4>
    <UseAfterDate>2014-01-24</UseAfterDate>
    <Comment/>
    <Sci2IdlDeg>4</Sci2IdlDeg>
    <Sci2IdlX00/>
    <Sci2IdlX10>0.2</Sci2IdlX10>
    <Sci2IdlX11>0</Sci2IdlX11>
    <Sci2IdlX20>0</Sci2IdlX20>
    <Sci2IdlX21>0</Sci2IdlX21>
    <Sci2IdlX22>0</Sci2IdlX22>
    <Sci2IdlX30>0</Sci2IdlX30>
    <Sci2IdlX31>0</Sci2IdlX31>
    <Sci2IdlX32>0</Sci2IdlX32>
    <Sci2IdlX33>0</Sci2IdlX33>
    <Sci2IdlX40>0</Sci2IdlX40>
    <Sci2IdlX41>0</Sci2IdlX41>
    <Sci2IdlX42>0</Sci2IdlX42>
    <Sci2IdlX43>0</Sci2IdlX43>
    <Sci2IdlX44>0</Sci2IdlX44>
    <Sci2IdlX50/>
    <Sci2IdlX51/>
    <Sci2IdlX52/>
    <Sci2IdlX53/>
    <Sci2IdlX54/>
    <Sci2IdlX55/>
    <Sci2IdlY00/>
    <Sci2IdlY10>0</Sci2IdlY10>
    <Sci2IdlY11>0.2</Sci2IdlY11>
    <Sci2IdlY20>0</Sci2IdlY20>
    <Sci2IdlY21>0</Sci2IdlY21>
    <Sci2IdlY22>0</Sci2IdlY22>
    <Sci2IdlY30>0</Sci2IdlY30>
    <Sci2IdlY31>0</Sci2IdlY31>
    <Sci2IdlY32>0</Sci2IdlY32>
    <Sci2IdlY33>0</Sci2IdlY33>
    <Sci2IdlY40>0</Sci2IdlY40>
    <Sci2IdlY41>0</Sci2IdlY41>
    <Sci2IdlY42>0</Sci2IdlY42>
    <Sci2IdlY43>0</Sci2IdlY43>
    <Sci2IdlY44>0</Sci2IdlY44>
    <Sci2IdlY50/>
    <Sci2IdlY51/>
    <Sci2IdlY52/>
    <Sci2IdlY53/>
    <Sci2IdlY54/>
    <Sci2IdlY55/>
    <Idl2SciX00/>
    <Idl2SciX10>5</Idl2SciX10>
    <Idl2SciX11>0</Idl2SciX11>
    <Idl2SciX20>0</Idl2SciX20>
    <Idl2SciX21>0</Idl2SciX21>
    <Idl2SciX22>0</Idl2SciX22>
    <Idl2SciX30>0</Idl2SciX30>
    <Idl2SciX31>0</Idl2SciX31>
    <Idl2SciX32>0</Idl2SciX32>
    <Idl2SciX33>0</Idl2SciX33>
    <Idl2SciX40>0</Idl2SciX40>
    <Idl2SciX41>0</Idl2SciX41>
    <Idl2SciX42>0</Idl2SciX42>
    <Idl2SciX43>0</Idl2SciX43>
    <Idl2SciX44>0</Idl2SciX44>
    <Idl2SciX50/>
    <Idl2SciX51/>
    <Idl2SciX52/>
    <Idl2SciX53/>
    <Idl2SciX54/>
    <Idl2SciX55/>
    <Idl2SciY00/>
    <Idl2SciY10>0</Idl2SciY10>
    <Idl2SciY11>5</Idl2SciY11>
    <Idl2SciY20>0</Idl2SciY20>
    <Idl2SciY21>0</Idl2SciY21>
    <Idl2SciY22>0</Idl2SciY22>
    <Idl2SciY30>0</Idl2SciY30>
    <Idl2SciY31>0</Idl2SciY31>
    <Idl2SciY32>0</Idl2SciY32>
    <Idl2SciY33>0</Idl2SciY33>
    <Idl2SciY40>0</Idl2SciY40>
    <Idl2SciY41>0</Idl2SciY41>
    <Idl2SciY42>0</Idl2SciY42>
    <Idl2SciY43>0</Idl2SciY43>
    <Idl2SciY44>0</Idl2SciY44>
    <Idl2SciY50/>
    <Idl2SciY51/>
    <Idl2SciY52/>
    <Idl2SciY53/>
    <Idl2SciY54/>
    <Idl2SciY55/>
  </SiafEntry>
  <SiafEntry>
    <InstrName>MIRI</InstrName>
    <AperName>MIRIFU_FULL_SHCH1CNTR_CH4</AperName>
    <AperShape>QUAD</AperShape>
    <XDetSize>1032</XDetSize>
    <YDetSize>1024</YDetSize>
    <XDetRef>500</XDetRef>
    <YDetRef>524</YDetRef>
    <XSciSize>978</XSciSize>
    <YSciSize>978</YSciSize>
    <XSciRef>489</XSciRef>
    <YSciRef>489</YSciRef>
    <XSciScale>0.2</XSciScale>
    <YSciScale>0.2</YSciScale>
    <V2Ref>-504.48</V2Ref>
    <V3Ref>-321.06</V3Ref>
    <V3IdlYAngle>17</V3IdlYAngle>
    <VIdlParity>-1</VIdlParity>
    <DetSciYAngle>0</DetSciYAngle>
    <DetSciParity>1</DetSciParity>
    <V3SciXAngle>-85.45</V3SciXAngle>
    <V3SciYAngle>4.55</V3SciYAngle>
    <XIdlVert1>-3.35</XIdlVert1>
    <XIdlVert2>3.35</XIdlVert2>
    <XIdlVert3>3.35</XIdlVert3>
    <XIdlVert4>-3.35</XIdlVert4>
    <YIdlVert1>-3.865</YIdlVert1>
    <YIdlVert2>-3.865</YIdlVert2>
    <YIdlVert3>3.865</YIdlVert3>
    <YIdlVert4>3.865</YIdlVert4>
    <UseAfterDate>2014-01-24</UseAfterDate>
    <Comment/>
    <Sci2IdlDeg>4</Sci2IdlDeg>
    <Sci2IdlX00/>
    <Sci2IdlX10>0.2</Sci2IdlX10>
    <Sci2IdlX11>0</Sci2IdlX11>
    <Sci2IdlX20>0</Sci2IdlX20>
    <Sci2IdlX21>0</Sci2IdlX21>
    <Sci2IdlX22>0</Sci2IdlX22>
    <Sci2IdlX30>0</Sci2IdlX30>
    <Sci2IdlX31>0</Sci2IdlX31>
    <Sci2IdlX32>0</Sci2IdlX32>
    <Sci2IdlX33>0</Sci2IdlX33>
    <Sci2IdlX40>0</Sci2IdlX40>
    <Sci2IdlX41>0</Sci2IdlX41>
    <Sci2IdlX42>0</Sci2IdlX42>
    <Sci2IdlX43>0</Sci2IdlX43>
    <Sci2IdlX44>0</Sci2IdlX44>
    <Sci2IdlX50/>
    <Sci2IdlX51/>
    <Sci2IdlX52/>
    <Sci2IdlX53/>
    <Sci2IdlX54/>
    <Sci2IdlX55/>
    <Sci2IdlY00/>
    <Sci2IdlY10>0</Sci2IdlY10>
    <Sci2IdlY11>0.2</Sci2IdlY11>
    <Sci2IdlY20>0</Sci2IdlY20>
    <Sci2IdlY21>0</Sci2IdlY21>
    <Sci2IdlY22>0</Sci2IdlY22>
    <Sci2IdlY30>0</Sci2IdlY30>
    <Sci2IdlY31>0</Sci2IdlY31>
    <Sci2IdlY32>0</Sci2IdlY32>
    <Sci2IdlY33>0</Sci2IdlY33>
    <Sci2IdlY40>0</Sci2IdlY40>
    <Sci2IdlY41>0</Sci2IdlY41>
    <Sci2IdlY42>0</Sci2IdlY42>
    <Sci2IdlY43>0</Sci2IdlY43>
    <Sci2IdlY44>0</Sci2IdlY44>
    <Sci2IdlY50/>
    <Sci2IdlY51/>
    <Sci2IdlY52/>
    <Sci2IdlY53/>
    <Sci2IdlY54/>
    <Sci2IdlY55/>
    <Idl2SciX00/>
    <Idl2SciX10>5</Idl2SciX10>
    <Idl2SciX11>0</Idl2SciX11>
    <Idl2SciX20>0</Idl2SciX20>
    <Idl2SciX21>0</Idl2SciX21>
    <Idl2SciX22>0</Idl2SciX22>
    <Idl2SciX30>0</Idl2SciX30>
    <Idl2SciX31>0</Idl2SciX31>
    <Idl2SciX32>0</Idl2SciX32>
    <Idl2SciX33>0</Idl2SciX33>
    <Idl2SciX40>0</Idl2SciX40>
    <Idl2SciX41>0</Idl2SciX41>
    <Idl2SciX42>0</Idl2SciX42>
    <Idl2SciX43>0</Idl2SciX43>
    <Idl2SciX44>0</Idl2SciX44>
    <Idl2SciX50/>
    <Idl2SciX51/>
    <Idl2SciX52/>
    <Idl2SciX53/>
    <Idl2SciX54/>
    <Idl2SciX55/>
    <Idl2SciY00/>
    <Idl2SciY10>0</Idl2SciY10>
    <Idl2SciY11>5</Idl2SciY11>
    <Idl2SciY20>0</Idl2SciY20>
    <Idl2SciY21>0</Idl2SciY21>
    <Idl2SciY22>0</Idl2SciY22>
    <Idl2SciY30>0</Idl2SciY30>
    <Idl2SciY31>0</Idl2SciY31>
    <Idl2SciY32>0</Idl2SciY32>
    <Idl2SciY33>0</Idl2SciY33>
    <Idl2SciY40>0</Idl2SciY40>
    <Idl2SciY41>0</Idl2SciY41>
    <Idl2SciY42>0</Idl2SciY42>
    <Idl2SciY43>0</Idl2SciY43>
    <Idl2SciY44>0</Idl2SciY44>
    <Idl2SciY50/>
    <Idl2SciY51/>
    <Idl2SciY52/>
    <Idl2SciY53/>
    <Idl2SciY54/>
    <Idl2SciY55/>
  </SiafEntry>
</SiafEntries>
</file>

<file path=customXml/itemProps1.xml><?xml version="1.0" encoding="utf-8"?>
<ds:datastoreItem xmlns:ds="http://schemas.openxmlformats.org/officeDocument/2006/customXml" ds:itemID="{730B7C65-6306-4B56-B9FC-1CC82CC17F97}">
  <ds:schemaRefs/>
</ds:datastoreItem>
</file>

<file path=customXml/itemProps2.xml><?xml version="1.0" encoding="utf-8"?>
<ds:datastoreItem xmlns:ds="http://schemas.openxmlformats.org/officeDocument/2006/customXml" ds:itemID="{44D54401-9B8F-4495-9AB2-6128B1E19419}">
  <ds:schemaRefs/>
</ds:datastoreItem>
</file>

<file path=customXml/itemProps3.xml><?xml version="1.0" encoding="utf-8"?>
<ds:datastoreItem xmlns:ds="http://schemas.openxmlformats.org/officeDocument/2006/customXml" ds:itemID="{3323F362-F7D6-4D77-AAE9-F2C3EEEE08CF}">
  <ds:schemaRefs/>
</ds:datastoreItem>
</file>

<file path=customXml/itemProps4.xml><?xml version="1.0" encoding="utf-8"?>
<ds:datastoreItem xmlns:ds="http://schemas.openxmlformats.org/officeDocument/2006/customXml" ds:itemID="{9827C2F6-D9AD-497E-8147-42B0AE083732}">
  <ds:schemaRefs/>
</ds:datastoreItem>
</file>

<file path=customXml/itemProps5.xml><?xml version="1.0" encoding="utf-8"?>
<ds:datastoreItem xmlns:ds="http://schemas.openxmlformats.org/officeDocument/2006/customXml" ds:itemID="{03D699F8-C9DB-4374-A659-3BA25359A47B}">
  <ds:schemaRefs/>
</ds:datastoreItem>
</file>

<file path=customXml/itemProps6.xml><?xml version="1.0" encoding="utf-8"?>
<ds:datastoreItem xmlns:ds="http://schemas.openxmlformats.org/officeDocument/2006/customXml" ds:itemID="{9C497B53-DF94-42EE-8376-145D1194562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SIAF</vt:lpstr>
      <vt:lpstr>Calc</vt:lpstr>
      <vt:lpstr>XML</vt:lpstr>
      <vt:lpstr>DDC</vt:lpstr>
      <vt:lpstr>IFU</vt:lpstr>
      <vt:lpstr>Plot</vt:lpstr>
    </vt:vector>
  </TitlesOfParts>
  <Company>STScI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Cox</dc:creator>
  <cp:lastModifiedBy>Microsoft Office User</cp:lastModifiedBy>
  <dcterms:created xsi:type="dcterms:W3CDTF">2012-12-24T20:22:11Z</dcterms:created>
  <dcterms:modified xsi:type="dcterms:W3CDTF">2018-04-13T01:41:17Z</dcterms:modified>
</cp:coreProperties>
</file>