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ridge\City2122_SEM_B\EE4211\"/>
    </mc:Choice>
  </mc:AlternateContent>
  <xr:revisionPtr revIDLastSave="0" documentId="13_ncr:1_{D476C616-FA67-4942-BEFE-9E764D057B7D}" xr6:coauthVersionLast="47" xr6:coauthVersionMax="47" xr10:uidLastSave="{00000000-0000-0000-0000-000000000000}"/>
  <bookViews>
    <workbookView xWindow="-120" yWindow="-120" windowWidth="29040" windowHeight="15840" tabRatio="663" firstSheet="3" activeTab="5" xr2:uid="{F8AD5A2F-AC1C-4460-A6CD-B94D0A7E9950}"/>
  </bookViews>
  <sheets>
    <sheet name="calArrayDiff" sheetId="5" r:id="rId1"/>
    <sheet name="calFiltering" sheetId="1" r:id="rId2"/>
    <sheet name="calHistogramEqualization" sheetId="2" r:id="rId3"/>
    <sheet name="calOtsu" sheetId="6" r:id="rId4"/>
    <sheet name="calKmean" sheetId="4" r:id="rId5"/>
    <sheet name="calPCA" sheetId="7" r:id="rId6"/>
    <sheet name="calLDA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2" i="7" l="1" a="1"/>
  <c r="W22" i="7" s="1"/>
  <c r="S22" i="7" a="1"/>
  <c r="S22" i="7" s="1"/>
  <c r="O22" i="7" a="1"/>
  <c r="O22" i="7" s="1"/>
  <c r="K22" i="7" a="1"/>
  <c r="K22" i="7" s="1"/>
  <c r="G22" i="7" a="1"/>
  <c r="G22" i="7" s="1"/>
  <c r="W18" i="7" a="1"/>
  <c r="W18" i="7" s="1"/>
  <c r="S18" i="7" a="1"/>
  <c r="S18" i="7" s="1"/>
  <c r="O18" i="7" a="1"/>
  <c r="O18" i="7" s="1"/>
  <c r="K18" i="7" a="1"/>
  <c r="K18" i="7" s="1"/>
  <c r="G18" i="7" a="1"/>
  <c r="G18" i="7" s="1"/>
  <c r="L29" i="7"/>
  <c r="M29" i="7"/>
  <c r="N29" i="7"/>
  <c r="O29" i="7"/>
  <c r="P29" i="7"/>
  <c r="Q29" i="7"/>
  <c r="R29" i="7"/>
  <c r="S29" i="7"/>
  <c r="T29" i="7"/>
  <c r="U29" i="7"/>
  <c r="L26" i="7"/>
  <c r="M26" i="7"/>
  <c r="N26" i="7"/>
  <c r="O26" i="7"/>
  <c r="P26" i="7"/>
  <c r="Q26" i="7"/>
  <c r="R26" i="7"/>
  <c r="S26" i="7"/>
  <c r="T26" i="7"/>
  <c r="U26" i="7"/>
  <c r="L25" i="7"/>
  <c r="M25" i="7"/>
  <c r="N25" i="7"/>
  <c r="O25" i="7"/>
  <c r="P25" i="7"/>
  <c r="Q25" i="7"/>
  <c r="R25" i="7"/>
  <c r="S25" i="7"/>
  <c r="T25" i="7"/>
  <c r="U25" i="7"/>
  <c r="L28" i="7"/>
  <c r="M28" i="7"/>
  <c r="N28" i="7"/>
  <c r="O28" i="7"/>
  <c r="P28" i="7"/>
  <c r="Q28" i="7"/>
  <c r="R28" i="7"/>
  <c r="S28" i="7"/>
  <c r="T28" i="7"/>
  <c r="U28" i="7"/>
  <c r="C22" i="7" a="1"/>
  <c r="C23" i="7" s="1"/>
  <c r="C18" i="7" a="1"/>
  <c r="C18" i="7" s="1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B16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F10" i="8"/>
  <c r="C16" i="8" s="1"/>
  <c r="F9" i="8"/>
  <c r="B15" i="8" s="1"/>
  <c r="U13" i="8"/>
  <c r="T13" i="8"/>
  <c r="S13" i="8"/>
  <c r="R13" i="8"/>
  <c r="Q13" i="8"/>
  <c r="P13" i="8"/>
  <c r="O13" i="8"/>
  <c r="N13" i="8"/>
  <c r="M13" i="8"/>
  <c r="L13" i="8"/>
  <c r="U12" i="8"/>
  <c r="T12" i="8"/>
  <c r="S12" i="8"/>
  <c r="R12" i="8"/>
  <c r="Q12" i="8"/>
  <c r="P12" i="8"/>
  <c r="O12" i="8"/>
  <c r="N12" i="8"/>
  <c r="M12" i="8"/>
  <c r="L12" i="8"/>
  <c r="C10" i="8"/>
  <c r="J13" i="8" s="1"/>
  <c r="C9" i="8"/>
  <c r="J12" i="8" s="1"/>
  <c r="L32" i="7"/>
  <c r="M32" i="7"/>
  <c r="N32" i="7"/>
  <c r="O32" i="7"/>
  <c r="P32" i="7"/>
  <c r="Q32" i="7"/>
  <c r="R32" i="7"/>
  <c r="S32" i="7"/>
  <c r="T32" i="7"/>
  <c r="U32" i="7"/>
  <c r="L31" i="7"/>
  <c r="M31" i="7"/>
  <c r="N31" i="7"/>
  <c r="O31" i="7"/>
  <c r="P31" i="7"/>
  <c r="Q31" i="7"/>
  <c r="R31" i="7"/>
  <c r="S31" i="7"/>
  <c r="T31" i="7"/>
  <c r="U31" i="7"/>
  <c r="L8" i="7"/>
  <c r="M8" i="7"/>
  <c r="N8" i="7"/>
  <c r="O8" i="7"/>
  <c r="P8" i="7"/>
  <c r="Q8" i="7"/>
  <c r="R8" i="7"/>
  <c r="S8" i="7"/>
  <c r="T8" i="7"/>
  <c r="U8" i="7"/>
  <c r="L9" i="7"/>
  <c r="M9" i="7"/>
  <c r="N9" i="7"/>
  <c r="O9" i="7"/>
  <c r="P9" i="7"/>
  <c r="Q9" i="7"/>
  <c r="R9" i="7"/>
  <c r="S9" i="7"/>
  <c r="T9" i="7"/>
  <c r="U9" i="7"/>
  <c r="B6" i="7"/>
  <c r="C9" i="7" s="1"/>
  <c r="B5" i="7"/>
  <c r="C8" i="7" s="1"/>
  <c r="W23" i="7" l="1"/>
  <c r="S23" i="7"/>
  <c r="O23" i="7"/>
  <c r="K23" i="7"/>
  <c r="G23" i="7"/>
  <c r="W19" i="7"/>
  <c r="S19" i="7"/>
  <c r="O19" i="7"/>
  <c r="K19" i="7"/>
  <c r="G19" i="7"/>
  <c r="D15" i="8"/>
  <c r="C15" i="8"/>
  <c r="C22" i="7"/>
  <c r="C19" i="7"/>
  <c r="F16" i="8"/>
  <c r="E16" i="8"/>
  <c r="D16" i="8"/>
  <c r="G16" i="8"/>
  <c r="G19" i="8" s="1"/>
  <c r="G18" i="8"/>
  <c r="B24" i="8" a="1"/>
  <c r="B24" i="8" s="1"/>
  <c r="H19" i="8"/>
  <c r="D13" i="8"/>
  <c r="G13" i="8"/>
  <c r="C13" i="8"/>
  <c r="B13" i="8"/>
  <c r="K13" i="8"/>
  <c r="C12" i="8"/>
  <c r="K12" i="8"/>
  <c r="F13" i="8"/>
  <c r="I13" i="8"/>
  <c r="F12" i="8"/>
  <c r="G12" i="8"/>
  <c r="B12" i="8"/>
  <c r="D12" i="8"/>
  <c r="H12" i="8"/>
  <c r="I12" i="8"/>
  <c r="E13" i="8"/>
  <c r="H13" i="8"/>
  <c r="E12" i="8"/>
  <c r="G9" i="7"/>
  <c r="J9" i="7"/>
  <c r="K9" i="7"/>
  <c r="H9" i="7"/>
  <c r="I9" i="7"/>
  <c r="F9" i="7"/>
  <c r="D9" i="7"/>
  <c r="E9" i="7"/>
  <c r="K8" i="7"/>
  <c r="J8" i="7"/>
  <c r="I8" i="7"/>
  <c r="H8" i="7"/>
  <c r="G8" i="7"/>
  <c r="F8" i="7"/>
  <c r="E8" i="7"/>
  <c r="D8" i="7"/>
  <c r="B9" i="7"/>
  <c r="B8" i="7"/>
  <c r="B11" i="7" s="1"/>
  <c r="H18" i="8" l="1"/>
  <c r="C24" i="8"/>
  <c r="C25" i="8"/>
  <c r="B25" i="8"/>
  <c r="C19" i="8"/>
  <c r="B22" i="8" s="1"/>
  <c r="D19" i="8"/>
  <c r="C22" i="8" s="1"/>
  <c r="D18" i="8"/>
  <c r="C21" i="8" s="1"/>
  <c r="C18" i="8"/>
  <c r="B21" i="8" s="1"/>
  <c r="C12" i="7"/>
  <c r="C11" i="7"/>
  <c r="B12" i="7"/>
  <c r="E18" i="7" l="1" a="1"/>
  <c r="E18" i="7" s="1"/>
  <c r="B27" i="8" a="1"/>
  <c r="B30" i="8" a="1"/>
  <c r="F12" i="7"/>
  <c r="F11" i="7"/>
  <c r="E19" i="7" l="1"/>
  <c r="F18" i="7" a="1"/>
  <c r="B30" i="8"/>
  <c r="B31" i="8"/>
  <c r="B27" i="8"/>
  <c r="C28" i="8"/>
  <c r="B28" i="8"/>
  <c r="C27" i="8"/>
  <c r="B14" i="7"/>
  <c r="B15" i="7"/>
  <c r="B34" i="8" l="1" a="1"/>
  <c r="F18" i="7"/>
  <c r="F19" i="7"/>
  <c r="I18" i="7" s="1" a="1"/>
  <c r="F28" i="8"/>
  <c r="F27" i="8"/>
  <c r="B4" i="6"/>
  <c r="L9" i="6" s="1"/>
  <c r="B5" i="6"/>
  <c r="E9" i="6"/>
  <c r="E11" i="6" s="1"/>
  <c r="E12" i="6" s="1"/>
  <c r="AM26" i="1"/>
  <c r="AN26" i="1"/>
  <c r="AO26" i="1"/>
  <c r="AP26" i="1"/>
  <c r="AQ26" i="1"/>
  <c r="AR26" i="1"/>
  <c r="AS26" i="1"/>
  <c r="AT26" i="1"/>
  <c r="AM27" i="1"/>
  <c r="AN27" i="1"/>
  <c r="AO27" i="1"/>
  <c r="AP27" i="1"/>
  <c r="AQ27" i="1"/>
  <c r="AR27" i="1"/>
  <c r="AS27" i="1"/>
  <c r="AT27" i="1"/>
  <c r="AM28" i="1"/>
  <c r="AN28" i="1"/>
  <c r="AO28" i="1"/>
  <c r="AP28" i="1"/>
  <c r="AQ28" i="1"/>
  <c r="AR28" i="1"/>
  <c r="AS28" i="1"/>
  <c r="AT28" i="1"/>
  <c r="AM29" i="1"/>
  <c r="AN29" i="1"/>
  <c r="AO29" i="1"/>
  <c r="AP29" i="1"/>
  <c r="AQ29" i="1"/>
  <c r="AR29" i="1"/>
  <c r="AS29" i="1"/>
  <c r="AT29" i="1"/>
  <c r="AM30" i="1"/>
  <c r="AN30" i="1"/>
  <c r="AO30" i="1"/>
  <c r="AP30" i="1"/>
  <c r="AQ30" i="1"/>
  <c r="AR30" i="1"/>
  <c r="AS30" i="1"/>
  <c r="AT30" i="1"/>
  <c r="AM31" i="1"/>
  <c r="AN31" i="1"/>
  <c r="AO31" i="1"/>
  <c r="AP31" i="1"/>
  <c r="AQ31" i="1"/>
  <c r="AR31" i="1"/>
  <c r="AS31" i="1"/>
  <c r="AT31" i="1"/>
  <c r="AM32" i="1"/>
  <c r="AN32" i="1"/>
  <c r="AO32" i="1"/>
  <c r="AP32" i="1"/>
  <c r="AQ32" i="1"/>
  <c r="AR32" i="1"/>
  <c r="AS32" i="1"/>
  <c r="AT32" i="1"/>
  <c r="AN25" i="1"/>
  <c r="AO25" i="1"/>
  <c r="AP25" i="1"/>
  <c r="AQ25" i="1"/>
  <c r="AR25" i="1"/>
  <c r="AS25" i="1"/>
  <c r="AT25" i="1"/>
  <c r="AM25" i="1"/>
  <c r="AL32" i="1"/>
  <c r="AL31" i="1"/>
  <c r="AL30" i="1"/>
  <c r="AL29" i="1"/>
  <c r="AL28" i="1"/>
  <c r="AL27" i="1"/>
  <c r="AL26" i="1"/>
  <c r="AL25" i="1"/>
  <c r="AT24" i="1"/>
  <c r="AS24" i="1"/>
  <c r="AR24" i="1"/>
  <c r="AQ24" i="1"/>
  <c r="AP24" i="1"/>
  <c r="AO24" i="1"/>
  <c r="AN24" i="1"/>
  <c r="AM24" i="1"/>
  <c r="AY46" i="1"/>
  <c r="AZ46" i="1"/>
  <c r="BA46" i="1"/>
  <c r="BB46" i="1"/>
  <c r="BC46" i="1"/>
  <c r="BD46" i="1"/>
  <c r="BE46" i="1"/>
  <c r="BF46" i="1"/>
  <c r="AY47" i="1"/>
  <c r="AZ47" i="1"/>
  <c r="BA47" i="1"/>
  <c r="BB47" i="1"/>
  <c r="BC47" i="1"/>
  <c r="BD47" i="1"/>
  <c r="BE47" i="1"/>
  <c r="BF47" i="1"/>
  <c r="AY48" i="1"/>
  <c r="AZ48" i="1"/>
  <c r="BA48" i="1"/>
  <c r="BB48" i="1"/>
  <c r="BC48" i="1"/>
  <c r="BD48" i="1"/>
  <c r="BE48" i="1"/>
  <c r="BF48" i="1"/>
  <c r="AY49" i="1"/>
  <c r="AZ49" i="1"/>
  <c r="BA49" i="1"/>
  <c r="BB49" i="1"/>
  <c r="BC49" i="1"/>
  <c r="BD49" i="1"/>
  <c r="BE49" i="1"/>
  <c r="BF49" i="1"/>
  <c r="AY50" i="1"/>
  <c r="AZ50" i="1"/>
  <c r="BA50" i="1"/>
  <c r="BB50" i="1"/>
  <c r="BC50" i="1"/>
  <c r="BD50" i="1"/>
  <c r="BE50" i="1"/>
  <c r="BF50" i="1"/>
  <c r="AY51" i="1"/>
  <c r="AZ51" i="1"/>
  <c r="BA51" i="1"/>
  <c r="BB51" i="1"/>
  <c r="BC51" i="1"/>
  <c r="BD51" i="1"/>
  <c r="BE51" i="1"/>
  <c r="BF51" i="1"/>
  <c r="AY52" i="1"/>
  <c r="AZ52" i="1"/>
  <c r="BA52" i="1"/>
  <c r="BB52" i="1"/>
  <c r="BC52" i="1"/>
  <c r="BD52" i="1"/>
  <c r="BE52" i="1"/>
  <c r="BF52" i="1"/>
  <c r="AZ45" i="1"/>
  <c r="BA45" i="1"/>
  <c r="BB45" i="1"/>
  <c r="BC45" i="1"/>
  <c r="BD45" i="1"/>
  <c r="BE45" i="1"/>
  <c r="BF45" i="1"/>
  <c r="AY45" i="1"/>
  <c r="AX52" i="1"/>
  <c r="AX51" i="1"/>
  <c r="AX50" i="1"/>
  <c r="AX49" i="1"/>
  <c r="AX48" i="1"/>
  <c r="AX47" i="1"/>
  <c r="AX46" i="1"/>
  <c r="AX45" i="1"/>
  <c r="BF44" i="1"/>
  <c r="BE44" i="1"/>
  <c r="BD44" i="1"/>
  <c r="BC44" i="1"/>
  <c r="BB44" i="1"/>
  <c r="BA44" i="1"/>
  <c r="AZ44" i="1"/>
  <c r="AY44" i="1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AY26" i="1"/>
  <c r="AZ26" i="1"/>
  <c r="BA26" i="1"/>
  <c r="BB26" i="1"/>
  <c r="BC26" i="1"/>
  <c r="BD26" i="1"/>
  <c r="BE26" i="1"/>
  <c r="BF26" i="1"/>
  <c r="AY27" i="1"/>
  <c r="AZ27" i="1"/>
  <c r="BA27" i="1"/>
  <c r="BB27" i="1"/>
  <c r="BC27" i="1"/>
  <c r="BD27" i="1"/>
  <c r="BE27" i="1"/>
  <c r="BF27" i="1"/>
  <c r="AY28" i="1"/>
  <c r="AZ28" i="1"/>
  <c r="BA28" i="1"/>
  <c r="BB28" i="1"/>
  <c r="BC28" i="1"/>
  <c r="BD28" i="1"/>
  <c r="BE28" i="1"/>
  <c r="BF28" i="1"/>
  <c r="AY29" i="1"/>
  <c r="AZ29" i="1"/>
  <c r="BA29" i="1"/>
  <c r="BB29" i="1"/>
  <c r="BC29" i="1"/>
  <c r="BD29" i="1"/>
  <c r="BE29" i="1"/>
  <c r="BF29" i="1"/>
  <c r="AY30" i="1"/>
  <c r="AZ30" i="1"/>
  <c r="BA30" i="1"/>
  <c r="BB30" i="1"/>
  <c r="BC30" i="1"/>
  <c r="BD30" i="1"/>
  <c r="BE30" i="1"/>
  <c r="BF30" i="1"/>
  <c r="AY31" i="1"/>
  <c r="AZ31" i="1"/>
  <c r="BA31" i="1"/>
  <c r="BB31" i="1"/>
  <c r="BC31" i="1"/>
  <c r="BD31" i="1"/>
  <c r="BE31" i="1"/>
  <c r="BF31" i="1"/>
  <c r="AY32" i="1"/>
  <c r="AZ32" i="1"/>
  <c r="BA32" i="1"/>
  <c r="BB32" i="1"/>
  <c r="BC32" i="1"/>
  <c r="BD32" i="1"/>
  <c r="BE32" i="1"/>
  <c r="BF32" i="1"/>
  <c r="AZ25" i="1"/>
  <c r="BA25" i="1"/>
  <c r="BB25" i="1"/>
  <c r="BC25" i="1"/>
  <c r="BD25" i="1"/>
  <c r="BE25" i="1"/>
  <c r="BF25" i="1"/>
  <c r="AY25" i="1"/>
  <c r="AY16" i="1"/>
  <c r="AY36" i="1" s="1"/>
  <c r="AZ16" i="1"/>
  <c r="AZ36" i="1" s="1"/>
  <c r="BA16" i="1"/>
  <c r="BA36" i="1" s="1"/>
  <c r="BB16" i="1"/>
  <c r="BB36" i="1" s="1"/>
  <c r="BC16" i="1"/>
  <c r="BC36" i="1" s="1"/>
  <c r="BD16" i="1"/>
  <c r="BD36" i="1" s="1"/>
  <c r="BE16" i="1"/>
  <c r="BE36" i="1" s="1"/>
  <c r="BF16" i="1"/>
  <c r="BF36" i="1" s="1"/>
  <c r="AY17" i="1"/>
  <c r="AY37" i="1" s="1"/>
  <c r="AZ17" i="1"/>
  <c r="AZ37" i="1" s="1"/>
  <c r="BA17" i="1"/>
  <c r="BA37" i="1" s="1"/>
  <c r="BB17" i="1"/>
  <c r="BB37" i="1" s="1"/>
  <c r="BC17" i="1"/>
  <c r="BC37" i="1" s="1"/>
  <c r="BD17" i="1"/>
  <c r="BD37" i="1" s="1"/>
  <c r="BE17" i="1"/>
  <c r="BE37" i="1" s="1"/>
  <c r="BF17" i="1"/>
  <c r="BF37" i="1" s="1"/>
  <c r="AY18" i="1"/>
  <c r="AY38" i="1" s="1"/>
  <c r="AZ18" i="1"/>
  <c r="AZ38" i="1" s="1"/>
  <c r="BA18" i="1"/>
  <c r="BA38" i="1" s="1"/>
  <c r="BB18" i="1"/>
  <c r="BB38" i="1" s="1"/>
  <c r="BC18" i="1"/>
  <c r="BC38" i="1" s="1"/>
  <c r="BD18" i="1"/>
  <c r="BD38" i="1" s="1"/>
  <c r="BE18" i="1"/>
  <c r="BE38" i="1" s="1"/>
  <c r="BF18" i="1"/>
  <c r="BF38" i="1" s="1"/>
  <c r="AY19" i="1"/>
  <c r="AY39" i="1" s="1"/>
  <c r="AZ19" i="1"/>
  <c r="AZ39" i="1" s="1"/>
  <c r="BA19" i="1"/>
  <c r="BA39" i="1" s="1"/>
  <c r="BB19" i="1"/>
  <c r="BB39" i="1" s="1"/>
  <c r="BC19" i="1"/>
  <c r="BD19" i="1"/>
  <c r="BE19" i="1"/>
  <c r="BF19" i="1"/>
  <c r="BF39" i="1" s="1"/>
  <c r="AY20" i="1"/>
  <c r="AY40" i="1" s="1"/>
  <c r="AZ20" i="1"/>
  <c r="AZ40" i="1" s="1"/>
  <c r="BA20" i="1"/>
  <c r="BA40" i="1" s="1"/>
  <c r="BB20" i="1"/>
  <c r="BB40" i="1" s="1"/>
  <c r="BC20" i="1"/>
  <c r="BC40" i="1" s="1"/>
  <c r="BD20" i="1"/>
  <c r="BD40" i="1" s="1"/>
  <c r="BE20" i="1"/>
  <c r="BE40" i="1" s="1"/>
  <c r="BF20" i="1"/>
  <c r="BF40" i="1" s="1"/>
  <c r="AY21" i="1"/>
  <c r="AY41" i="1" s="1"/>
  <c r="AZ21" i="1"/>
  <c r="AZ41" i="1" s="1"/>
  <c r="BA21" i="1"/>
  <c r="BA41" i="1" s="1"/>
  <c r="BB21" i="1"/>
  <c r="BB41" i="1" s="1"/>
  <c r="BC21" i="1"/>
  <c r="BC41" i="1" s="1"/>
  <c r="BD21" i="1"/>
  <c r="BE21" i="1"/>
  <c r="BE41" i="1" s="1"/>
  <c r="BF21" i="1"/>
  <c r="AY22" i="1"/>
  <c r="AY42" i="1" s="1"/>
  <c r="AZ22" i="1"/>
  <c r="AZ42" i="1" s="1"/>
  <c r="BA22" i="1"/>
  <c r="BA42" i="1" s="1"/>
  <c r="BB22" i="1"/>
  <c r="BB42" i="1" s="1"/>
  <c r="BC22" i="1"/>
  <c r="BC42" i="1" s="1"/>
  <c r="BD22" i="1"/>
  <c r="BD42" i="1" s="1"/>
  <c r="BE22" i="1"/>
  <c r="BE42" i="1" s="1"/>
  <c r="BF22" i="1"/>
  <c r="BF42" i="1" s="1"/>
  <c r="AZ15" i="1"/>
  <c r="AZ35" i="1" s="1"/>
  <c r="BA15" i="1"/>
  <c r="BB15" i="1"/>
  <c r="BB35" i="1" s="1"/>
  <c r="BC15" i="1"/>
  <c r="BC35" i="1" s="1"/>
  <c r="BD15" i="1"/>
  <c r="BE15" i="1"/>
  <c r="BE35" i="1" s="1"/>
  <c r="BF15" i="1"/>
  <c r="BF35" i="1" s="1"/>
  <c r="AY15" i="1"/>
  <c r="AY35" i="1" s="1"/>
  <c r="AN19" i="1"/>
  <c r="AN20" i="1"/>
  <c r="AN21" i="1"/>
  <c r="AN22" i="1"/>
  <c r="AM16" i="1"/>
  <c r="AN16" i="1"/>
  <c r="AO16" i="1"/>
  <c r="AP16" i="1"/>
  <c r="AQ16" i="1"/>
  <c r="AR16" i="1"/>
  <c r="AS16" i="1"/>
  <c r="AT16" i="1"/>
  <c r="AM17" i="1"/>
  <c r="AN17" i="1"/>
  <c r="AO17" i="1"/>
  <c r="AP17" i="1"/>
  <c r="AQ17" i="1"/>
  <c r="AR17" i="1"/>
  <c r="AS17" i="1"/>
  <c r="AT17" i="1"/>
  <c r="AM18" i="1"/>
  <c r="AN18" i="1"/>
  <c r="AO18" i="1"/>
  <c r="AP18" i="1"/>
  <c r="AQ18" i="1"/>
  <c r="AR18" i="1"/>
  <c r="AS18" i="1"/>
  <c r="AT18" i="1"/>
  <c r="AM19" i="1"/>
  <c r="AO19" i="1"/>
  <c r="AP19" i="1"/>
  <c r="AQ19" i="1"/>
  <c r="AR19" i="1"/>
  <c r="AS19" i="1"/>
  <c r="AT19" i="1"/>
  <c r="AM20" i="1"/>
  <c r="AO20" i="1"/>
  <c r="AP20" i="1"/>
  <c r="AQ20" i="1"/>
  <c r="AR20" i="1"/>
  <c r="AS20" i="1"/>
  <c r="AT20" i="1"/>
  <c r="AM21" i="1"/>
  <c r="AO21" i="1"/>
  <c r="AP21" i="1"/>
  <c r="AQ21" i="1"/>
  <c r="AR21" i="1"/>
  <c r="AS21" i="1"/>
  <c r="AT21" i="1"/>
  <c r="AM22" i="1"/>
  <c r="AO22" i="1"/>
  <c r="AP22" i="1"/>
  <c r="AQ22" i="1"/>
  <c r="AR22" i="1"/>
  <c r="AS22" i="1"/>
  <c r="AT22" i="1"/>
  <c r="AN15" i="1"/>
  <c r="AO15" i="1"/>
  <c r="AP15" i="1"/>
  <c r="AQ15" i="1"/>
  <c r="AR15" i="1"/>
  <c r="AS15" i="1"/>
  <c r="AT15" i="1"/>
  <c r="AM15" i="1"/>
  <c r="O16" i="1"/>
  <c r="P16" i="1"/>
  <c r="Q16" i="1"/>
  <c r="R16" i="1"/>
  <c r="S16" i="1"/>
  <c r="T16" i="1"/>
  <c r="U16" i="1"/>
  <c r="V16" i="1"/>
  <c r="O17" i="1"/>
  <c r="P17" i="1"/>
  <c r="Q17" i="1"/>
  <c r="R17" i="1"/>
  <c r="S17" i="1"/>
  <c r="T17" i="1"/>
  <c r="U17" i="1"/>
  <c r="V17" i="1"/>
  <c r="O18" i="1"/>
  <c r="P18" i="1"/>
  <c r="Q18" i="1"/>
  <c r="R18" i="1"/>
  <c r="S18" i="1"/>
  <c r="T18" i="1"/>
  <c r="U18" i="1"/>
  <c r="V18" i="1"/>
  <c r="O19" i="1"/>
  <c r="P19" i="1"/>
  <c r="Q19" i="1"/>
  <c r="R19" i="1"/>
  <c r="S19" i="1"/>
  <c r="T19" i="1"/>
  <c r="U19" i="1"/>
  <c r="V19" i="1"/>
  <c r="O20" i="1"/>
  <c r="P20" i="1"/>
  <c r="Q20" i="1"/>
  <c r="R20" i="1"/>
  <c r="S20" i="1"/>
  <c r="T20" i="1"/>
  <c r="U20" i="1"/>
  <c r="V20" i="1"/>
  <c r="O21" i="1"/>
  <c r="P21" i="1"/>
  <c r="Q21" i="1"/>
  <c r="R21" i="1"/>
  <c r="S21" i="1"/>
  <c r="T21" i="1"/>
  <c r="U21" i="1"/>
  <c r="V21" i="1"/>
  <c r="O22" i="1"/>
  <c r="P22" i="1"/>
  <c r="Q22" i="1"/>
  <c r="R22" i="1"/>
  <c r="S22" i="1"/>
  <c r="T22" i="1"/>
  <c r="U22" i="1"/>
  <c r="V22" i="1"/>
  <c r="P15" i="1"/>
  <c r="Q15" i="1"/>
  <c r="R15" i="1"/>
  <c r="S15" i="1"/>
  <c r="T15" i="1"/>
  <c r="U15" i="1"/>
  <c r="V15" i="1"/>
  <c r="O15" i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O45" i="1" a="1"/>
  <c r="O45" i="1" s="1"/>
  <c r="O36" i="1"/>
  <c r="P36" i="1"/>
  <c r="Q36" i="1"/>
  <c r="R36" i="1"/>
  <c r="S36" i="1"/>
  <c r="T36" i="1"/>
  <c r="U36" i="1"/>
  <c r="V36" i="1"/>
  <c r="O37" i="1"/>
  <c r="P37" i="1"/>
  <c r="Q37" i="1"/>
  <c r="R37" i="1"/>
  <c r="S37" i="1"/>
  <c r="T37" i="1"/>
  <c r="U37" i="1"/>
  <c r="V37" i="1"/>
  <c r="O38" i="1"/>
  <c r="P38" i="1"/>
  <c r="Q38" i="1"/>
  <c r="R38" i="1"/>
  <c r="S38" i="1"/>
  <c r="T38" i="1"/>
  <c r="U38" i="1"/>
  <c r="V38" i="1"/>
  <c r="O39" i="1"/>
  <c r="P39" i="1"/>
  <c r="Q39" i="1"/>
  <c r="R39" i="1"/>
  <c r="S39" i="1"/>
  <c r="T39" i="1"/>
  <c r="U39" i="1"/>
  <c r="V39" i="1"/>
  <c r="O40" i="1"/>
  <c r="P40" i="1"/>
  <c r="Q40" i="1"/>
  <c r="R40" i="1"/>
  <c r="S40" i="1"/>
  <c r="T40" i="1"/>
  <c r="U40" i="1"/>
  <c r="V40" i="1"/>
  <c r="O41" i="1"/>
  <c r="P41" i="1"/>
  <c r="Q41" i="1"/>
  <c r="R41" i="1"/>
  <c r="S41" i="1"/>
  <c r="T41" i="1"/>
  <c r="U41" i="1"/>
  <c r="V41" i="1"/>
  <c r="O42" i="1"/>
  <c r="P42" i="1"/>
  <c r="Q42" i="1"/>
  <c r="R42" i="1"/>
  <c r="S42" i="1"/>
  <c r="T42" i="1"/>
  <c r="U42" i="1"/>
  <c r="V42" i="1"/>
  <c r="P35" i="1"/>
  <c r="Q35" i="1"/>
  <c r="R35" i="1"/>
  <c r="S35" i="1"/>
  <c r="T35" i="1"/>
  <c r="U35" i="1"/>
  <c r="V35" i="1"/>
  <c r="O35" i="1"/>
  <c r="AA26" i="1"/>
  <c r="AB26" i="1"/>
  <c r="AC26" i="1"/>
  <c r="AD26" i="1"/>
  <c r="AE26" i="1"/>
  <c r="AF26" i="1"/>
  <c r="AG26" i="1"/>
  <c r="AH26" i="1"/>
  <c r="AA27" i="1"/>
  <c r="AB27" i="1"/>
  <c r="AC27" i="1"/>
  <c r="AD27" i="1"/>
  <c r="AE27" i="1"/>
  <c r="AF27" i="1"/>
  <c r="AG27" i="1"/>
  <c r="AH27" i="1"/>
  <c r="AA28" i="1"/>
  <c r="AB28" i="1"/>
  <c r="AC28" i="1"/>
  <c r="AD28" i="1"/>
  <c r="AE28" i="1"/>
  <c r="AF28" i="1"/>
  <c r="AG28" i="1"/>
  <c r="AH28" i="1"/>
  <c r="AA29" i="1"/>
  <c r="AB29" i="1"/>
  <c r="AC29" i="1"/>
  <c r="AD29" i="1"/>
  <c r="AE29" i="1"/>
  <c r="AF29" i="1"/>
  <c r="AG29" i="1"/>
  <c r="AH29" i="1"/>
  <c r="AA30" i="1"/>
  <c r="AB30" i="1"/>
  <c r="AC30" i="1"/>
  <c r="AD30" i="1"/>
  <c r="AE30" i="1"/>
  <c r="AF30" i="1"/>
  <c r="AG30" i="1"/>
  <c r="AH30" i="1"/>
  <c r="AA31" i="1"/>
  <c r="AB31" i="1"/>
  <c r="AC31" i="1"/>
  <c r="AD31" i="1"/>
  <c r="AE31" i="1"/>
  <c r="AF31" i="1"/>
  <c r="AG31" i="1"/>
  <c r="AH31" i="1"/>
  <c r="AA32" i="1"/>
  <c r="AB32" i="1"/>
  <c r="AC32" i="1"/>
  <c r="AD32" i="1"/>
  <c r="AE32" i="1"/>
  <c r="AF32" i="1"/>
  <c r="AG32" i="1"/>
  <c r="AH32" i="1"/>
  <c r="AB25" i="1"/>
  <c r="AC25" i="1"/>
  <c r="AD25" i="1"/>
  <c r="AE25" i="1"/>
  <c r="AF25" i="1"/>
  <c r="AG25" i="1"/>
  <c r="AH25" i="1"/>
  <c r="AA25" i="1"/>
  <c r="AA16" i="1"/>
  <c r="AB16" i="1"/>
  <c r="AC16" i="1"/>
  <c r="AD16" i="1"/>
  <c r="AE16" i="1"/>
  <c r="AF16" i="1"/>
  <c r="AG16" i="1"/>
  <c r="AH16" i="1"/>
  <c r="AA17" i="1"/>
  <c r="AB17" i="1"/>
  <c r="AC17" i="1"/>
  <c r="AD17" i="1"/>
  <c r="AE17" i="1"/>
  <c r="AF17" i="1"/>
  <c r="AG17" i="1"/>
  <c r="AH17" i="1"/>
  <c r="AA18" i="1"/>
  <c r="AB18" i="1"/>
  <c r="AC18" i="1"/>
  <c r="AD18" i="1"/>
  <c r="AE18" i="1"/>
  <c r="AF18" i="1"/>
  <c r="AG18" i="1"/>
  <c r="AH18" i="1"/>
  <c r="AA19" i="1"/>
  <c r="AB19" i="1"/>
  <c r="AC19" i="1"/>
  <c r="AD19" i="1"/>
  <c r="AE19" i="1"/>
  <c r="AF19" i="1"/>
  <c r="AG19" i="1"/>
  <c r="AH19" i="1"/>
  <c r="AA20" i="1"/>
  <c r="AB20" i="1"/>
  <c r="AC20" i="1"/>
  <c r="AD20" i="1"/>
  <c r="AE20" i="1"/>
  <c r="AF20" i="1"/>
  <c r="AG20" i="1"/>
  <c r="AH20" i="1"/>
  <c r="AA21" i="1"/>
  <c r="AB21" i="1"/>
  <c r="AC21" i="1"/>
  <c r="AD21" i="1"/>
  <c r="AE21" i="1"/>
  <c r="AF21" i="1"/>
  <c r="AG21" i="1"/>
  <c r="AH21" i="1"/>
  <c r="AA22" i="1"/>
  <c r="AB22" i="1"/>
  <c r="AC22" i="1"/>
  <c r="AD22" i="1"/>
  <c r="AE22" i="1"/>
  <c r="AF22" i="1"/>
  <c r="AG22" i="1"/>
  <c r="AH22" i="1"/>
  <c r="AB15" i="1"/>
  <c r="AC15" i="1"/>
  <c r="AD15" i="1"/>
  <c r="AE15" i="1"/>
  <c r="AF15" i="1"/>
  <c r="AG15" i="1"/>
  <c r="AH15" i="1"/>
  <c r="AA15" i="1"/>
  <c r="O26" i="1"/>
  <c r="P26" i="1"/>
  <c r="Q26" i="1"/>
  <c r="R26" i="1"/>
  <c r="S26" i="1"/>
  <c r="T26" i="1"/>
  <c r="U26" i="1"/>
  <c r="V26" i="1"/>
  <c r="O27" i="1"/>
  <c r="P27" i="1"/>
  <c r="Q27" i="1"/>
  <c r="R27" i="1"/>
  <c r="S27" i="1"/>
  <c r="T27" i="1"/>
  <c r="U27" i="1"/>
  <c r="V27" i="1"/>
  <c r="O28" i="1"/>
  <c r="P28" i="1"/>
  <c r="Q28" i="1"/>
  <c r="R28" i="1"/>
  <c r="S28" i="1"/>
  <c r="T28" i="1"/>
  <c r="U28" i="1"/>
  <c r="V28" i="1"/>
  <c r="O29" i="1"/>
  <c r="P29" i="1"/>
  <c r="Q29" i="1"/>
  <c r="R29" i="1"/>
  <c r="S29" i="1"/>
  <c r="T29" i="1"/>
  <c r="U29" i="1"/>
  <c r="V29" i="1"/>
  <c r="O30" i="1"/>
  <c r="P30" i="1"/>
  <c r="Q30" i="1"/>
  <c r="R30" i="1"/>
  <c r="S30" i="1"/>
  <c r="T30" i="1"/>
  <c r="U30" i="1"/>
  <c r="V30" i="1"/>
  <c r="O31" i="1"/>
  <c r="P31" i="1"/>
  <c r="Q31" i="1"/>
  <c r="R31" i="1"/>
  <c r="S31" i="1"/>
  <c r="T31" i="1"/>
  <c r="U31" i="1"/>
  <c r="V31" i="1"/>
  <c r="O32" i="1"/>
  <c r="P32" i="1"/>
  <c r="Q32" i="1"/>
  <c r="R32" i="1"/>
  <c r="S32" i="1"/>
  <c r="T32" i="1"/>
  <c r="U32" i="1"/>
  <c r="V32" i="1"/>
  <c r="P25" i="1"/>
  <c r="Q25" i="1"/>
  <c r="R25" i="1"/>
  <c r="S25" i="1"/>
  <c r="T25" i="1"/>
  <c r="U25" i="1"/>
  <c r="V25" i="1"/>
  <c r="O25" i="1"/>
  <c r="C46" i="1"/>
  <c r="D46" i="1"/>
  <c r="E46" i="1"/>
  <c r="F46" i="1"/>
  <c r="G46" i="1"/>
  <c r="H46" i="1"/>
  <c r="I46" i="1"/>
  <c r="J46" i="1"/>
  <c r="C47" i="1"/>
  <c r="D47" i="1"/>
  <c r="E47" i="1"/>
  <c r="F47" i="1"/>
  <c r="G47" i="1"/>
  <c r="H47" i="1"/>
  <c r="I47" i="1"/>
  <c r="J47" i="1"/>
  <c r="C48" i="1"/>
  <c r="D48" i="1"/>
  <c r="E48" i="1"/>
  <c r="F48" i="1"/>
  <c r="G48" i="1"/>
  <c r="H48" i="1"/>
  <c r="I48" i="1"/>
  <c r="J48" i="1"/>
  <c r="C49" i="1"/>
  <c r="D49" i="1"/>
  <c r="E49" i="1"/>
  <c r="F49" i="1"/>
  <c r="G49" i="1"/>
  <c r="H49" i="1"/>
  <c r="I49" i="1"/>
  <c r="J49" i="1"/>
  <c r="C50" i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C52" i="1"/>
  <c r="D52" i="1"/>
  <c r="E52" i="1"/>
  <c r="F52" i="1"/>
  <c r="G52" i="1"/>
  <c r="H52" i="1"/>
  <c r="I52" i="1"/>
  <c r="J52" i="1"/>
  <c r="D45" i="1"/>
  <c r="E45" i="1"/>
  <c r="F45" i="1"/>
  <c r="G45" i="1"/>
  <c r="H45" i="1"/>
  <c r="I45" i="1"/>
  <c r="J45" i="1"/>
  <c r="C4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D35" i="1"/>
  <c r="E35" i="1"/>
  <c r="F35" i="1"/>
  <c r="G35" i="1"/>
  <c r="H35" i="1"/>
  <c r="I35" i="1"/>
  <c r="J35" i="1"/>
  <c r="C3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D25" i="1"/>
  <c r="E25" i="1"/>
  <c r="F25" i="1"/>
  <c r="G25" i="1"/>
  <c r="H25" i="1"/>
  <c r="I25" i="1"/>
  <c r="J25" i="1"/>
  <c r="C25" i="1"/>
  <c r="B16" i="1"/>
  <c r="N16" i="1" s="1"/>
  <c r="Z16" i="1" s="1"/>
  <c r="Z26" i="1" s="1"/>
  <c r="B17" i="1"/>
  <c r="N17" i="1" s="1"/>
  <c r="Z17" i="1" s="1"/>
  <c r="Z27" i="1" s="1"/>
  <c r="B18" i="1"/>
  <c r="B28" i="1" s="1"/>
  <c r="B38" i="1" s="1"/>
  <c r="B48" i="1" s="1"/>
  <c r="B19" i="1"/>
  <c r="N19" i="1" s="1"/>
  <c r="Z19" i="1" s="1"/>
  <c r="Z29" i="1" s="1"/>
  <c r="B20" i="1"/>
  <c r="N20" i="1" s="1"/>
  <c r="Z20" i="1" s="1"/>
  <c r="Z30" i="1" s="1"/>
  <c r="B21" i="1"/>
  <c r="N21" i="1" s="1"/>
  <c r="Z21" i="1" s="1"/>
  <c r="Z31" i="1" s="1"/>
  <c r="B22" i="1"/>
  <c r="N22" i="1" s="1"/>
  <c r="Z22" i="1" s="1"/>
  <c r="Z32" i="1" s="1"/>
  <c r="B15" i="1"/>
  <c r="N15" i="1" s="1"/>
  <c r="Z15" i="1" s="1"/>
  <c r="Z25" i="1" s="1"/>
  <c r="D14" i="1"/>
  <c r="D24" i="1" s="1"/>
  <c r="D34" i="1" s="1"/>
  <c r="D44" i="1" s="1"/>
  <c r="E14" i="1"/>
  <c r="E24" i="1" s="1"/>
  <c r="E34" i="1" s="1"/>
  <c r="E44" i="1" s="1"/>
  <c r="F14" i="1"/>
  <c r="F24" i="1" s="1"/>
  <c r="F34" i="1" s="1"/>
  <c r="F44" i="1" s="1"/>
  <c r="G14" i="1"/>
  <c r="G24" i="1" s="1"/>
  <c r="G34" i="1" s="1"/>
  <c r="G44" i="1" s="1"/>
  <c r="H14" i="1"/>
  <c r="H24" i="1" s="1"/>
  <c r="H34" i="1" s="1"/>
  <c r="H44" i="1" s="1"/>
  <c r="I14" i="1"/>
  <c r="U14" i="1" s="1"/>
  <c r="AG14" i="1" s="1"/>
  <c r="AG24" i="1" s="1"/>
  <c r="J14" i="1"/>
  <c r="J24" i="1" s="1"/>
  <c r="J34" i="1" s="1"/>
  <c r="J44" i="1" s="1"/>
  <c r="C14" i="1"/>
  <c r="C24" i="1" s="1"/>
  <c r="C34" i="1" s="1"/>
  <c r="C44" i="1" s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J15" i="1"/>
  <c r="D15" i="1"/>
  <c r="E15" i="1"/>
  <c r="F15" i="1"/>
  <c r="G15" i="1"/>
  <c r="H15" i="1"/>
  <c r="I15" i="1"/>
  <c r="C15" i="1"/>
  <c r="L9" i="4"/>
  <c r="K9" i="4"/>
  <c r="J9" i="4"/>
  <c r="M9" i="4" s="1"/>
  <c r="N9" i="4" s="1"/>
  <c r="L8" i="4"/>
  <c r="K8" i="4"/>
  <c r="J8" i="4"/>
  <c r="M8" i="4" s="1"/>
  <c r="N8" i="4" s="1"/>
  <c r="L7" i="4"/>
  <c r="K7" i="4"/>
  <c r="J7" i="4"/>
  <c r="M7" i="4" s="1"/>
  <c r="N7" i="4" s="1"/>
  <c r="L6" i="4"/>
  <c r="K6" i="4"/>
  <c r="J6" i="4"/>
  <c r="M6" i="4" s="1"/>
  <c r="N6" i="4" s="1"/>
  <c r="L5" i="4"/>
  <c r="K5" i="4"/>
  <c r="J5" i="4"/>
  <c r="M5" i="4" s="1"/>
  <c r="N5" i="4" s="1"/>
  <c r="L4" i="4"/>
  <c r="K4" i="4"/>
  <c r="J4" i="4"/>
  <c r="M4" i="4" s="1"/>
  <c r="N4" i="4" s="1"/>
  <c r="L3" i="4"/>
  <c r="K3" i="4"/>
  <c r="J3" i="4"/>
  <c r="M3" i="4" s="1"/>
  <c r="N3" i="4" s="1"/>
  <c r="L2" i="4"/>
  <c r="K2" i="4"/>
  <c r="J2" i="4"/>
  <c r="M2" i="4" s="1"/>
  <c r="N2" i="4" s="1"/>
  <c r="B34" i="8" l="1"/>
  <c r="B35" i="8"/>
  <c r="I18" i="7"/>
  <c r="I19" i="7"/>
  <c r="L11" i="6"/>
  <c r="L12" i="6" s="1"/>
  <c r="L10" i="6"/>
  <c r="E10" i="6"/>
  <c r="BD41" i="1"/>
  <c r="BF41" i="1"/>
  <c r="BA35" i="1"/>
  <c r="BE39" i="1"/>
  <c r="BC39" i="1"/>
  <c r="BD39" i="1"/>
  <c r="BD35" i="1"/>
  <c r="AS14" i="1"/>
  <c r="BE14" i="1" s="1"/>
  <c r="BE24" i="1" s="1"/>
  <c r="BE34" i="1" s="1"/>
  <c r="AL15" i="1"/>
  <c r="AX15" i="1" s="1"/>
  <c r="AX25" i="1" s="1"/>
  <c r="AX35" i="1" s="1"/>
  <c r="AL16" i="1"/>
  <c r="AX16" i="1" s="1"/>
  <c r="AX26" i="1" s="1"/>
  <c r="AX36" i="1" s="1"/>
  <c r="AL17" i="1"/>
  <c r="AX17" i="1" s="1"/>
  <c r="AX27" i="1" s="1"/>
  <c r="AX37" i="1" s="1"/>
  <c r="AL19" i="1"/>
  <c r="AX19" i="1" s="1"/>
  <c r="AX29" i="1" s="1"/>
  <c r="AX39" i="1" s="1"/>
  <c r="AL20" i="1"/>
  <c r="AX20" i="1" s="1"/>
  <c r="AX30" i="1" s="1"/>
  <c r="AX40" i="1" s="1"/>
  <c r="AL21" i="1"/>
  <c r="AX21" i="1" s="1"/>
  <c r="AX31" i="1" s="1"/>
  <c r="AX41" i="1" s="1"/>
  <c r="AL22" i="1"/>
  <c r="AX22" i="1" s="1"/>
  <c r="AX32" i="1" s="1"/>
  <c r="AX42" i="1" s="1"/>
  <c r="N25" i="1"/>
  <c r="N35" i="1" s="1"/>
  <c r="N45" i="1" s="1"/>
  <c r="U24" i="1"/>
  <c r="U34" i="1" s="1"/>
  <c r="U44" i="1" s="1"/>
  <c r="N31" i="1"/>
  <c r="N41" i="1" s="1"/>
  <c r="N51" i="1" s="1"/>
  <c r="N30" i="1"/>
  <c r="N40" i="1" s="1"/>
  <c r="N50" i="1" s="1"/>
  <c r="N29" i="1"/>
  <c r="N39" i="1" s="1"/>
  <c r="N49" i="1" s="1"/>
  <c r="N32" i="1"/>
  <c r="N42" i="1" s="1"/>
  <c r="N52" i="1" s="1"/>
  <c r="N27" i="1"/>
  <c r="N37" i="1" s="1"/>
  <c r="N47" i="1" s="1"/>
  <c r="N26" i="1"/>
  <c r="N36" i="1" s="1"/>
  <c r="N46" i="1" s="1"/>
  <c r="O14" i="1"/>
  <c r="V14" i="1"/>
  <c r="T14" i="1"/>
  <c r="S14" i="1"/>
  <c r="R14" i="1"/>
  <c r="Q14" i="1"/>
  <c r="P14" i="1"/>
  <c r="N18" i="1"/>
  <c r="I24" i="1"/>
  <c r="I34" i="1" s="1"/>
  <c r="I44" i="1" s="1"/>
  <c r="B25" i="1"/>
  <c r="B35" i="1" s="1"/>
  <c r="B45" i="1" s="1"/>
  <c r="B32" i="1"/>
  <c r="B42" i="1" s="1"/>
  <c r="B52" i="1" s="1"/>
  <c r="B31" i="1"/>
  <c r="B41" i="1" s="1"/>
  <c r="B51" i="1" s="1"/>
  <c r="B30" i="1"/>
  <c r="B40" i="1" s="1"/>
  <c r="B50" i="1" s="1"/>
  <c r="B29" i="1"/>
  <c r="B39" i="1" s="1"/>
  <c r="B49" i="1" s="1"/>
  <c r="B27" i="1"/>
  <c r="B37" i="1" s="1"/>
  <c r="B47" i="1" s="1"/>
  <c r="B26" i="1"/>
  <c r="B36" i="1" s="1"/>
  <c r="B46" i="1" s="1"/>
  <c r="F12" i="4"/>
  <c r="G12" i="4"/>
  <c r="F14" i="4"/>
  <c r="G14" i="4"/>
  <c r="G13" i="4"/>
  <c r="F13" i="4"/>
  <c r="J18" i="7" l="1" a="1"/>
  <c r="B18" i="6"/>
  <c r="B15" i="6"/>
  <c r="AF14" i="1"/>
  <c r="T24" i="1"/>
  <c r="T34" i="1" s="1"/>
  <c r="T44" i="1" s="1"/>
  <c r="AC14" i="1"/>
  <c r="Q24" i="1"/>
  <c r="Q34" i="1" s="1"/>
  <c r="Q44" i="1" s="1"/>
  <c r="AH14" i="1"/>
  <c r="V24" i="1"/>
  <c r="V34" i="1" s="1"/>
  <c r="V44" i="1" s="1"/>
  <c r="Z18" i="1"/>
  <c r="N28" i="1"/>
  <c r="N38" i="1" s="1"/>
  <c r="N48" i="1" s="1"/>
  <c r="AD14" i="1"/>
  <c r="R24" i="1"/>
  <c r="R34" i="1" s="1"/>
  <c r="R44" i="1" s="1"/>
  <c r="AB14" i="1"/>
  <c r="P24" i="1"/>
  <c r="P34" i="1" s="1"/>
  <c r="P44" i="1" s="1"/>
  <c r="AE14" i="1"/>
  <c r="S24" i="1"/>
  <c r="S34" i="1" s="1"/>
  <c r="S44" i="1" s="1"/>
  <c r="AA14" i="1"/>
  <c r="O24" i="1"/>
  <c r="O34" i="1" s="1"/>
  <c r="O44" i="1" s="1"/>
  <c r="K18" i="4"/>
  <c r="K12" i="4"/>
  <c r="K17" i="4"/>
  <c r="K16" i="4"/>
  <c r="K15" i="4"/>
  <c r="K14" i="4"/>
  <c r="K13" i="4"/>
  <c r="K19" i="4"/>
  <c r="L12" i="4"/>
  <c r="L17" i="4"/>
  <c r="L15" i="4"/>
  <c r="L14" i="4"/>
  <c r="L13" i="4"/>
  <c r="L19" i="4"/>
  <c r="L18" i="4"/>
  <c r="L16" i="4"/>
  <c r="J18" i="4"/>
  <c r="M18" i="4" s="1"/>
  <c r="N18" i="4" s="1"/>
  <c r="J12" i="4"/>
  <c r="M12" i="4" s="1"/>
  <c r="N12" i="4" s="1"/>
  <c r="J17" i="4"/>
  <c r="M17" i="4" s="1"/>
  <c r="N17" i="4" s="1"/>
  <c r="J16" i="4"/>
  <c r="M16" i="4" s="1"/>
  <c r="N16" i="4" s="1"/>
  <c r="J15" i="4"/>
  <c r="M15" i="4" s="1"/>
  <c r="N15" i="4" s="1"/>
  <c r="J14" i="4"/>
  <c r="M14" i="4" s="1"/>
  <c r="N14" i="4" s="1"/>
  <c r="J19" i="4"/>
  <c r="M19" i="4" s="1"/>
  <c r="N19" i="4" s="1"/>
  <c r="J13" i="4"/>
  <c r="M13" i="4" s="1"/>
  <c r="N13" i="4" s="1"/>
  <c r="J18" i="7" l="1"/>
  <c r="J19" i="7"/>
  <c r="AA24" i="1"/>
  <c r="AM14" i="1"/>
  <c r="AY14" i="1" s="1"/>
  <c r="AY24" i="1" s="1"/>
  <c r="AY34" i="1" s="1"/>
  <c r="AE24" i="1"/>
  <c r="AQ14" i="1"/>
  <c r="BC14" i="1" s="1"/>
  <c r="BC24" i="1" s="1"/>
  <c r="BC34" i="1" s="1"/>
  <c r="AB24" i="1"/>
  <c r="AN14" i="1"/>
  <c r="AZ14" i="1" s="1"/>
  <c r="AZ24" i="1" s="1"/>
  <c r="AZ34" i="1" s="1"/>
  <c r="AD24" i="1"/>
  <c r="AP14" i="1"/>
  <c r="BB14" i="1" s="1"/>
  <c r="BB24" i="1" s="1"/>
  <c r="BB34" i="1" s="1"/>
  <c r="Z28" i="1"/>
  <c r="AL18" i="1"/>
  <c r="AX18" i="1" s="1"/>
  <c r="AX28" i="1" s="1"/>
  <c r="AX38" i="1" s="1"/>
  <c r="AH24" i="1"/>
  <c r="AT14" i="1"/>
  <c r="BF14" i="1" s="1"/>
  <c r="BF24" i="1" s="1"/>
  <c r="BF34" i="1" s="1"/>
  <c r="AC24" i="1"/>
  <c r="AO14" i="1"/>
  <c r="BA14" i="1" s="1"/>
  <c r="BA24" i="1" s="1"/>
  <c r="BA34" i="1" s="1"/>
  <c r="AF24" i="1"/>
  <c r="AR14" i="1"/>
  <c r="BD14" i="1" s="1"/>
  <c r="BD24" i="1" s="1"/>
  <c r="BD34" i="1" s="1"/>
  <c r="G24" i="4"/>
  <c r="F24" i="4"/>
  <c r="G23" i="4"/>
  <c r="F23" i="4"/>
  <c r="G22" i="4"/>
  <c r="F22" i="4"/>
  <c r="M18" i="7" l="1" a="1"/>
  <c r="J25" i="4"/>
  <c r="J24" i="4"/>
  <c r="J29" i="4"/>
  <c r="J23" i="4"/>
  <c r="J22" i="4"/>
  <c r="J28" i="4"/>
  <c r="J27" i="4"/>
  <c r="J26" i="4"/>
  <c r="K25" i="4"/>
  <c r="K24" i="4"/>
  <c r="K28" i="4"/>
  <c r="K22" i="4"/>
  <c r="K27" i="4"/>
  <c r="K26" i="4"/>
  <c r="K29" i="4"/>
  <c r="K23" i="4"/>
  <c r="L25" i="4"/>
  <c r="L24" i="4"/>
  <c r="L29" i="4"/>
  <c r="L23" i="4"/>
  <c r="L28" i="4"/>
  <c r="L27" i="4"/>
  <c r="L22" i="4"/>
  <c r="L26" i="4"/>
  <c r="M18" i="7" l="1"/>
  <c r="M19" i="7"/>
  <c r="M29" i="4"/>
  <c r="N29" i="4" s="1"/>
  <c r="M26" i="4"/>
  <c r="N26" i="4" s="1"/>
  <c r="M22" i="4"/>
  <c r="N22" i="4" s="1"/>
  <c r="M24" i="4"/>
  <c r="N24" i="4" s="1"/>
  <c r="M27" i="4"/>
  <c r="N27" i="4" s="1"/>
  <c r="M28" i="4"/>
  <c r="N28" i="4" s="1"/>
  <c r="M23" i="4"/>
  <c r="N23" i="4" s="1"/>
  <c r="M25" i="4"/>
  <c r="N25" i="4" s="1"/>
  <c r="N18" i="7" l="1" a="1"/>
  <c r="G33" i="4"/>
  <c r="F33" i="4"/>
  <c r="G32" i="4"/>
  <c r="F32" i="4"/>
  <c r="F34" i="4"/>
  <c r="G34" i="4"/>
  <c r="N18" i="7" l="1"/>
  <c r="N19" i="7"/>
  <c r="L32" i="4"/>
  <c r="L38" i="4"/>
  <c r="L37" i="4"/>
  <c r="L34" i="4"/>
  <c r="L35" i="4"/>
  <c r="L39" i="4"/>
  <c r="L33" i="4"/>
  <c r="L36" i="4"/>
  <c r="J39" i="4"/>
  <c r="J33" i="4"/>
  <c r="J38" i="4"/>
  <c r="J32" i="4"/>
  <c r="J37" i="4"/>
  <c r="J36" i="4"/>
  <c r="J35" i="4"/>
  <c r="J34" i="4"/>
  <c r="K32" i="4"/>
  <c r="K38" i="4"/>
  <c r="K37" i="4"/>
  <c r="K36" i="4"/>
  <c r="K35" i="4"/>
  <c r="K34" i="4"/>
  <c r="K33" i="4"/>
  <c r="K39" i="4"/>
  <c r="Q18" i="7" l="1" a="1"/>
  <c r="M36" i="4"/>
  <c r="N36" i="4" s="1"/>
  <c r="M38" i="4"/>
  <c r="N38" i="4" s="1"/>
  <c r="M35" i="4"/>
  <c r="N35" i="4" s="1"/>
  <c r="M32" i="4"/>
  <c r="N32" i="4" s="1"/>
  <c r="M39" i="4"/>
  <c r="N39" i="4" s="1"/>
  <c r="M34" i="4"/>
  <c r="N34" i="4" s="1"/>
  <c r="M37" i="4"/>
  <c r="N37" i="4" s="1"/>
  <c r="M33" i="4"/>
  <c r="N33" i="4" s="1"/>
  <c r="Q18" i="7" l="1"/>
  <c r="Q19" i="7"/>
  <c r="G44" i="4"/>
  <c r="F44" i="4"/>
  <c r="G43" i="4"/>
  <c r="F43" i="4"/>
  <c r="G42" i="4"/>
  <c r="F42" i="4"/>
  <c r="R18" i="7" l="1" a="1"/>
  <c r="J45" i="4"/>
  <c r="J46" i="4"/>
  <c r="J44" i="4"/>
  <c r="J49" i="4"/>
  <c r="J43" i="4"/>
  <c r="J48" i="4"/>
  <c r="J42" i="4"/>
  <c r="J47" i="4"/>
  <c r="K46" i="4"/>
  <c r="K45" i="4"/>
  <c r="K44" i="4"/>
  <c r="K49" i="4"/>
  <c r="K43" i="4"/>
  <c r="K48" i="4"/>
  <c r="K42" i="4"/>
  <c r="K47" i="4"/>
  <c r="L45" i="4"/>
  <c r="L44" i="4"/>
  <c r="L49" i="4"/>
  <c r="L43" i="4"/>
  <c r="L48" i="4"/>
  <c r="L47" i="4"/>
  <c r="L42" i="4"/>
  <c r="L46" i="4"/>
  <c r="R18" i="7" l="1"/>
  <c r="R19" i="7"/>
  <c r="M43" i="4"/>
  <c r="N43" i="4" s="1"/>
  <c r="M47" i="4"/>
  <c r="N47" i="4" s="1"/>
  <c r="M48" i="4"/>
  <c r="N48" i="4" s="1"/>
  <c r="M46" i="4"/>
  <c r="N46" i="4" s="1"/>
  <c r="M42" i="4"/>
  <c r="N42" i="4" s="1"/>
  <c r="M49" i="4"/>
  <c r="N49" i="4" s="1"/>
  <c r="M44" i="4"/>
  <c r="N44" i="4" s="1"/>
  <c r="M45" i="4"/>
  <c r="N45" i="4" s="1"/>
  <c r="U18" i="7" l="1" a="1"/>
  <c r="G53" i="4"/>
  <c r="F53" i="4"/>
  <c r="G52" i="4"/>
  <c r="F52" i="4"/>
  <c r="G54" i="4"/>
  <c r="F54" i="4"/>
  <c r="U18" i="7" l="1"/>
  <c r="U19" i="7"/>
  <c r="J59" i="4"/>
  <c r="J53" i="4"/>
  <c r="J58" i="4"/>
  <c r="J52" i="4"/>
  <c r="J57" i="4"/>
  <c r="J56" i="4"/>
  <c r="J55" i="4"/>
  <c r="J54" i="4"/>
  <c r="K59" i="4"/>
  <c r="K53" i="4"/>
  <c r="K58" i="4"/>
  <c r="K52" i="4"/>
  <c r="K57" i="4"/>
  <c r="K56" i="4"/>
  <c r="K55" i="4"/>
  <c r="K54" i="4"/>
  <c r="L59" i="4"/>
  <c r="L53" i="4"/>
  <c r="L58" i="4"/>
  <c r="L52" i="4"/>
  <c r="L57" i="4"/>
  <c r="L56" i="4"/>
  <c r="L55" i="4"/>
  <c r="L54" i="4"/>
  <c r="B20" i="2"/>
  <c r="B19" i="2"/>
  <c r="B18" i="2"/>
  <c r="B17" i="2"/>
  <c r="B16" i="2"/>
  <c r="B15" i="2"/>
  <c r="B14" i="2"/>
  <c r="B13" i="2"/>
  <c r="B21" i="2" s="1"/>
  <c r="B9" i="2"/>
  <c r="B8" i="2"/>
  <c r="B7" i="2"/>
  <c r="B6" i="2"/>
  <c r="B5" i="2"/>
  <c r="B4" i="2"/>
  <c r="B3" i="2"/>
  <c r="B2" i="2"/>
  <c r="V18" i="7" l="1" a="1"/>
  <c r="M58" i="4"/>
  <c r="N58" i="4" s="1"/>
  <c r="M54" i="4"/>
  <c r="N54" i="4" s="1"/>
  <c r="M56" i="4"/>
  <c r="N56" i="4" s="1"/>
  <c r="M53" i="4"/>
  <c r="N53" i="4" s="1"/>
  <c r="M55" i="4"/>
  <c r="N55" i="4" s="1"/>
  <c r="M57" i="4"/>
  <c r="N57" i="4" s="1"/>
  <c r="M52" i="4"/>
  <c r="N52" i="4" s="1"/>
  <c r="M59" i="4"/>
  <c r="N59" i="4" s="1"/>
  <c r="C14" i="2"/>
  <c r="C15" i="2"/>
  <c r="C16" i="2"/>
  <c r="C17" i="2"/>
  <c r="C18" i="2"/>
  <c r="C19" i="2"/>
  <c r="C20" i="2"/>
  <c r="B10" i="2"/>
  <c r="C3" i="2" s="1"/>
  <c r="C13" i="2"/>
  <c r="V18" i="7" l="1"/>
  <c r="V19" i="7"/>
  <c r="D16" i="2"/>
  <c r="E16" i="2" s="1"/>
  <c r="C21" i="2"/>
  <c r="D19" i="2"/>
  <c r="E19" i="2" s="1"/>
  <c r="D18" i="2"/>
  <c r="E18" i="2" s="1"/>
  <c r="D13" i="2"/>
  <c r="E13" i="2" s="1"/>
  <c r="D20" i="2"/>
  <c r="E20" i="2" s="1"/>
  <c r="D14" i="2"/>
  <c r="E14" i="2" s="1"/>
  <c r="D15" i="2"/>
  <c r="E15" i="2" s="1"/>
  <c r="D17" i="2"/>
  <c r="E17" i="2" s="1"/>
  <c r="C9" i="2"/>
  <c r="C8" i="2"/>
  <c r="C7" i="2"/>
  <c r="C6" i="2"/>
  <c r="C5" i="2"/>
  <c r="C2" i="2"/>
  <c r="C4" i="2"/>
  <c r="Y18" i="7" l="1" a="1"/>
  <c r="C25" i="7"/>
  <c r="C29" i="7" s="1"/>
  <c r="C32" i="7" s="1"/>
  <c r="D25" i="7"/>
  <c r="D29" i="7" s="1"/>
  <c r="D32" i="7" s="1"/>
  <c r="F25" i="7"/>
  <c r="F29" i="7" s="1"/>
  <c r="F32" i="7" s="1"/>
  <c r="G25" i="7"/>
  <c r="G29" i="7" s="1"/>
  <c r="G32" i="7" s="1"/>
  <c r="I25" i="7"/>
  <c r="I28" i="7" s="1"/>
  <c r="I31" i="7" s="1"/>
  <c r="J25" i="7"/>
  <c r="J28" i="7" s="1"/>
  <c r="J31" i="7" s="1"/>
  <c r="B25" i="7"/>
  <c r="B29" i="7" s="1"/>
  <c r="B32" i="7" s="1"/>
  <c r="E25" i="7"/>
  <c r="E29" i="7" s="1"/>
  <c r="E32" i="7" s="1"/>
  <c r="K25" i="7"/>
  <c r="K29" i="7" s="1"/>
  <c r="K32" i="7" s="1"/>
  <c r="F28" i="7"/>
  <c r="F31" i="7" s="1"/>
  <c r="G28" i="7"/>
  <c r="G31" i="7" s="1"/>
  <c r="C28" i="7"/>
  <c r="C31" i="7" s="1"/>
  <c r="H25" i="7"/>
  <c r="H29" i="7" s="1"/>
  <c r="H32" i="7" s="1"/>
  <c r="D28" i="7"/>
  <c r="D31" i="7" s="1"/>
  <c r="D4" i="2"/>
  <c r="E4" i="2" s="1"/>
  <c r="D2" i="2"/>
  <c r="E2" i="2" s="1"/>
  <c r="D6" i="2"/>
  <c r="E6" i="2" s="1"/>
  <c r="D7" i="2"/>
  <c r="E7" i="2" s="1"/>
  <c r="D9" i="2"/>
  <c r="E9" i="2" s="1"/>
  <c r="D8" i="2"/>
  <c r="E8" i="2" s="1"/>
  <c r="D5" i="2"/>
  <c r="E5" i="2" s="1"/>
  <c r="C10" i="2"/>
  <c r="D3" i="2"/>
  <c r="E3" i="2" s="1"/>
  <c r="R18" i="2"/>
  <c r="R16" i="2"/>
  <c r="T15" i="2"/>
  <c r="R17" i="2"/>
  <c r="S19" i="2"/>
  <c r="R19" i="2"/>
  <c r="P18" i="2"/>
  <c r="O17" i="2"/>
  <c r="P16" i="2"/>
  <c r="Q18" i="2"/>
  <c r="R15" i="2"/>
  <c r="P19" i="2"/>
  <c r="T18" i="2"/>
  <c r="P14" i="2"/>
  <c r="P17" i="2"/>
  <c r="Q15" i="2"/>
  <c r="P15" i="2"/>
  <c r="Q16" i="2"/>
  <c r="O14" i="2"/>
  <c r="O16" i="2"/>
  <c r="Q14" i="2"/>
  <c r="O19" i="2"/>
  <c r="O15" i="2"/>
  <c r="S15" i="2"/>
  <c r="T16" i="2"/>
  <c r="T19" i="2"/>
  <c r="S18" i="2"/>
  <c r="T17" i="2"/>
  <c r="S17" i="2"/>
  <c r="S14" i="2"/>
  <c r="S16" i="2"/>
  <c r="T14" i="2"/>
  <c r="O18" i="2"/>
  <c r="R14" i="2"/>
  <c r="Q17" i="2"/>
  <c r="Q19" i="2"/>
  <c r="H28" i="7" l="1"/>
  <c r="H31" i="7" s="1"/>
  <c r="Y18" i="7"/>
  <c r="Y19" i="7"/>
  <c r="Z19" i="7"/>
  <c r="Z18" i="7"/>
  <c r="E28" i="7"/>
  <c r="E31" i="7" s="1"/>
  <c r="J29" i="7"/>
  <c r="J32" i="7" s="1"/>
  <c r="B28" i="7"/>
  <c r="B31" i="7" s="1"/>
  <c r="I29" i="7"/>
  <c r="I32" i="7" s="1"/>
  <c r="K28" i="7"/>
  <c r="K31" i="7" s="1"/>
  <c r="S8" i="2"/>
  <c r="S4" i="2"/>
  <c r="R9" i="2"/>
  <c r="U3" i="2"/>
  <c r="R5" i="2"/>
  <c r="R7" i="2"/>
  <c r="Q6" i="2"/>
  <c r="O8" i="2"/>
  <c r="Q7" i="2"/>
  <c r="R3" i="2"/>
  <c r="Q9" i="2"/>
  <c r="R8" i="2"/>
  <c r="Q8" i="2"/>
  <c r="P7" i="2"/>
  <c r="R4" i="2"/>
  <c r="R6" i="2"/>
  <c r="T9" i="2"/>
  <c r="S6" i="2"/>
  <c r="T3" i="2"/>
  <c r="U4" i="2"/>
  <c r="S3" i="2"/>
  <c r="S5" i="2"/>
  <c r="U7" i="2"/>
  <c r="S9" i="2"/>
  <c r="U9" i="2"/>
  <c r="O6" i="2"/>
  <c r="P8" i="2"/>
  <c r="P5" i="2"/>
  <c r="P9" i="2"/>
  <c r="X16" i="2"/>
  <c r="X13" i="2"/>
  <c r="X15" i="2"/>
  <c r="X20" i="2"/>
  <c r="X14" i="2"/>
  <c r="X17" i="2"/>
  <c r="X18" i="2"/>
  <c r="X19" i="2"/>
  <c r="O4" i="2"/>
  <c r="O3" i="2"/>
  <c r="Q3" i="2"/>
  <c r="O7" i="2"/>
  <c r="O5" i="2"/>
  <c r="T8" i="2"/>
  <c r="U8" i="2"/>
  <c r="S7" i="2"/>
  <c r="U6" i="2"/>
  <c r="T6" i="2"/>
  <c r="U5" i="2"/>
  <c r="T5" i="2"/>
  <c r="T7" i="2"/>
  <c r="T4" i="2"/>
  <c r="P4" i="2"/>
  <c r="P6" i="2"/>
  <c r="O9" i="2"/>
  <c r="Q5" i="2"/>
  <c r="P3" i="2"/>
  <c r="Q4" i="2"/>
  <c r="E22" i="7" l="1" a="1"/>
  <c r="X21" i="2"/>
  <c r="Y15" i="2" s="1"/>
  <c r="Y13" i="2"/>
  <c r="X8" i="2"/>
  <c r="X3" i="2"/>
  <c r="X5" i="2"/>
  <c r="X7" i="2"/>
  <c r="X9" i="2"/>
  <c r="X2" i="2"/>
  <c r="X6" i="2"/>
  <c r="X4" i="2"/>
  <c r="Y14" i="2"/>
  <c r="Y18" i="2"/>
  <c r="Y20" i="2"/>
  <c r="E22" i="7" l="1"/>
  <c r="E23" i="7"/>
  <c r="X10" i="2"/>
  <c r="Y9" i="2" s="1"/>
  <c r="Y2" i="2"/>
  <c r="Y3" i="2"/>
  <c r="Y7" i="2"/>
  <c r="Y8" i="2"/>
  <c r="Z13" i="2"/>
  <c r="AA13" i="2" s="1"/>
  <c r="Z15" i="2"/>
  <c r="AA15" i="2" s="1"/>
  <c r="Z14" i="2"/>
  <c r="AA14" i="2" s="1"/>
  <c r="Y17" i="2"/>
  <c r="Y19" i="2"/>
  <c r="Y16" i="2"/>
  <c r="Y21" i="2" s="1"/>
  <c r="F22" i="7" l="1" a="1"/>
  <c r="Z19" i="2"/>
  <c r="AA19" i="2" s="1"/>
  <c r="Z20" i="2"/>
  <c r="AA20" i="2" s="1"/>
  <c r="Z18" i="2"/>
  <c r="AA18" i="2" s="1"/>
  <c r="Z16" i="2"/>
  <c r="AA16" i="2" s="1"/>
  <c r="Z17" i="2"/>
  <c r="AA17" i="2" s="1"/>
  <c r="Z3" i="2"/>
  <c r="AA3" i="2" s="1"/>
  <c r="Z2" i="2"/>
  <c r="AA2" i="2" s="1"/>
  <c r="Y6" i="2"/>
  <c r="Y5" i="2"/>
  <c r="Y4" i="2"/>
  <c r="Z6" i="2" s="1"/>
  <c r="AA6" i="2" s="1"/>
  <c r="F23" i="7" l="1"/>
  <c r="F22" i="7"/>
  <c r="I22" i="7" s="1" a="1"/>
  <c r="Y10" i="2"/>
  <c r="Z4" i="2"/>
  <c r="AA4" i="2" s="1"/>
  <c r="Z8" i="2"/>
  <c r="AA8" i="2" s="1"/>
  <c r="Z9" i="2"/>
  <c r="AA9" i="2" s="1"/>
  <c r="Z5" i="2"/>
  <c r="AA5" i="2" s="1"/>
  <c r="Z7" i="2"/>
  <c r="AA7" i="2" s="1"/>
  <c r="I22" i="7" l="1"/>
  <c r="I23" i="7"/>
  <c r="J22" i="7" l="1" a="1"/>
  <c r="J23" i="7" l="1"/>
  <c r="J22" i="7"/>
  <c r="M22" i="7" s="1" a="1"/>
  <c r="M22" i="7" l="1"/>
  <c r="M23" i="7"/>
  <c r="N22" i="7" l="1" a="1"/>
  <c r="N23" i="7" l="1"/>
  <c r="N22" i="7"/>
  <c r="Q22" i="7" l="1" a="1"/>
  <c r="Q22" i="7" s="1"/>
  <c r="Q23" i="7" l="1"/>
  <c r="R22" i="7" a="1"/>
  <c r="R23" i="7" l="1"/>
  <c r="R22" i="7"/>
  <c r="U22" i="7" s="1" a="1"/>
  <c r="U22" i="7" l="1"/>
  <c r="U23" i="7"/>
  <c r="V22" i="7" l="1" a="1"/>
  <c r="V23" i="7" l="1"/>
  <c r="V22" i="7"/>
  <c r="Y22" i="7" s="1" a="1"/>
  <c r="Y22" i="7" l="1"/>
  <c r="Z23" i="7"/>
  <c r="Y23" i="7"/>
  <c r="Z22" i="7"/>
  <c r="E26" i="7"/>
  <c r="J26" i="7"/>
  <c r="F26" i="7"/>
  <c r="B26" i="7"/>
  <c r="D26" i="7"/>
  <c r="G26" i="7"/>
  <c r="C26" i="7"/>
  <c r="H26" i="7"/>
  <c r="I26" i="7"/>
  <c r="K26" i="7"/>
</calcChain>
</file>

<file path=xl/sharedStrings.xml><?xml version="1.0" encoding="utf-8"?>
<sst xmlns="http://schemas.openxmlformats.org/spreadsheetml/2006/main" count="288" uniqueCount="109">
  <si>
    <t>Origional</t>
    <phoneticPr fontId="1" type="noConversion"/>
  </si>
  <si>
    <t>f'(x)</t>
    <phoneticPr fontId="1" type="noConversion"/>
  </si>
  <si>
    <t>f''(x)</t>
    <phoneticPr fontId="1" type="noConversion"/>
  </si>
  <si>
    <t>min</t>
    <phoneticPr fontId="1" type="noConversion"/>
  </si>
  <si>
    <t>Gradient</t>
  </si>
  <si>
    <t>Gx</t>
    <phoneticPr fontId="1" type="noConversion"/>
  </si>
  <si>
    <t>Gy</t>
    <phoneticPr fontId="1" type="noConversion"/>
  </si>
  <si>
    <t>Ñ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</si>
  <si>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</si>
  <si>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</si>
  <si>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</si>
  <si>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Midpoint</t>
    <phoneticPr fontId="1" type="noConversion"/>
  </si>
  <si>
    <t>rk</t>
    <phoneticPr fontId="1" type="noConversion"/>
  </si>
  <si>
    <t>nr</t>
    <phoneticPr fontId="1" type="noConversion"/>
  </si>
  <si>
    <t>pr(rk)</t>
    <phoneticPr fontId="1" type="noConversion"/>
  </si>
  <si>
    <t>cpr</t>
    <phoneticPr fontId="1" type="noConversion"/>
  </si>
  <si>
    <t>Tr</t>
    <phoneticPr fontId="1" type="noConversion"/>
  </si>
  <si>
    <t>Transformed</t>
    <phoneticPr fontId="1" type="noConversion"/>
  </si>
  <si>
    <t>total</t>
    <phoneticPr fontId="1" type="noConversion"/>
  </si>
  <si>
    <t>x</t>
    <phoneticPr fontId="1" type="noConversion"/>
  </si>
  <si>
    <t>y</t>
    <phoneticPr fontId="1" type="noConversion"/>
  </si>
  <si>
    <t>iteration</t>
    <phoneticPr fontId="1" type="noConversion"/>
  </si>
  <si>
    <t>centroid 1</t>
    <phoneticPr fontId="1" type="noConversion"/>
  </si>
  <si>
    <t>centroid 2</t>
    <phoneticPr fontId="1" type="noConversion"/>
  </si>
  <si>
    <t>centroid 3</t>
    <phoneticPr fontId="1" type="noConversion"/>
  </si>
  <si>
    <t>cluster</t>
    <phoneticPr fontId="1" type="noConversion"/>
  </si>
  <si>
    <t>A1</t>
    <phoneticPr fontId="1" type="noConversion"/>
  </si>
  <si>
    <t>cenroid 1</t>
    <phoneticPr fontId="1" type="noConversion"/>
  </si>
  <si>
    <t>A2</t>
    <phoneticPr fontId="1" type="noConversion"/>
  </si>
  <si>
    <t>cenroid 2</t>
  </si>
  <si>
    <t>A3</t>
    <phoneticPr fontId="1" type="noConversion"/>
  </si>
  <si>
    <t>cenroid 3</t>
  </si>
  <si>
    <t>A4</t>
  </si>
  <si>
    <t>A5</t>
  </si>
  <si>
    <t>A6</t>
  </si>
  <si>
    <t>A7</t>
  </si>
  <si>
    <t>A8</t>
  </si>
  <si>
    <t>Alpha</t>
    <phoneticPr fontId="1" type="noConversion"/>
  </si>
  <si>
    <t>Mean</t>
    <phoneticPr fontId="1" type="noConversion"/>
  </si>
  <si>
    <t>Arithmetic</t>
  </si>
  <si>
    <t>Geometric</t>
  </si>
  <si>
    <t>Harmonic</t>
  </si>
  <si>
    <t>Contraharmonic</t>
  </si>
  <si>
    <t>Q=?</t>
    <phoneticPr fontId="1" type="noConversion"/>
  </si>
  <si>
    <t>d=? (fix)</t>
    <phoneticPr fontId="1" type="noConversion"/>
  </si>
  <si>
    <t>Trimmed</t>
    <phoneticPr fontId="1" type="noConversion"/>
  </si>
  <si>
    <t>Output</t>
  </si>
  <si>
    <t>Filter</t>
  </si>
  <si>
    <t>a</t>
    <phoneticPr fontId="1" type="noConversion"/>
  </si>
  <si>
    <t>Filter 1</t>
    <phoneticPr fontId="1" type="noConversion"/>
  </si>
  <si>
    <t>Filter 2</t>
    <phoneticPr fontId="1" type="noConversion"/>
  </si>
  <si>
    <t>Level</t>
    <phoneticPr fontId="1" type="noConversion"/>
  </si>
  <si>
    <t>Number</t>
    <phoneticPr fontId="1" type="noConversion"/>
  </si>
  <si>
    <t>Level total</t>
    <phoneticPr fontId="1" type="noConversion"/>
  </si>
  <si>
    <t>Image size</t>
    <phoneticPr fontId="1" type="noConversion"/>
  </si>
  <si>
    <t>Threshold</t>
    <phoneticPr fontId="1" type="noConversion"/>
  </si>
  <si>
    <t>Weight</t>
    <phoneticPr fontId="1" type="noConversion"/>
  </si>
  <si>
    <t>Var</t>
    <phoneticPr fontId="1" type="noConversion"/>
  </si>
  <si>
    <t>W_b</t>
    <phoneticPr fontId="1" type="noConversion"/>
  </si>
  <si>
    <t>S</t>
    <phoneticPr fontId="1" type="noConversion"/>
  </si>
  <si>
    <r>
      <t>S_</t>
    </r>
    <r>
      <rPr>
        <sz val="12"/>
        <color theme="1"/>
        <rFont val="Times New Roman"/>
        <family val="1"/>
      </rPr>
      <t>b</t>
    </r>
    <phoneticPr fontId="1" type="noConversion"/>
  </si>
  <si>
    <r>
      <t>s</t>
    </r>
    <r>
      <rPr>
        <sz val="12"/>
        <color theme="1"/>
        <rFont val="Times New Roman"/>
        <family val="1"/>
      </rPr>
      <t>^2_b</t>
    </r>
    <phoneticPr fontId="1" type="noConversion"/>
  </si>
  <si>
    <r>
      <t>S</t>
    </r>
    <r>
      <rPr>
        <sz val="12"/>
        <color theme="1"/>
        <rFont val="Times New Roman"/>
        <family val="1"/>
      </rPr>
      <t>_f</t>
    </r>
    <phoneticPr fontId="1" type="noConversion"/>
  </si>
  <si>
    <r>
      <t>s</t>
    </r>
    <r>
      <rPr>
        <sz val="12"/>
        <color theme="1"/>
        <rFont val="Times New Roman"/>
        <family val="1"/>
      </rPr>
      <t>^2_f</t>
    </r>
    <phoneticPr fontId="1" type="noConversion"/>
  </si>
  <si>
    <t>W_f</t>
    <phoneticPr fontId="1" type="noConversion"/>
  </si>
  <si>
    <t>Background</t>
    <phoneticPr fontId="1" type="noConversion"/>
  </si>
  <si>
    <t>Foreground</t>
    <phoneticPr fontId="1" type="noConversion"/>
  </si>
  <si>
    <t>Within-Class</t>
    <phoneticPr fontId="1" type="noConversion"/>
  </si>
  <si>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新細明體"/>
        <family val="2"/>
        <charset val="136"/>
        <scheme val="minor"/>
      </rPr>
      <t>^2_w</t>
    </r>
    <phoneticPr fontId="1" type="noConversion"/>
  </si>
  <si>
    <t>Between-Class</t>
    <phoneticPr fontId="1" type="noConversion"/>
  </si>
  <si>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新細明體"/>
        <family val="2"/>
        <charset val="136"/>
        <scheme val="minor"/>
      </rPr>
      <t>^2_b</t>
    </r>
    <phoneticPr fontId="1" type="noConversion"/>
  </si>
  <si>
    <r>
      <t>m_</t>
    </r>
    <r>
      <rPr>
        <sz val="12"/>
        <color theme="1"/>
        <rFont val="Times New Roman"/>
        <family val="1"/>
      </rPr>
      <t>b</t>
    </r>
    <phoneticPr fontId="1" type="noConversion"/>
  </si>
  <si>
    <r>
      <t>m</t>
    </r>
    <r>
      <rPr>
        <sz val="12"/>
        <color theme="1"/>
        <rFont val="Times New Roman"/>
        <family val="1"/>
      </rPr>
      <t>_f</t>
    </r>
    <phoneticPr fontId="1" type="noConversion"/>
  </si>
  <si>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</t>
    </r>
    <phoneticPr fontId="1" type="noConversion"/>
  </si>
  <si>
    <r>
      <t xml:space="preserve">x -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</t>
    </r>
    <phoneticPr fontId="1" type="noConversion"/>
  </si>
  <si>
    <t>cov(x)</t>
    <phoneticPr fontId="1" type="noConversion"/>
  </si>
  <si>
    <t>l_1</t>
    <phoneticPr fontId="1" type="noConversion"/>
  </si>
  <si>
    <t>l_2</t>
    <phoneticPr fontId="1" type="noConversion"/>
  </si>
  <si>
    <r>
      <rPr>
        <sz val="12"/>
        <color theme="1"/>
        <rFont val="Times New Roman"/>
        <family val="1"/>
      </rPr>
      <t xml:space="preserve">max </t>
    </r>
    <r>
      <rPr>
        <sz val="12"/>
        <color theme="1"/>
        <rFont val="Symbol"/>
        <family val="1"/>
        <charset val="2"/>
      </rPr>
      <t>l1</t>
    </r>
    <phoneticPr fontId="1" type="noConversion"/>
  </si>
  <si>
    <r>
      <rPr>
        <sz val="12"/>
        <color theme="1"/>
        <rFont val="Times New Roman"/>
        <family val="1"/>
      </rPr>
      <t xml:space="preserve">min </t>
    </r>
    <r>
      <rPr>
        <sz val="12"/>
        <color theme="1"/>
        <rFont val="Symbol"/>
        <family val="1"/>
        <charset val="2"/>
      </rPr>
      <t>l2</t>
    </r>
    <phoneticPr fontId="1" type="noConversion"/>
  </si>
  <si>
    <t>-&gt;</t>
    <phoneticPr fontId="1" type="noConversion"/>
  </si>
  <si>
    <t>newX</t>
    <phoneticPr fontId="1" type="noConversion"/>
  </si>
  <si>
    <t>Eig Vec 1</t>
    <phoneticPr fontId="1" type="noConversion"/>
  </si>
  <si>
    <t>Eig Vec 2</t>
    <phoneticPr fontId="1" type="noConversion"/>
  </si>
  <si>
    <t xml:space="preserve">Recover </t>
    <phoneticPr fontId="1" type="noConversion"/>
  </si>
  <si>
    <t>from Vec 1</t>
    <phoneticPr fontId="1" type="noConversion"/>
  </si>
  <si>
    <t>% error</t>
    <phoneticPr fontId="1" type="noConversion"/>
  </si>
  <si>
    <t>x1</t>
    <phoneticPr fontId="1" type="noConversion"/>
  </si>
  <si>
    <r>
      <t xml:space="preserve">x1 -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_x1</t>
    </r>
    <phoneticPr fontId="1" type="noConversion"/>
  </si>
  <si>
    <r>
      <t xml:space="preserve">x2 - 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_x2</t>
    </r>
    <phoneticPr fontId="1" type="noConversion"/>
  </si>
  <si>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_x1</t>
    </r>
    <phoneticPr fontId="1" type="noConversion"/>
  </si>
  <si>
    <t>m</t>
    <phoneticPr fontId="1" type="noConversion"/>
  </si>
  <si>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新細明體"/>
        <family val="2"/>
        <charset val="136"/>
        <scheme val="minor"/>
      </rPr>
      <t>_x2</t>
    </r>
    <phoneticPr fontId="1" type="noConversion"/>
  </si>
  <si>
    <t>cov</t>
    <phoneticPr fontId="1" type="noConversion"/>
  </si>
  <si>
    <t>x2</t>
    <phoneticPr fontId="1" type="noConversion"/>
  </si>
  <si>
    <t>Sw</t>
    <phoneticPr fontId="1" type="noConversion"/>
  </si>
  <si>
    <t>Sb</t>
    <phoneticPr fontId="1" type="noConversion"/>
  </si>
  <si>
    <t>Sw^-1Sb</t>
    <phoneticPr fontId="1" type="noConversion"/>
  </si>
  <si>
    <t>w*</t>
    <phoneticPr fontId="1" type="noConversion"/>
  </si>
  <si>
    <t>Unit w*</t>
    <phoneticPr fontId="1" type="noConversion"/>
  </si>
  <si>
    <t>x_0</t>
    <phoneticPr fontId="1" type="noConversion"/>
  </si>
  <si>
    <t>x_1</t>
    <phoneticPr fontId="1" type="noConversion"/>
  </si>
  <si>
    <t>x_2</t>
    <phoneticPr fontId="1" type="noConversion"/>
  </si>
  <si>
    <t>x_3</t>
    <phoneticPr fontId="1" type="noConversion"/>
  </si>
  <si>
    <t>x_4</t>
    <phoneticPr fontId="1" type="noConversion"/>
  </si>
  <si>
    <t>x_5</t>
    <phoneticPr fontId="1" type="noConversion"/>
  </si>
  <si>
    <t>norm</t>
    <phoneticPr fontId="1" type="noConversion"/>
  </si>
  <si>
    <t>M*</t>
    <phoneticPr fontId="1" type="noConversion"/>
  </si>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</sst>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4" borderId="8" xfId="0" applyFill="1" applyBorder="1">
      <alignment vertical="center"/>
    </xf>
    <xf numFmtId="176" fontId="0" fillId="4" borderId="0" xfId="0" applyNumberFormat="1" applyFill="1">
      <alignment vertical="center"/>
    </xf>
    <xf numFmtId="0" fontId="0" fillId="4" borderId="7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6" xfId="0" applyFont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9" xfId="0" applyFill="1" applyBorder="1">
      <alignment vertical="center"/>
    </xf>
    <xf numFmtId="0" fontId="0" fillId="5" borderId="0" xfId="0" applyFill="1">
      <alignment vertical="center"/>
    </xf>
    <xf numFmtId="0" fontId="0" fillId="5" borderId="10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4458-3556-42B8-BFA8-0053FFA41F32}">
  <dimension ref="A1:AB6"/>
  <sheetViews>
    <sheetView zoomScale="85" zoomScaleNormal="85" workbookViewId="0">
      <selection activeCell="L19" sqref="L19"/>
    </sheetView>
  </sheetViews>
  <sheetFormatPr defaultColWidth="3.625" defaultRowHeight="16.5" x14ac:dyDescent="0.25"/>
  <cols>
    <col min="1" max="1" width="9.625" customWidth="1"/>
    <col min="2" max="28" width="4.125" customWidth="1"/>
  </cols>
  <sheetData>
    <row r="1" spans="1:2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8" x14ac:dyDescent="0.25">
      <c r="A2" s="30" t="s">
        <v>0</v>
      </c>
      <c r="B2" s="78">
        <v>5</v>
      </c>
      <c r="C2" s="78">
        <v>5</v>
      </c>
      <c r="D2" s="78">
        <v>4</v>
      </c>
      <c r="E2" s="78">
        <v>3</v>
      </c>
      <c r="F2" s="78">
        <v>2</v>
      </c>
      <c r="G2" s="78">
        <v>1</v>
      </c>
      <c r="H2" s="78">
        <v>0</v>
      </c>
      <c r="I2" s="78">
        <v>0</v>
      </c>
      <c r="J2" s="78">
        <v>0</v>
      </c>
      <c r="K2" s="78">
        <v>6</v>
      </c>
      <c r="L2" s="78">
        <v>0</v>
      </c>
      <c r="M2" s="78">
        <v>0</v>
      </c>
      <c r="N2" s="78">
        <v>0</v>
      </c>
      <c r="O2" s="78">
        <v>0</v>
      </c>
      <c r="P2" s="78">
        <v>1</v>
      </c>
      <c r="Q2" s="78">
        <v>3</v>
      </c>
      <c r="R2" s="78">
        <v>1</v>
      </c>
      <c r="S2" s="78">
        <v>0</v>
      </c>
      <c r="T2" s="78">
        <v>0</v>
      </c>
      <c r="U2" s="78">
        <v>0</v>
      </c>
      <c r="V2" s="78">
        <v>0</v>
      </c>
      <c r="W2" s="78">
        <v>7</v>
      </c>
      <c r="X2" s="78">
        <v>7</v>
      </c>
      <c r="Y2" s="78">
        <v>7</v>
      </c>
      <c r="Z2" s="78">
        <v>7</v>
      </c>
      <c r="AA2" s="7"/>
    </row>
    <row r="3" spans="1:28" x14ac:dyDescent="0.25">
      <c r="A3" s="7" t="s">
        <v>1</v>
      </c>
      <c r="B3" s="10"/>
      <c r="C3" s="7">
        <f>D2-C2</f>
        <v>-1</v>
      </c>
      <c r="D3" s="7">
        <f t="shared" ref="D3:Z3" si="0">E2-D2</f>
        <v>-1</v>
      </c>
      <c r="E3" s="7">
        <f t="shared" si="0"/>
        <v>-1</v>
      </c>
      <c r="F3" s="7">
        <f t="shared" si="0"/>
        <v>-1</v>
      </c>
      <c r="G3" s="7">
        <f t="shared" si="0"/>
        <v>-1</v>
      </c>
      <c r="H3" s="7">
        <f t="shared" si="0"/>
        <v>0</v>
      </c>
      <c r="I3" s="7">
        <f t="shared" si="0"/>
        <v>0</v>
      </c>
      <c r="J3" s="7">
        <f t="shared" si="0"/>
        <v>6</v>
      </c>
      <c r="K3" s="7">
        <f t="shared" si="0"/>
        <v>-6</v>
      </c>
      <c r="L3" s="7">
        <f t="shared" si="0"/>
        <v>0</v>
      </c>
      <c r="M3" s="7">
        <f t="shared" si="0"/>
        <v>0</v>
      </c>
      <c r="N3" s="7">
        <f t="shared" si="0"/>
        <v>0</v>
      </c>
      <c r="O3" s="7">
        <f t="shared" si="0"/>
        <v>1</v>
      </c>
      <c r="P3" s="7">
        <f t="shared" si="0"/>
        <v>2</v>
      </c>
      <c r="Q3" s="7">
        <f t="shared" si="0"/>
        <v>-2</v>
      </c>
      <c r="R3" s="7">
        <f t="shared" si="0"/>
        <v>-1</v>
      </c>
      <c r="S3" s="7">
        <f t="shared" si="0"/>
        <v>0</v>
      </c>
      <c r="T3" s="7">
        <f t="shared" si="0"/>
        <v>0</v>
      </c>
      <c r="U3" s="7">
        <f t="shared" si="0"/>
        <v>0</v>
      </c>
      <c r="V3" s="7">
        <f t="shared" si="0"/>
        <v>7</v>
      </c>
      <c r="W3" s="7">
        <f t="shared" si="0"/>
        <v>0</v>
      </c>
      <c r="X3" s="7">
        <f t="shared" si="0"/>
        <v>0</v>
      </c>
      <c r="Y3" s="7">
        <f t="shared" si="0"/>
        <v>0</v>
      </c>
      <c r="Z3" s="10">
        <f t="shared" si="0"/>
        <v>-7</v>
      </c>
      <c r="AA3" s="7"/>
    </row>
    <row r="4" spans="1:28" x14ac:dyDescent="0.25">
      <c r="A4" s="7" t="s">
        <v>2</v>
      </c>
      <c r="B4" s="10"/>
      <c r="C4" s="7">
        <f>D2+B2-2*C2</f>
        <v>-1</v>
      </c>
      <c r="D4" s="7">
        <f t="shared" ref="D4:Z4" si="1">E2+C2-2*D2</f>
        <v>0</v>
      </c>
      <c r="E4" s="7">
        <f t="shared" si="1"/>
        <v>0</v>
      </c>
      <c r="F4" s="7">
        <f t="shared" si="1"/>
        <v>0</v>
      </c>
      <c r="G4" s="7">
        <f t="shared" si="1"/>
        <v>0</v>
      </c>
      <c r="H4" s="7">
        <f t="shared" si="1"/>
        <v>1</v>
      </c>
      <c r="I4" s="7">
        <f t="shared" si="1"/>
        <v>0</v>
      </c>
      <c r="J4" s="7">
        <f t="shared" si="1"/>
        <v>6</v>
      </c>
      <c r="K4" s="7">
        <f t="shared" si="1"/>
        <v>-12</v>
      </c>
      <c r="L4" s="7">
        <f t="shared" si="1"/>
        <v>6</v>
      </c>
      <c r="M4" s="7">
        <f t="shared" si="1"/>
        <v>0</v>
      </c>
      <c r="N4" s="7">
        <f t="shared" si="1"/>
        <v>0</v>
      </c>
      <c r="O4" s="7">
        <f t="shared" si="1"/>
        <v>1</v>
      </c>
      <c r="P4" s="7">
        <f t="shared" si="1"/>
        <v>1</v>
      </c>
      <c r="Q4" s="7">
        <f t="shared" si="1"/>
        <v>-4</v>
      </c>
      <c r="R4" s="7">
        <f t="shared" si="1"/>
        <v>1</v>
      </c>
      <c r="S4" s="7">
        <f t="shared" si="1"/>
        <v>1</v>
      </c>
      <c r="T4" s="7">
        <f t="shared" si="1"/>
        <v>0</v>
      </c>
      <c r="U4" s="7">
        <f t="shared" si="1"/>
        <v>0</v>
      </c>
      <c r="V4" s="7">
        <f t="shared" si="1"/>
        <v>7</v>
      </c>
      <c r="W4" s="7">
        <f t="shared" si="1"/>
        <v>-7</v>
      </c>
      <c r="X4" s="7">
        <f t="shared" si="1"/>
        <v>0</v>
      </c>
      <c r="Y4" s="7">
        <f t="shared" si="1"/>
        <v>0</v>
      </c>
      <c r="Z4" s="10">
        <f t="shared" si="1"/>
        <v>-7</v>
      </c>
      <c r="AA4" s="7"/>
    </row>
    <row r="5" spans="1:2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1"/>
    </row>
    <row r="6" spans="1:28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1"/>
      <c r="AB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F387-EF7D-422C-8B6E-E2D216664A75}">
  <dimension ref="A1:BJ52"/>
  <sheetViews>
    <sheetView topLeftCell="A25" zoomScale="85" zoomScaleNormal="85" workbookViewId="0">
      <selection activeCell="AH52" sqref="AH52"/>
    </sheetView>
  </sheetViews>
  <sheetFormatPr defaultColWidth="3.625" defaultRowHeight="16.5" x14ac:dyDescent="0.25"/>
  <cols>
    <col min="1" max="1" width="9.625" style="14" customWidth="1"/>
    <col min="2" max="12" width="4.125" customWidth="1"/>
    <col min="13" max="13" width="9.625" style="14" customWidth="1"/>
    <col min="14" max="24" width="4.125" customWidth="1"/>
    <col min="25" max="25" width="9.625" style="14" customWidth="1"/>
    <col min="26" max="34" width="4.125" customWidth="1"/>
    <col min="37" max="37" width="9.625" customWidth="1"/>
    <col min="38" max="46" width="4.125" customWidth="1"/>
    <col min="49" max="49" width="9.625" style="14" customWidth="1"/>
    <col min="50" max="58" width="4.125" customWidth="1"/>
  </cols>
  <sheetData>
    <row r="1" spans="1:62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6"/>
      <c r="N1" s="11"/>
      <c r="O1" s="11"/>
      <c r="P1" s="11"/>
      <c r="Q1" s="11"/>
    </row>
    <row r="2" spans="1:62" x14ac:dyDescent="0.25">
      <c r="B2" s="7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6"/>
      <c r="N2" s="11"/>
      <c r="O2" s="11"/>
      <c r="P2" s="11"/>
      <c r="Q2" s="11"/>
    </row>
    <row r="3" spans="1:62" x14ac:dyDescent="0.25">
      <c r="A3" s="13" t="s">
        <v>0</v>
      </c>
      <c r="B3" s="10">
        <v>1</v>
      </c>
      <c r="C3" s="70">
        <v>0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>
        <v>0</v>
      </c>
      <c r="K3" s="76">
        <v>0</v>
      </c>
      <c r="L3" s="71">
        <v>0</v>
      </c>
      <c r="M3" s="16"/>
      <c r="N3" s="11"/>
      <c r="O3" s="11"/>
      <c r="P3" s="11"/>
      <c r="Q3" s="11"/>
    </row>
    <row r="4" spans="1:62" x14ac:dyDescent="0.25">
      <c r="A4" s="13"/>
      <c r="B4" s="10">
        <v>2</v>
      </c>
      <c r="C4" s="72">
        <v>0</v>
      </c>
      <c r="D4" s="77">
        <v>1</v>
      </c>
      <c r="E4" s="77">
        <v>1</v>
      </c>
      <c r="F4" s="77">
        <v>1</v>
      </c>
      <c r="G4" s="77">
        <v>8</v>
      </c>
      <c r="H4" s="77">
        <v>7</v>
      </c>
      <c r="I4" s="77">
        <v>4</v>
      </c>
      <c r="J4" s="77">
        <v>0</v>
      </c>
      <c r="K4" s="77">
        <v>0</v>
      </c>
      <c r="L4" s="73">
        <v>0</v>
      </c>
      <c r="M4" s="16"/>
      <c r="N4" s="11"/>
      <c r="O4" s="11"/>
      <c r="P4" s="11"/>
      <c r="Q4" s="11"/>
    </row>
    <row r="5" spans="1:62" x14ac:dyDescent="0.25">
      <c r="A5" s="13"/>
      <c r="B5" s="10">
        <v>3</v>
      </c>
      <c r="C5" s="72">
        <v>0</v>
      </c>
      <c r="D5" s="77">
        <v>2</v>
      </c>
      <c r="E5" s="77">
        <v>255</v>
      </c>
      <c r="F5" s="77">
        <v>2</v>
      </c>
      <c r="G5" s="77">
        <v>3</v>
      </c>
      <c r="H5" s="77">
        <v>3</v>
      </c>
      <c r="I5" s="77">
        <v>3</v>
      </c>
      <c r="J5" s="77">
        <v>0</v>
      </c>
      <c r="K5" s="77">
        <v>0</v>
      </c>
      <c r="L5" s="73">
        <v>0</v>
      </c>
      <c r="M5" s="16"/>
      <c r="N5" s="11"/>
      <c r="O5" s="11"/>
      <c r="P5" s="11"/>
      <c r="Q5" s="11"/>
    </row>
    <row r="6" spans="1:62" x14ac:dyDescent="0.25">
      <c r="A6" s="13"/>
      <c r="B6" s="10">
        <v>4</v>
      </c>
      <c r="C6" s="72">
        <v>0</v>
      </c>
      <c r="D6" s="77">
        <v>3</v>
      </c>
      <c r="E6" s="77">
        <v>3</v>
      </c>
      <c r="F6" s="77">
        <v>255</v>
      </c>
      <c r="G6" s="77">
        <v>4</v>
      </c>
      <c r="H6" s="77">
        <v>3</v>
      </c>
      <c r="I6" s="77">
        <v>3</v>
      </c>
      <c r="J6" s="77">
        <v>0</v>
      </c>
      <c r="K6" s="77">
        <v>0</v>
      </c>
      <c r="L6" s="73">
        <v>0</v>
      </c>
      <c r="M6" s="16"/>
      <c r="N6" s="11"/>
      <c r="O6" s="11"/>
      <c r="P6" s="11"/>
      <c r="Q6" s="11"/>
    </row>
    <row r="7" spans="1:62" x14ac:dyDescent="0.25">
      <c r="A7" s="13"/>
      <c r="B7" s="10">
        <v>5</v>
      </c>
      <c r="C7" s="72">
        <v>0</v>
      </c>
      <c r="D7" s="77">
        <v>3</v>
      </c>
      <c r="E7" s="77">
        <v>3</v>
      </c>
      <c r="F7" s="77">
        <v>3</v>
      </c>
      <c r="G7" s="77">
        <v>255</v>
      </c>
      <c r="H7" s="77">
        <v>4</v>
      </c>
      <c r="I7" s="77">
        <v>6</v>
      </c>
      <c r="J7" s="77">
        <v>0</v>
      </c>
      <c r="K7" s="77">
        <v>0</v>
      </c>
      <c r="L7" s="73">
        <v>0</v>
      </c>
      <c r="M7" s="16"/>
      <c r="N7" s="11"/>
      <c r="O7" s="11"/>
      <c r="P7" s="11"/>
      <c r="Q7" s="11"/>
    </row>
    <row r="8" spans="1:62" x14ac:dyDescent="0.25">
      <c r="A8" s="13"/>
      <c r="B8" s="10">
        <v>6</v>
      </c>
      <c r="C8" s="72">
        <v>0</v>
      </c>
      <c r="D8" s="77">
        <v>3</v>
      </c>
      <c r="E8" s="77">
        <v>3</v>
      </c>
      <c r="F8" s="77">
        <v>4</v>
      </c>
      <c r="G8" s="77">
        <v>5</v>
      </c>
      <c r="H8" s="77">
        <v>255</v>
      </c>
      <c r="I8" s="77">
        <v>8</v>
      </c>
      <c r="J8" s="77">
        <v>0</v>
      </c>
      <c r="K8" s="77">
        <v>0</v>
      </c>
      <c r="L8" s="73">
        <v>0</v>
      </c>
      <c r="M8" s="16"/>
      <c r="N8" s="11"/>
      <c r="O8" s="11"/>
      <c r="P8" s="11"/>
      <c r="Q8" s="11"/>
    </row>
    <row r="9" spans="1:62" x14ac:dyDescent="0.25">
      <c r="A9" s="13"/>
      <c r="B9" s="10">
        <v>7</v>
      </c>
      <c r="C9" s="72">
        <v>0</v>
      </c>
      <c r="D9" s="77">
        <v>2</v>
      </c>
      <c r="E9" s="77">
        <v>3</v>
      </c>
      <c r="F9" s="77">
        <v>4</v>
      </c>
      <c r="G9" s="77">
        <v>6</v>
      </c>
      <c r="H9" s="77">
        <v>7</v>
      </c>
      <c r="I9" s="77">
        <v>8</v>
      </c>
      <c r="J9" s="77">
        <v>0</v>
      </c>
      <c r="K9" s="77">
        <v>0</v>
      </c>
      <c r="L9" s="73">
        <v>0</v>
      </c>
      <c r="M9" s="16"/>
      <c r="N9" s="11"/>
      <c r="O9" s="11"/>
      <c r="P9" s="11"/>
      <c r="Q9" s="11"/>
      <c r="AK9" s="7"/>
      <c r="AL9" s="83" t="s">
        <v>49</v>
      </c>
      <c r="AM9" s="83"/>
      <c r="AN9" s="83"/>
      <c r="AO9" s="7"/>
      <c r="AP9" s="83" t="s">
        <v>50</v>
      </c>
      <c r="AQ9" s="83"/>
      <c r="AR9" s="83"/>
      <c r="AS9" s="7"/>
      <c r="AT9" s="7"/>
      <c r="AU9" s="7"/>
      <c r="AV9" s="7"/>
      <c r="AW9" s="13"/>
      <c r="AX9" s="83" t="s">
        <v>5</v>
      </c>
      <c r="AY9" s="83"/>
      <c r="AZ9" s="83"/>
      <c r="BA9" s="7"/>
      <c r="BB9" s="83" t="s">
        <v>6</v>
      </c>
      <c r="BC9" s="83"/>
      <c r="BD9" s="83"/>
      <c r="BE9" s="7"/>
      <c r="BF9" s="7"/>
      <c r="BG9" s="7"/>
      <c r="BH9" s="7"/>
      <c r="BI9" s="7"/>
      <c r="BJ9" s="7"/>
    </row>
    <row r="10" spans="1:62" x14ac:dyDescent="0.25">
      <c r="A10" s="13"/>
      <c r="B10" s="10">
        <v>8</v>
      </c>
      <c r="C10" s="72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3">
        <v>0</v>
      </c>
      <c r="M10" s="16"/>
      <c r="N10" s="11"/>
      <c r="O10" s="11"/>
      <c r="P10" s="11"/>
      <c r="Q10" s="11"/>
      <c r="AK10" s="13" t="s">
        <v>47</v>
      </c>
      <c r="AL10" s="31">
        <v>-1</v>
      </c>
      <c r="AM10" s="32">
        <v>0</v>
      </c>
      <c r="AN10" s="40">
        <v>1</v>
      </c>
      <c r="AP10" s="31">
        <v>-1</v>
      </c>
      <c r="AQ10" s="32">
        <v>-1</v>
      </c>
      <c r="AR10" s="40">
        <v>-1</v>
      </c>
      <c r="AS10" s="7"/>
      <c r="AT10" s="7"/>
      <c r="AU10" s="7"/>
      <c r="AV10" s="7"/>
      <c r="AW10" s="13" t="s">
        <v>4</v>
      </c>
      <c r="AX10" s="31">
        <v>-1</v>
      </c>
      <c r="AY10" s="32">
        <v>-2</v>
      </c>
      <c r="AZ10" s="40">
        <v>-1</v>
      </c>
      <c r="BA10" s="7"/>
      <c r="BB10" s="31">
        <v>-1</v>
      </c>
      <c r="BC10" s="32">
        <v>0</v>
      </c>
      <c r="BD10" s="40">
        <v>1</v>
      </c>
      <c r="BE10" s="7"/>
      <c r="BF10" s="7"/>
      <c r="BG10" s="7"/>
      <c r="BH10" s="7"/>
      <c r="BI10" s="7"/>
      <c r="BJ10" s="7"/>
    </row>
    <row r="11" spans="1:62" x14ac:dyDescent="0.25">
      <c r="A11" s="13"/>
      <c r="B11" s="10">
        <v>9</v>
      </c>
      <c r="C11" s="72">
        <v>0</v>
      </c>
      <c r="D11" s="77">
        <v>0</v>
      </c>
      <c r="E11" s="77">
        <v>0</v>
      </c>
      <c r="F11" s="77">
        <v>0</v>
      </c>
      <c r="G11" s="77">
        <v>0</v>
      </c>
      <c r="H11" s="77">
        <v>0</v>
      </c>
      <c r="I11" s="77">
        <v>0</v>
      </c>
      <c r="J11" s="77">
        <v>0</v>
      </c>
      <c r="K11" s="77">
        <v>0</v>
      </c>
      <c r="L11" s="73">
        <v>0</v>
      </c>
      <c r="M11" s="16"/>
      <c r="N11" s="11"/>
      <c r="O11" s="11"/>
      <c r="P11" s="11"/>
      <c r="Q11" s="11"/>
      <c r="AK11" s="7"/>
      <c r="AL11" s="35">
        <v>-1</v>
      </c>
      <c r="AM11" s="7">
        <v>0</v>
      </c>
      <c r="AN11" s="37">
        <v>1</v>
      </c>
      <c r="AP11" s="35">
        <v>0</v>
      </c>
      <c r="AQ11" s="7">
        <v>0</v>
      </c>
      <c r="AR11" s="37">
        <v>0</v>
      </c>
      <c r="AS11" s="7"/>
      <c r="AT11" s="7"/>
      <c r="AU11" s="7"/>
      <c r="AV11" s="7"/>
      <c r="AW11" s="13"/>
      <c r="AX11" s="35">
        <v>0</v>
      </c>
      <c r="AY11" s="7">
        <v>0</v>
      </c>
      <c r="AZ11" s="37">
        <v>0</v>
      </c>
      <c r="BA11" s="7"/>
      <c r="BB11" s="35">
        <v>-2</v>
      </c>
      <c r="BC11" s="7">
        <v>0</v>
      </c>
      <c r="BD11" s="37">
        <v>2</v>
      </c>
      <c r="BE11" s="7"/>
      <c r="BF11" s="7"/>
      <c r="BG11" s="7"/>
      <c r="BH11" s="7"/>
      <c r="BI11" s="7"/>
      <c r="BJ11" s="7"/>
    </row>
    <row r="12" spans="1:62" x14ac:dyDescent="0.25">
      <c r="A12" s="13"/>
      <c r="B12" s="10">
        <v>10</v>
      </c>
      <c r="C12" s="74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5">
        <v>0</v>
      </c>
      <c r="M12" s="16"/>
      <c r="N12" s="11"/>
      <c r="O12" s="11"/>
      <c r="P12" s="11"/>
      <c r="Q12" s="11"/>
      <c r="AK12" s="7"/>
      <c r="AL12" s="38">
        <v>-1</v>
      </c>
      <c r="AM12" s="30">
        <v>0</v>
      </c>
      <c r="AN12" s="39">
        <v>1</v>
      </c>
      <c r="AP12" s="38">
        <v>1</v>
      </c>
      <c r="AQ12" s="30">
        <v>1</v>
      </c>
      <c r="AR12" s="39">
        <v>1</v>
      </c>
      <c r="AS12" s="7"/>
      <c r="AT12" s="7"/>
      <c r="AU12" s="7"/>
      <c r="AV12" s="7"/>
      <c r="AW12" s="13"/>
      <c r="AX12" s="38">
        <v>1</v>
      </c>
      <c r="AY12" s="30">
        <v>2</v>
      </c>
      <c r="AZ12" s="39">
        <v>1</v>
      </c>
      <c r="BA12" s="7"/>
      <c r="BB12" s="38">
        <v>-1</v>
      </c>
      <c r="BC12" s="30">
        <v>0</v>
      </c>
      <c r="BD12" s="39">
        <v>1</v>
      </c>
      <c r="BE12" s="7"/>
      <c r="BF12" s="7"/>
      <c r="BG12" s="7"/>
      <c r="BH12" s="7"/>
      <c r="BI12" s="7"/>
      <c r="BJ12" s="7"/>
    </row>
    <row r="13" spans="1:62" x14ac:dyDescent="0.25">
      <c r="A13" s="13"/>
      <c r="L13" s="11"/>
      <c r="M13" s="16"/>
      <c r="N13" s="11"/>
      <c r="O13" s="11"/>
      <c r="P13" s="11"/>
      <c r="Q13" s="11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3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2" x14ac:dyDescent="0.25">
      <c r="A14" s="13" t="s">
        <v>8</v>
      </c>
      <c r="B14" s="7"/>
      <c r="C14" s="10">
        <f>C2</f>
        <v>1</v>
      </c>
      <c r="D14" s="10">
        <f t="shared" ref="D14:J14" si="0">D2</f>
        <v>2</v>
      </c>
      <c r="E14" s="10">
        <f t="shared" si="0"/>
        <v>3</v>
      </c>
      <c r="F14" s="10">
        <f t="shared" si="0"/>
        <v>4</v>
      </c>
      <c r="G14" s="10">
        <f t="shared" si="0"/>
        <v>5</v>
      </c>
      <c r="H14" s="10">
        <f t="shared" si="0"/>
        <v>6</v>
      </c>
      <c r="I14" s="10">
        <f t="shared" si="0"/>
        <v>7</v>
      </c>
      <c r="J14" s="10">
        <f t="shared" si="0"/>
        <v>8</v>
      </c>
      <c r="K14" s="12"/>
      <c r="L14" s="11"/>
      <c r="M14" s="14" t="s">
        <v>39</v>
      </c>
      <c r="N14" s="7"/>
      <c r="O14" s="10">
        <f>C14</f>
        <v>1</v>
      </c>
      <c r="P14" s="10">
        <f t="shared" ref="P14:V14" si="1">D14</f>
        <v>2</v>
      </c>
      <c r="Q14" s="10">
        <f t="shared" si="1"/>
        <v>3</v>
      </c>
      <c r="R14" s="10">
        <f t="shared" si="1"/>
        <v>4</v>
      </c>
      <c r="S14" s="10">
        <f t="shared" si="1"/>
        <v>5</v>
      </c>
      <c r="T14" s="10">
        <f t="shared" si="1"/>
        <v>6</v>
      </c>
      <c r="U14" s="10">
        <f t="shared" si="1"/>
        <v>7</v>
      </c>
      <c r="V14" s="10">
        <f t="shared" si="1"/>
        <v>8</v>
      </c>
      <c r="Y14" s="13" t="s">
        <v>37</v>
      </c>
      <c r="Z14" s="7"/>
      <c r="AA14" s="10">
        <f t="shared" ref="AA14:AH14" si="2">O14</f>
        <v>1</v>
      </c>
      <c r="AB14" s="10">
        <f t="shared" si="2"/>
        <v>2</v>
      </c>
      <c r="AC14" s="10">
        <f t="shared" si="2"/>
        <v>3</v>
      </c>
      <c r="AD14" s="10">
        <f t="shared" si="2"/>
        <v>4</v>
      </c>
      <c r="AE14" s="10">
        <f t="shared" si="2"/>
        <v>5</v>
      </c>
      <c r="AF14" s="10">
        <f t="shared" si="2"/>
        <v>6</v>
      </c>
      <c r="AG14" s="10">
        <f t="shared" si="2"/>
        <v>7</v>
      </c>
      <c r="AH14" s="10">
        <f t="shared" si="2"/>
        <v>8</v>
      </c>
      <c r="AK14" s="13" t="s">
        <v>49</v>
      </c>
      <c r="AL14" s="7"/>
      <c r="AM14" s="10">
        <f t="shared" ref="AM14:AT14" si="3">AA14</f>
        <v>1</v>
      </c>
      <c r="AN14" s="10">
        <f t="shared" si="3"/>
        <v>2</v>
      </c>
      <c r="AO14" s="10">
        <f t="shared" si="3"/>
        <v>3</v>
      </c>
      <c r="AP14" s="10">
        <f t="shared" si="3"/>
        <v>4</v>
      </c>
      <c r="AQ14" s="10">
        <f t="shared" si="3"/>
        <v>5</v>
      </c>
      <c r="AR14" s="10">
        <f t="shared" si="3"/>
        <v>6</v>
      </c>
      <c r="AS14" s="10">
        <f t="shared" si="3"/>
        <v>7</v>
      </c>
      <c r="AT14" s="10">
        <f t="shared" si="3"/>
        <v>8</v>
      </c>
      <c r="AU14" s="7"/>
      <c r="AV14" s="7"/>
      <c r="AW14" s="13" t="s">
        <v>5</v>
      </c>
      <c r="AX14" s="7"/>
      <c r="AY14" s="10">
        <f t="shared" ref="AY14:BF14" si="4">AM14</f>
        <v>1</v>
      </c>
      <c r="AZ14" s="10">
        <f t="shared" si="4"/>
        <v>2</v>
      </c>
      <c r="BA14" s="10">
        <f t="shared" si="4"/>
        <v>3</v>
      </c>
      <c r="BB14" s="10">
        <f t="shared" si="4"/>
        <v>4</v>
      </c>
      <c r="BC14" s="10">
        <f t="shared" si="4"/>
        <v>5</v>
      </c>
      <c r="BD14" s="10">
        <f t="shared" si="4"/>
        <v>6</v>
      </c>
      <c r="BE14" s="10">
        <f t="shared" si="4"/>
        <v>7</v>
      </c>
      <c r="BF14" s="10">
        <f t="shared" si="4"/>
        <v>8</v>
      </c>
      <c r="BG14" s="7"/>
      <c r="BH14" s="7"/>
      <c r="BI14" s="7"/>
      <c r="BJ14" s="7"/>
    </row>
    <row r="15" spans="1:62" x14ac:dyDescent="0.25">
      <c r="A15" s="13"/>
      <c r="B15" s="10">
        <f>B3</f>
        <v>1</v>
      </c>
      <c r="C15" s="31">
        <f t="shared" ref="C15:J15" si="5">MEDIAN(C3:E5)</f>
        <v>0</v>
      </c>
      <c r="D15" s="32">
        <f t="shared" si="5"/>
        <v>1</v>
      </c>
      <c r="E15" s="32">
        <f t="shared" si="5"/>
        <v>1</v>
      </c>
      <c r="F15" s="32">
        <f t="shared" si="5"/>
        <v>2</v>
      </c>
      <c r="G15" s="32">
        <f t="shared" si="5"/>
        <v>3</v>
      </c>
      <c r="H15" s="32">
        <f t="shared" si="5"/>
        <v>0</v>
      </c>
      <c r="I15" s="32">
        <f t="shared" si="5"/>
        <v>0</v>
      </c>
      <c r="J15" s="40">
        <f t="shared" si="5"/>
        <v>0</v>
      </c>
      <c r="K15" s="12"/>
      <c r="L15" s="11"/>
      <c r="M15" s="14" t="s">
        <v>38</v>
      </c>
      <c r="N15" s="10">
        <f>B15</f>
        <v>1</v>
      </c>
      <c r="O15" s="31">
        <f>ROUND(AVERAGE(C3:E5),0)</f>
        <v>29</v>
      </c>
      <c r="P15" s="32">
        <f t="shared" ref="P15:V15" si="6">ROUND(AVERAGE(D3:F5),0)</f>
        <v>29</v>
      </c>
      <c r="Q15" s="32">
        <f t="shared" si="6"/>
        <v>30</v>
      </c>
      <c r="R15" s="32">
        <f t="shared" si="6"/>
        <v>3</v>
      </c>
      <c r="S15" s="32">
        <f t="shared" si="6"/>
        <v>3</v>
      </c>
      <c r="T15" s="32">
        <f t="shared" si="6"/>
        <v>2</v>
      </c>
      <c r="U15" s="32">
        <f t="shared" si="6"/>
        <v>1</v>
      </c>
      <c r="V15" s="40">
        <f t="shared" si="6"/>
        <v>0</v>
      </c>
      <c r="Y15" s="14" t="s">
        <v>45</v>
      </c>
      <c r="Z15" s="10">
        <f t="shared" ref="Z15:Z22" si="7">N15</f>
        <v>1</v>
      </c>
      <c r="AA15" s="31">
        <f t="shared" ref="AA15:AH22" si="8">ROUND(((SUM(C3:E5)-MIN(C3:E5)-SMALL(C3:E5,2)-MAX(C3:E5)-LARGE(C3:E5,2))/(COUNT(C3:E5)-$Y$17)),0)</f>
        <v>0</v>
      </c>
      <c r="AB15" s="32">
        <f t="shared" si="8"/>
        <v>1</v>
      </c>
      <c r="AC15" s="32">
        <f t="shared" si="8"/>
        <v>1</v>
      </c>
      <c r="AD15" s="32">
        <f t="shared" si="8"/>
        <v>2</v>
      </c>
      <c r="AE15" s="32">
        <f t="shared" si="8"/>
        <v>3</v>
      </c>
      <c r="AF15" s="32">
        <f t="shared" si="8"/>
        <v>1</v>
      </c>
      <c r="AG15" s="32">
        <f t="shared" si="8"/>
        <v>0</v>
      </c>
      <c r="AH15" s="40">
        <f t="shared" si="8"/>
        <v>0</v>
      </c>
      <c r="AK15" s="13" t="s">
        <v>46</v>
      </c>
      <c r="AL15" s="10">
        <f t="shared" ref="AL15:AL22" si="9">Z15</f>
        <v>1</v>
      </c>
      <c r="AM15" s="41">
        <f t="shared" ref="AM15:AT22" si="10">$AL$10*C3+$AM$10*D3+$AN$10*E3+$AL$11*C4+$AM$11*D4+$AN$11*E4+$AL$12*C5+$AM$12*D5+$AN$12*E5</f>
        <v>256</v>
      </c>
      <c r="AN15" s="42">
        <f t="shared" si="10"/>
        <v>0</v>
      </c>
      <c r="AO15" s="42">
        <f t="shared" si="10"/>
        <v>-245</v>
      </c>
      <c r="AP15" s="42">
        <f t="shared" si="10"/>
        <v>7</v>
      </c>
      <c r="AQ15" s="42">
        <f t="shared" si="10"/>
        <v>-4</v>
      </c>
      <c r="AR15" s="42">
        <f t="shared" si="10"/>
        <v>-10</v>
      </c>
      <c r="AS15" s="42">
        <f t="shared" si="10"/>
        <v>-7</v>
      </c>
      <c r="AT15" s="43">
        <f t="shared" si="10"/>
        <v>0</v>
      </c>
      <c r="AU15" s="7"/>
      <c r="AV15" s="7"/>
      <c r="AW15" s="13" t="s">
        <v>46</v>
      </c>
      <c r="AX15" s="10">
        <f t="shared" ref="AX15:AX22" si="11">AL15</f>
        <v>1</v>
      </c>
      <c r="AY15" s="41">
        <f t="shared" ref="AY15:BF22" si="12">$AX$10*C3+$AY$10*D3+$AZ$10*E3+$AX$11*C4+$AY$11*D4+$AZ$11*E4+$AX$12*C5+$AY$12*D5+$AZ$12*E5</f>
        <v>259</v>
      </c>
      <c r="AZ15" s="42">
        <f t="shared" si="12"/>
        <v>514</v>
      </c>
      <c r="BA15" s="42">
        <f t="shared" si="12"/>
        <v>262</v>
      </c>
      <c r="BB15" s="42">
        <f t="shared" si="12"/>
        <v>11</v>
      </c>
      <c r="BC15" s="42">
        <f t="shared" si="12"/>
        <v>12</v>
      </c>
      <c r="BD15" s="42">
        <f t="shared" si="12"/>
        <v>9</v>
      </c>
      <c r="BE15" s="42">
        <f t="shared" si="12"/>
        <v>3</v>
      </c>
      <c r="BF15" s="43">
        <f t="shared" si="12"/>
        <v>0</v>
      </c>
      <c r="BG15" s="7"/>
      <c r="BH15" s="7"/>
      <c r="BI15" s="7"/>
      <c r="BJ15" s="7"/>
    </row>
    <row r="16" spans="1:62" x14ac:dyDescent="0.25">
      <c r="A16" s="13"/>
      <c r="B16" s="10">
        <f t="shared" ref="B16:B22" si="13">B4</f>
        <v>2</v>
      </c>
      <c r="C16" s="35">
        <f t="shared" ref="C16:J16" si="14">MEDIAN(C4:E6)</f>
        <v>1</v>
      </c>
      <c r="D16" s="7">
        <f t="shared" si="14"/>
        <v>2</v>
      </c>
      <c r="E16" s="7">
        <f t="shared" si="14"/>
        <v>3</v>
      </c>
      <c r="F16" s="7">
        <f t="shared" si="14"/>
        <v>3</v>
      </c>
      <c r="G16" s="7">
        <f t="shared" si="14"/>
        <v>3</v>
      </c>
      <c r="H16" s="7">
        <f t="shared" si="14"/>
        <v>3</v>
      </c>
      <c r="I16" s="7">
        <f t="shared" si="14"/>
        <v>0</v>
      </c>
      <c r="J16" s="37">
        <f t="shared" si="14"/>
        <v>0</v>
      </c>
      <c r="K16" s="12"/>
      <c r="L16" s="11"/>
      <c r="N16" s="10">
        <f t="shared" ref="N16:N22" si="15">B16</f>
        <v>2</v>
      </c>
      <c r="O16" s="35">
        <f t="shared" ref="O16:O22" si="16">ROUND(AVERAGE(C4:E6),0)</f>
        <v>29</v>
      </c>
      <c r="P16" s="7">
        <f t="shared" ref="P16:P22" si="17">ROUND(AVERAGE(D4:F6),0)</f>
        <v>58</v>
      </c>
      <c r="Q16" s="7">
        <f t="shared" ref="Q16:Q22" si="18">ROUND(AVERAGE(E4:G6),0)</f>
        <v>59</v>
      </c>
      <c r="R16" s="7">
        <f t="shared" ref="R16:R22" si="19">ROUND(AVERAGE(F4:H6),0)</f>
        <v>32</v>
      </c>
      <c r="S16" s="7">
        <f t="shared" ref="S16:S22" si="20">ROUND(AVERAGE(G4:I6),0)</f>
        <v>4</v>
      </c>
      <c r="T16" s="7">
        <f t="shared" ref="T16:T22" si="21">ROUND(AVERAGE(H4:J6),0)</f>
        <v>3</v>
      </c>
      <c r="U16" s="7">
        <f t="shared" ref="U16:U22" si="22">ROUND(AVERAGE(I4:K6),0)</f>
        <v>1</v>
      </c>
      <c r="V16" s="37">
        <f t="shared" ref="V16:V22" si="23">ROUND(AVERAGE(J4:L6),0)</f>
        <v>0</v>
      </c>
      <c r="Y16" s="13" t="s">
        <v>44</v>
      </c>
      <c r="Z16" s="10">
        <f t="shared" si="7"/>
        <v>2</v>
      </c>
      <c r="AA16" s="35">
        <f t="shared" si="8"/>
        <v>1</v>
      </c>
      <c r="AB16" s="7">
        <f t="shared" si="8"/>
        <v>2</v>
      </c>
      <c r="AC16" s="7">
        <f t="shared" si="8"/>
        <v>4</v>
      </c>
      <c r="AD16" s="7">
        <f t="shared" si="8"/>
        <v>4</v>
      </c>
      <c r="AE16" s="7">
        <f t="shared" si="8"/>
        <v>3</v>
      </c>
      <c r="AF16" s="7">
        <f t="shared" si="8"/>
        <v>2</v>
      </c>
      <c r="AG16" s="7">
        <f t="shared" si="8"/>
        <v>1</v>
      </c>
      <c r="AH16" s="37">
        <f t="shared" si="8"/>
        <v>0</v>
      </c>
      <c r="AK16" s="13"/>
      <c r="AL16" s="10">
        <f t="shared" si="9"/>
        <v>2</v>
      </c>
      <c r="AM16" s="44">
        <f t="shared" si="10"/>
        <v>259</v>
      </c>
      <c r="AN16" s="18">
        <f t="shared" si="10"/>
        <v>252</v>
      </c>
      <c r="AO16" s="18">
        <f t="shared" si="10"/>
        <v>-244</v>
      </c>
      <c r="AP16" s="18">
        <f t="shared" si="10"/>
        <v>-245</v>
      </c>
      <c r="AQ16" s="18">
        <f t="shared" si="10"/>
        <v>-5</v>
      </c>
      <c r="AR16" s="18">
        <f t="shared" si="10"/>
        <v>-13</v>
      </c>
      <c r="AS16" s="18">
        <f t="shared" si="10"/>
        <v>-10</v>
      </c>
      <c r="AT16" s="45">
        <f t="shared" si="10"/>
        <v>0</v>
      </c>
      <c r="AU16" s="7"/>
      <c r="AV16" s="7"/>
      <c r="AW16" s="13"/>
      <c r="AX16" s="10">
        <f t="shared" si="11"/>
        <v>2</v>
      </c>
      <c r="AY16" s="44">
        <f t="shared" si="12"/>
        <v>6</v>
      </c>
      <c r="AZ16" s="18">
        <f t="shared" si="12"/>
        <v>260</v>
      </c>
      <c r="BA16" s="18">
        <f t="shared" si="12"/>
        <v>506</v>
      </c>
      <c r="BB16" s="18">
        <f t="shared" si="12"/>
        <v>242</v>
      </c>
      <c r="BC16" s="18">
        <f t="shared" si="12"/>
        <v>-13</v>
      </c>
      <c r="BD16" s="18">
        <f t="shared" si="12"/>
        <v>-6</v>
      </c>
      <c r="BE16" s="18">
        <f t="shared" si="12"/>
        <v>-1</v>
      </c>
      <c r="BF16" s="45">
        <f t="shared" si="12"/>
        <v>0</v>
      </c>
      <c r="BG16" s="7"/>
      <c r="BH16" s="7"/>
      <c r="BI16" s="7"/>
      <c r="BJ16" s="7"/>
    </row>
    <row r="17" spans="1:62" x14ac:dyDescent="0.25">
      <c r="A17" s="13"/>
      <c r="B17" s="10">
        <f t="shared" si="13"/>
        <v>3</v>
      </c>
      <c r="C17" s="35">
        <f t="shared" ref="C17:J17" si="24">MEDIAN(C5:E7)</f>
        <v>3</v>
      </c>
      <c r="D17" s="7">
        <f t="shared" si="24"/>
        <v>3</v>
      </c>
      <c r="E17" s="7">
        <f t="shared" si="24"/>
        <v>3</v>
      </c>
      <c r="F17" s="7">
        <f t="shared" si="24"/>
        <v>3</v>
      </c>
      <c r="G17" s="7">
        <f t="shared" si="24"/>
        <v>3</v>
      </c>
      <c r="H17" s="7">
        <f t="shared" si="24"/>
        <v>3</v>
      </c>
      <c r="I17" s="7">
        <f t="shared" si="24"/>
        <v>0</v>
      </c>
      <c r="J17" s="37">
        <f t="shared" si="24"/>
        <v>0</v>
      </c>
      <c r="K17" s="12"/>
      <c r="L17" s="11"/>
      <c r="N17" s="10">
        <f t="shared" si="15"/>
        <v>3</v>
      </c>
      <c r="O17" s="35">
        <f t="shared" si="16"/>
        <v>30</v>
      </c>
      <c r="P17" s="7">
        <f t="shared" si="17"/>
        <v>59</v>
      </c>
      <c r="Q17" s="7">
        <f t="shared" si="18"/>
        <v>87</v>
      </c>
      <c r="R17" s="7">
        <f t="shared" si="19"/>
        <v>59</v>
      </c>
      <c r="S17" s="7">
        <f t="shared" si="20"/>
        <v>32</v>
      </c>
      <c r="T17" s="7">
        <f t="shared" si="21"/>
        <v>2</v>
      </c>
      <c r="U17" s="7">
        <f t="shared" si="22"/>
        <v>1</v>
      </c>
      <c r="V17" s="37">
        <f t="shared" si="23"/>
        <v>0</v>
      </c>
      <c r="Y17" s="16">
        <v>4</v>
      </c>
      <c r="Z17" s="10">
        <f t="shared" si="7"/>
        <v>3</v>
      </c>
      <c r="AA17" s="35">
        <f t="shared" si="8"/>
        <v>2</v>
      </c>
      <c r="AB17" s="7">
        <f t="shared" si="8"/>
        <v>3</v>
      </c>
      <c r="AC17" s="7">
        <f t="shared" si="8"/>
        <v>54</v>
      </c>
      <c r="AD17" s="7">
        <f t="shared" si="8"/>
        <v>3</v>
      </c>
      <c r="AE17" s="7">
        <f t="shared" si="8"/>
        <v>3</v>
      </c>
      <c r="AF17" s="7">
        <f t="shared" si="8"/>
        <v>2</v>
      </c>
      <c r="AG17" s="7">
        <f t="shared" si="8"/>
        <v>1</v>
      </c>
      <c r="AH17" s="37">
        <f t="shared" si="8"/>
        <v>0</v>
      </c>
      <c r="AK17" s="17"/>
      <c r="AL17" s="10">
        <f t="shared" si="9"/>
        <v>3</v>
      </c>
      <c r="AM17" s="44">
        <f t="shared" si="10"/>
        <v>261</v>
      </c>
      <c r="AN17" s="18">
        <f t="shared" si="10"/>
        <v>252</v>
      </c>
      <c r="AO17" s="18">
        <f t="shared" si="10"/>
        <v>1</v>
      </c>
      <c r="AP17" s="18">
        <f t="shared" si="10"/>
        <v>-250</v>
      </c>
      <c r="AQ17" s="18">
        <f t="shared" si="10"/>
        <v>-250</v>
      </c>
      <c r="AR17" s="18">
        <f t="shared" si="10"/>
        <v>-10</v>
      </c>
      <c r="AS17" s="18">
        <f t="shared" si="10"/>
        <v>-12</v>
      </c>
      <c r="AT17" s="45">
        <f t="shared" si="10"/>
        <v>0</v>
      </c>
      <c r="AU17" s="7"/>
      <c r="AV17" s="7"/>
      <c r="AW17" s="17"/>
      <c r="AX17" s="10">
        <f t="shared" si="11"/>
        <v>3</v>
      </c>
      <c r="AY17" s="44">
        <f t="shared" si="12"/>
        <v>-250</v>
      </c>
      <c r="AZ17" s="18">
        <f t="shared" si="12"/>
        <v>-502</v>
      </c>
      <c r="BA17" s="18">
        <f t="shared" si="12"/>
        <v>2</v>
      </c>
      <c r="BB17" s="18">
        <f t="shared" si="12"/>
        <v>506</v>
      </c>
      <c r="BC17" s="18">
        <f t="shared" si="12"/>
        <v>257</v>
      </c>
      <c r="BD17" s="18">
        <f t="shared" si="12"/>
        <v>7</v>
      </c>
      <c r="BE17" s="18">
        <f t="shared" si="12"/>
        <v>3</v>
      </c>
      <c r="BF17" s="45">
        <f t="shared" si="12"/>
        <v>0</v>
      </c>
      <c r="BG17" s="7"/>
      <c r="BH17" s="7"/>
      <c r="BI17" s="7"/>
      <c r="BJ17" s="7"/>
    </row>
    <row r="18" spans="1:62" x14ac:dyDescent="0.25">
      <c r="A18" s="13"/>
      <c r="B18" s="10">
        <f t="shared" si="13"/>
        <v>4</v>
      </c>
      <c r="C18" s="35">
        <f t="shared" ref="C18:J18" si="25">MEDIAN(C6:E8)</f>
        <v>3</v>
      </c>
      <c r="D18" s="7">
        <f t="shared" si="25"/>
        <v>3</v>
      </c>
      <c r="E18" s="7">
        <f t="shared" si="25"/>
        <v>4</v>
      </c>
      <c r="F18" s="7">
        <f t="shared" si="25"/>
        <v>4</v>
      </c>
      <c r="G18" s="7">
        <f t="shared" si="25"/>
        <v>5</v>
      </c>
      <c r="H18" s="7">
        <f t="shared" si="25"/>
        <v>3</v>
      </c>
      <c r="I18" s="7">
        <f t="shared" si="25"/>
        <v>0</v>
      </c>
      <c r="J18" s="37">
        <f t="shared" si="25"/>
        <v>0</v>
      </c>
      <c r="K18" s="12"/>
      <c r="N18" s="10">
        <f t="shared" si="15"/>
        <v>4</v>
      </c>
      <c r="O18" s="35">
        <f t="shared" si="16"/>
        <v>2</v>
      </c>
      <c r="P18" s="7">
        <f t="shared" si="17"/>
        <v>31</v>
      </c>
      <c r="Q18" s="7">
        <f t="shared" si="18"/>
        <v>59</v>
      </c>
      <c r="R18" s="7">
        <f t="shared" si="19"/>
        <v>88</v>
      </c>
      <c r="S18" s="7">
        <f t="shared" si="20"/>
        <v>60</v>
      </c>
      <c r="T18" s="7">
        <f t="shared" si="21"/>
        <v>31</v>
      </c>
      <c r="U18" s="7">
        <f t="shared" si="22"/>
        <v>2</v>
      </c>
      <c r="V18" s="37">
        <f t="shared" si="23"/>
        <v>0</v>
      </c>
      <c r="Z18" s="10">
        <f t="shared" si="7"/>
        <v>4</v>
      </c>
      <c r="AA18" s="35">
        <f t="shared" si="8"/>
        <v>2</v>
      </c>
      <c r="AB18" s="7">
        <f t="shared" si="8"/>
        <v>3</v>
      </c>
      <c r="AC18" s="7">
        <f t="shared" si="8"/>
        <v>4</v>
      </c>
      <c r="AD18" s="7">
        <f t="shared" si="8"/>
        <v>54</v>
      </c>
      <c r="AE18" s="7">
        <f t="shared" si="8"/>
        <v>5</v>
      </c>
      <c r="AF18" s="7">
        <f t="shared" si="8"/>
        <v>3</v>
      </c>
      <c r="AG18" s="7">
        <f t="shared" si="8"/>
        <v>1</v>
      </c>
      <c r="AH18" s="37">
        <f t="shared" si="8"/>
        <v>0</v>
      </c>
      <c r="AK18" s="13"/>
      <c r="AL18" s="10">
        <f t="shared" si="9"/>
        <v>4</v>
      </c>
      <c r="AM18" s="44">
        <f t="shared" si="10"/>
        <v>9</v>
      </c>
      <c r="AN18" s="18">
        <f t="shared" si="10"/>
        <v>253</v>
      </c>
      <c r="AO18" s="18">
        <f t="shared" si="10"/>
        <v>255</v>
      </c>
      <c r="AP18" s="18">
        <f t="shared" si="10"/>
        <v>0</v>
      </c>
      <c r="AQ18" s="18">
        <f t="shared" si="10"/>
        <v>-247</v>
      </c>
      <c r="AR18" s="18">
        <f t="shared" si="10"/>
        <v>-262</v>
      </c>
      <c r="AS18" s="18">
        <f t="shared" si="10"/>
        <v>-17</v>
      </c>
      <c r="AT18" s="45">
        <f t="shared" si="10"/>
        <v>0</v>
      </c>
      <c r="AU18" s="7"/>
      <c r="AV18" s="7"/>
      <c r="AW18" s="13"/>
      <c r="AX18" s="10">
        <f t="shared" si="11"/>
        <v>4</v>
      </c>
      <c r="AY18" s="44">
        <f t="shared" si="12"/>
        <v>0</v>
      </c>
      <c r="AZ18" s="18">
        <f t="shared" si="12"/>
        <v>-251</v>
      </c>
      <c r="BA18" s="18">
        <f t="shared" si="12"/>
        <v>-501</v>
      </c>
      <c r="BB18" s="18">
        <f t="shared" si="12"/>
        <v>3</v>
      </c>
      <c r="BC18" s="18">
        <f t="shared" si="12"/>
        <v>510</v>
      </c>
      <c r="BD18" s="18">
        <f t="shared" si="12"/>
        <v>262</v>
      </c>
      <c r="BE18" s="18">
        <f t="shared" si="12"/>
        <v>5</v>
      </c>
      <c r="BF18" s="45">
        <f t="shared" si="12"/>
        <v>0</v>
      </c>
      <c r="BG18" s="7"/>
      <c r="BH18" s="7"/>
      <c r="BI18" s="7"/>
      <c r="BJ18" s="7"/>
    </row>
    <row r="19" spans="1:62" x14ac:dyDescent="0.25">
      <c r="A19" s="13"/>
      <c r="B19" s="10">
        <f t="shared" si="13"/>
        <v>5</v>
      </c>
      <c r="C19" s="35">
        <f t="shared" ref="C19:J19" si="26">MEDIAN(C7:E9)</f>
        <v>3</v>
      </c>
      <c r="D19" s="7">
        <f t="shared" si="26"/>
        <v>3</v>
      </c>
      <c r="E19" s="7">
        <f t="shared" si="26"/>
        <v>4</v>
      </c>
      <c r="F19" s="7">
        <f t="shared" si="26"/>
        <v>5</v>
      </c>
      <c r="G19" s="7">
        <f t="shared" si="26"/>
        <v>7</v>
      </c>
      <c r="H19" s="7">
        <f t="shared" si="26"/>
        <v>6</v>
      </c>
      <c r="I19" s="7">
        <f t="shared" si="26"/>
        <v>0</v>
      </c>
      <c r="J19" s="37">
        <f t="shared" si="26"/>
        <v>0</v>
      </c>
      <c r="K19" s="12"/>
      <c r="N19" s="10">
        <f t="shared" si="15"/>
        <v>5</v>
      </c>
      <c r="O19" s="35">
        <f t="shared" si="16"/>
        <v>2</v>
      </c>
      <c r="P19" s="7">
        <f t="shared" si="17"/>
        <v>3</v>
      </c>
      <c r="Q19" s="7">
        <f t="shared" si="18"/>
        <v>32</v>
      </c>
      <c r="R19" s="7">
        <f t="shared" si="19"/>
        <v>60</v>
      </c>
      <c r="S19" s="7">
        <f t="shared" si="20"/>
        <v>62</v>
      </c>
      <c r="T19" s="7">
        <f t="shared" si="21"/>
        <v>32</v>
      </c>
      <c r="U19" s="7">
        <f t="shared" si="22"/>
        <v>2</v>
      </c>
      <c r="V19" s="37">
        <f t="shared" si="23"/>
        <v>0</v>
      </c>
      <c r="Z19" s="10">
        <f t="shared" si="7"/>
        <v>5</v>
      </c>
      <c r="AA19" s="35">
        <f t="shared" si="8"/>
        <v>2</v>
      </c>
      <c r="AB19" s="7">
        <f t="shared" si="8"/>
        <v>3</v>
      </c>
      <c r="AC19" s="7">
        <f t="shared" si="8"/>
        <v>4</v>
      </c>
      <c r="AD19" s="7">
        <f t="shared" si="8"/>
        <v>5</v>
      </c>
      <c r="AE19" s="7">
        <f t="shared" si="8"/>
        <v>7</v>
      </c>
      <c r="AF19" s="7">
        <f t="shared" si="8"/>
        <v>5</v>
      </c>
      <c r="AG19" s="7">
        <f t="shared" si="8"/>
        <v>1</v>
      </c>
      <c r="AH19" s="37">
        <f t="shared" si="8"/>
        <v>0</v>
      </c>
      <c r="AK19" s="13"/>
      <c r="AL19" s="10">
        <f t="shared" si="9"/>
        <v>5</v>
      </c>
      <c r="AM19" s="44">
        <f t="shared" si="10"/>
        <v>9</v>
      </c>
      <c r="AN19" s="18">
        <f t="shared" si="10"/>
        <v>3</v>
      </c>
      <c r="AO19" s="18">
        <f t="shared" si="10"/>
        <v>257</v>
      </c>
      <c r="AP19" s="18">
        <f t="shared" si="10"/>
        <v>255</v>
      </c>
      <c r="AQ19" s="18">
        <f t="shared" si="10"/>
        <v>-244</v>
      </c>
      <c r="AR19" s="18">
        <f t="shared" si="10"/>
        <v>-266</v>
      </c>
      <c r="AS19" s="18">
        <f t="shared" si="10"/>
        <v>-22</v>
      </c>
      <c r="AT19" s="45">
        <f t="shared" si="10"/>
        <v>0</v>
      </c>
      <c r="AU19" s="7"/>
      <c r="AV19" s="7"/>
      <c r="AW19" s="13"/>
      <c r="AX19" s="10">
        <f t="shared" si="11"/>
        <v>5</v>
      </c>
      <c r="AY19" s="44">
        <f t="shared" si="12"/>
        <v>-2</v>
      </c>
      <c r="AZ19" s="18">
        <f t="shared" si="12"/>
        <v>0</v>
      </c>
      <c r="BA19" s="18">
        <f t="shared" si="12"/>
        <v>-247</v>
      </c>
      <c r="BB19" s="18">
        <f t="shared" si="12"/>
        <v>-494</v>
      </c>
      <c r="BC19" s="18">
        <f t="shared" si="12"/>
        <v>-241</v>
      </c>
      <c r="BD19" s="18">
        <f t="shared" si="12"/>
        <v>7</v>
      </c>
      <c r="BE19" s="18">
        <f t="shared" si="12"/>
        <v>2</v>
      </c>
      <c r="BF19" s="45">
        <f t="shared" si="12"/>
        <v>0</v>
      </c>
      <c r="BG19" s="7"/>
      <c r="BH19" s="7"/>
      <c r="BI19" s="7"/>
      <c r="BJ19" s="7"/>
    </row>
    <row r="20" spans="1:62" x14ac:dyDescent="0.25">
      <c r="A20" s="13"/>
      <c r="B20" s="10">
        <f t="shared" si="13"/>
        <v>6</v>
      </c>
      <c r="C20" s="35">
        <f t="shared" ref="C20:J20" si="27">MEDIAN(C8:E10)</f>
        <v>0</v>
      </c>
      <c r="D20" s="7">
        <f t="shared" si="27"/>
        <v>3</v>
      </c>
      <c r="E20" s="7">
        <f t="shared" si="27"/>
        <v>3</v>
      </c>
      <c r="F20" s="7">
        <f t="shared" si="27"/>
        <v>4</v>
      </c>
      <c r="G20" s="7">
        <f t="shared" si="27"/>
        <v>6</v>
      </c>
      <c r="H20" s="7">
        <f t="shared" si="27"/>
        <v>0</v>
      </c>
      <c r="I20" s="7">
        <f t="shared" si="27"/>
        <v>0</v>
      </c>
      <c r="J20" s="37">
        <f t="shared" si="27"/>
        <v>0</v>
      </c>
      <c r="K20" s="12"/>
      <c r="N20" s="10">
        <f t="shared" si="15"/>
        <v>6</v>
      </c>
      <c r="O20" s="35">
        <f t="shared" si="16"/>
        <v>1</v>
      </c>
      <c r="P20" s="7">
        <f t="shared" si="17"/>
        <v>2</v>
      </c>
      <c r="Q20" s="7">
        <f t="shared" si="18"/>
        <v>3</v>
      </c>
      <c r="R20" s="7">
        <f t="shared" si="19"/>
        <v>31</v>
      </c>
      <c r="S20" s="7">
        <f t="shared" si="20"/>
        <v>32</v>
      </c>
      <c r="T20" s="7">
        <f t="shared" si="21"/>
        <v>31</v>
      </c>
      <c r="U20" s="7">
        <f t="shared" si="22"/>
        <v>2</v>
      </c>
      <c r="V20" s="37">
        <f t="shared" si="23"/>
        <v>0</v>
      </c>
      <c r="Z20" s="10">
        <f t="shared" si="7"/>
        <v>6</v>
      </c>
      <c r="AA20" s="35">
        <f t="shared" si="8"/>
        <v>1</v>
      </c>
      <c r="AB20" s="7">
        <f t="shared" si="8"/>
        <v>2</v>
      </c>
      <c r="AC20" s="7">
        <f t="shared" si="8"/>
        <v>3</v>
      </c>
      <c r="AD20" s="7">
        <f t="shared" si="8"/>
        <v>4</v>
      </c>
      <c r="AE20" s="7">
        <f t="shared" si="8"/>
        <v>5</v>
      </c>
      <c r="AF20" s="7">
        <f t="shared" si="8"/>
        <v>3</v>
      </c>
      <c r="AG20" s="7">
        <f t="shared" si="8"/>
        <v>0</v>
      </c>
      <c r="AH20" s="37">
        <f t="shared" si="8"/>
        <v>0</v>
      </c>
      <c r="AK20" s="13"/>
      <c r="AL20" s="10">
        <f t="shared" si="9"/>
        <v>6</v>
      </c>
      <c r="AM20" s="44">
        <f t="shared" si="10"/>
        <v>6</v>
      </c>
      <c r="AN20" s="18">
        <f t="shared" si="10"/>
        <v>3</v>
      </c>
      <c r="AO20" s="18">
        <f t="shared" si="10"/>
        <v>5</v>
      </c>
      <c r="AP20" s="18">
        <f t="shared" si="10"/>
        <v>254</v>
      </c>
      <c r="AQ20" s="18">
        <f t="shared" si="10"/>
        <v>5</v>
      </c>
      <c r="AR20" s="18">
        <f t="shared" si="10"/>
        <v>-262</v>
      </c>
      <c r="AS20" s="18">
        <f t="shared" si="10"/>
        <v>-16</v>
      </c>
      <c r="AT20" s="45">
        <f t="shared" si="10"/>
        <v>0</v>
      </c>
      <c r="AU20" s="7"/>
      <c r="AV20" s="7"/>
      <c r="AW20" s="13"/>
      <c r="AX20" s="10">
        <f t="shared" si="11"/>
        <v>6</v>
      </c>
      <c r="AY20" s="44">
        <f t="shared" si="12"/>
        <v>-9</v>
      </c>
      <c r="AZ20" s="18">
        <f t="shared" si="12"/>
        <v>-13</v>
      </c>
      <c r="BA20" s="18">
        <f t="shared" si="12"/>
        <v>-16</v>
      </c>
      <c r="BB20" s="18">
        <f t="shared" si="12"/>
        <v>-269</v>
      </c>
      <c r="BC20" s="18">
        <f t="shared" si="12"/>
        <v>-523</v>
      </c>
      <c r="BD20" s="18">
        <f t="shared" si="12"/>
        <v>-271</v>
      </c>
      <c r="BE20" s="18">
        <f t="shared" si="12"/>
        <v>-8</v>
      </c>
      <c r="BF20" s="45">
        <f t="shared" si="12"/>
        <v>0</v>
      </c>
      <c r="BG20" s="7"/>
      <c r="BH20" s="7"/>
      <c r="BI20" s="7"/>
      <c r="BJ20" s="7"/>
    </row>
    <row r="21" spans="1:62" x14ac:dyDescent="0.25">
      <c r="A21" s="13"/>
      <c r="B21" s="10">
        <f t="shared" si="13"/>
        <v>7</v>
      </c>
      <c r="C21" s="35">
        <f t="shared" ref="C21:J21" si="28">MEDIAN(C9:E11)</f>
        <v>0</v>
      </c>
      <c r="D21" s="7">
        <f t="shared" si="28"/>
        <v>0</v>
      </c>
      <c r="E21" s="7">
        <f t="shared" si="28"/>
        <v>0</v>
      </c>
      <c r="F21" s="7">
        <f t="shared" si="28"/>
        <v>0</v>
      </c>
      <c r="G21" s="7">
        <f t="shared" si="28"/>
        <v>0</v>
      </c>
      <c r="H21" s="7">
        <f t="shared" si="28"/>
        <v>0</v>
      </c>
      <c r="I21" s="7">
        <f t="shared" si="28"/>
        <v>0</v>
      </c>
      <c r="J21" s="37">
        <f t="shared" si="28"/>
        <v>0</v>
      </c>
      <c r="K21" s="7"/>
      <c r="N21" s="10">
        <f t="shared" si="15"/>
        <v>7</v>
      </c>
      <c r="O21" s="35">
        <f t="shared" si="16"/>
        <v>1</v>
      </c>
      <c r="P21" s="7">
        <f t="shared" si="17"/>
        <v>1</v>
      </c>
      <c r="Q21" s="7">
        <f t="shared" si="18"/>
        <v>1</v>
      </c>
      <c r="R21" s="7">
        <f t="shared" si="19"/>
        <v>2</v>
      </c>
      <c r="S21" s="7">
        <f t="shared" si="20"/>
        <v>2</v>
      </c>
      <c r="T21" s="7">
        <f t="shared" si="21"/>
        <v>2</v>
      </c>
      <c r="U21" s="7">
        <f t="shared" si="22"/>
        <v>1</v>
      </c>
      <c r="V21" s="37">
        <f t="shared" si="23"/>
        <v>0</v>
      </c>
      <c r="Z21" s="10">
        <f t="shared" si="7"/>
        <v>7</v>
      </c>
      <c r="AA21" s="35">
        <f t="shared" si="8"/>
        <v>0</v>
      </c>
      <c r="AB21" s="7">
        <f t="shared" si="8"/>
        <v>0</v>
      </c>
      <c r="AC21" s="7">
        <f t="shared" si="8"/>
        <v>1</v>
      </c>
      <c r="AD21" s="7">
        <f t="shared" si="8"/>
        <v>1</v>
      </c>
      <c r="AE21" s="7">
        <f t="shared" si="8"/>
        <v>1</v>
      </c>
      <c r="AF21" s="7">
        <f t="shared" si="8"/>
        <v>0</v>
      </c>
      <c r="AG21" s="7">
        <f t="shared" si="8"/>
        <v>0</v>
      </c>
      <c r="AH21" s="37">
        <f t="shared" si="8"/>
        <v>0</v>
      </c>
      <c r="AK21" s="13"/>
      <c r="AL21" s="10">
        <f t="shared" si="9"/>
        <v>7</v>
      </c>
      <c r="AM21" s="44">
        <f t="shared" si="10"/>
        <v>3</v>
      </c>
      <c r="AN21" s="18">
        <f t="shared" si="10"/>
        <v>2</v>
      </c>
      <c r="AO21" s="18">
        <f t="shared" si="10"/>
        <v>3</v>
      </c>
      <c r="AP21" s="18">
        <f t="shared" si="10"/>
        <v>3</v>
      </c>
      <c r="AQ21" s="18">
        <f t="shared" si="10"/>
        <v>2</v>
      </c>
      <c r="AR21" s="18">
        <f t="shared" si="10"/>
        <v>-7</v>
      </c>
      <c r="AS21" s="18">
        <f t="shared" si="10"/>
        <v>-8</v>
      </c>
      <c r="AT21" s="45">
        <f t="shared" si="10"/>
        <v>0</v>
      </c>
      <c r="AU21" s="7"/>
      <c r="AV21" s="7"/>
      <c r="AW21" s="13"/>
      <c r="AX21" s="10">
        <f t="shared" si="11"/>
        <v>7</v>
      </c>
      <c r="AY21" s="44">
        <f t="shared" si="12"/>
        <v>-7</v>
      </c>
      <c r="AZ21" s="18">
        <f t="shared" si="12"/>
        <v>-12</v>
      </c>
      <c r="BA21" s="18">
        <f t="shared" si="12"/>
        <v>-17</v>
      </c>
      <c r="BB21" s="18">
        <f t="shared" si="12"/>
        <v>-23</v>
      </c>
      <c r="BC21" s="18">
        <f t="shared" si="12"/>
        <v>-28</v>
      </c>
      <c r="BD21" s="18">
        <f t="shared" si="12"/>
        <v>-23</v>
      </c>
      <c r="BE21" s="18">
        <f t="shared" si="12"/>
        <v>-8</v>
      </c>
      <c r="BF21" s="45">
        <f t="shared" si="12"/>
        <v>0</v>
      </c>
      <c r="BG21" s="7"/>
      <c r="BH21" s="7"/>
      <c r="BI21" s="7"/>
      <c r="BJ21" s="7"/>
    </row>
    <row r="22" spans="1:62" x14ac:dyDescent="0.25">
      <c r="A22" s="13"/>
      <c r="B22" s="10">
        <f t="shared" si="13"/>
        <v>8</v>
      </c>
      <c r="C22" s="38">
        <f t="shared" ref="C22:J22" si="29">MEDIAN(C10:E12)</f>
        <v>0</v>
      </c>
      <c r="D22" s="30">
        <f t="shared" si="29"/>
        <v>0</v>
      </c>
      <c r="E22" s="30">
        <f t="shared" si="29"/>
        <v>0</v>
      </c>
      <c r="F22" s="30">
        <f t="shared" si="29"/>
        <v>0</v>
      </c>
      <c r="G22" s="30">
        <f t="shared" si="29"/>
        <v>0</v>
      </c>
      <c r="H22" s="30">
        <f t="shared" si="29"/>
        <v>0</v>
      </c>
      <c r="I22" s="30">
        <f t="shared" si="29"/>
        <v>0</v>
      </c>
      <c r="J22" s="39">
        <f t="shared" si="29"/>
        <v>0</v>
      </c>
      <c r="K22" s="7"/>
      <c r="N22" s="10">
        <f t="shared" si="15"/>
        <v>8</v>
      </c>
      <c r="O22" s="38">
        <f t="shared" si="16"/>
        <v>0</v>
      </c>
      <c r="P22" s="30">
        <f t="shared" si="17"/>
        <v>0</v>
      </c>
      <c r="Q22" s="30">
        <f t="shared" si="18"/>
        <v>0</v>
      </c>
      <c r="R22" s="30">
        <f t="shared" si="19"/>
        <v>0</v>
      </c>
      <c r="S22" s="30">
        <f t="shared" si="20"/>
        <v>0</v>
      </c>
      <c r="T22" s="30">
        <f t="shared" si="21"/>
        <v>0</v>
      </c>
      <c r="U22" s="30">
        <f t="shared" si="22"/>
        <v>0</v>
      </c>
      <c r="V22" s="39">
        <f t="shared" si="23"/>
        <v>0</v>
      </c>
      <c r="Z22" s="10">
        <f t="shared" si="7"/>
        <v>8</v>
      </c>
      <c r="AA22" s="38">
        <f t="shared" si="8"/>
        <v>0</v>
      </c>
      <c r="AB22" s="30">
        <f t="shared" si="8"/>
        <v>0</v>
      </c>
      <c r="AC22" s="30">
        <f t="shared" si="8"/>
        <v>0</v>
      </c>
      <c r="AD22" s="30">
        <f t="shared" si="8"/>
        <v>0</v>
      </c>
      <c r="AE22" s="30">
        <f t="shared" si="8"/>
        <v>0</v>
      </c>
      <c r="AF22" s="30">
        <f t="shared" si="8"/>
        <v>0</v>
      </c>
      <c r="AG22" s="30">
        <f t="shared" si="8"/>
        <v>0</v>
      </c>
      <c r="AH22" s="39">
        <f t="shared" si="8"/>
        <v>0</v>
      </c>
      <c r="AK22" s="13"/>
      <c r="AL22" s="10">
        <f t="shared" si="9"/>
        <v>8</v>
      </c>
      <c r="AM22" s="46">
        <f t="shared" si="10"/>
        <v>0</v>
      </c>
      <c r="AN22" s="47">
        <f t="shared" si="10"/>
        <v>0</v>
      </c>
      <c r="AO22" s="47">
        <f t="shared" si="10"/>
        <v>0</v>
      </c>
      <c r="AP22" s="47">
        <f t="shared" si="10"/>
        <v>0</v>
      </c>
      <c r="AQ22" s="47">
        <f t="shared" si="10"/>
        <v>0</v>
      </c>
      <c r="AR22" s="47">
        <f t="shared" si="10"/>
        <v>0</v>
      </c>
      <c r="AS22" s="47">
        <f t="shared" si="10"/>
        <v>0</v>
      </c>
      <c r="AT22" s="48">
        <f t="shared" si="10"/>
        <v>0</v>
      </c>
      <c r="AU22" s="7"/>
      <c r="AV22" s="7"/>
      <c r="AW22" s="13"/>
      <c r="AX22" s="10">
        <f t="shared" si="11"/>
        <v>8</v>
      </c>
      <c r="AY22" s="46">
        <f t="shared" si="12"/>
        <v>0</v>
      </c>
      <c r="AZ22" s="47">
        <f t="shared" si="12"/>
        <v>0</v>
      </c>
      <c r="BA22" s="47">
        <f t="shared" si="12"/>
        <v>0</v>
      </c>
      <c r="BB22" s="47">
        <f t="shared" si="12"/>
        <v>0</v>
      </c>
      <c r="BC22" s="47">
        <f t="shared" si="12"/>
        <v>0</v>
      </c>
      <c r="BD22" s="47">
        <f t="shared" si="12"/>
        <v>0</v>
      </c>
      <c r="BE22" s="47">
        <f t="shared" si="12"/>
        <v>0</v>
      </c>
      <c r="BF22" s="48">
        <f t="shared" si="12"/>
        <v>0</v>
      </c>
      <c r="BG22" s="7"/>
      <c r="BH22" s="7"/>
      <c r="BI22" s="7"/>
      <c r="BJ22" s="7"/>
    </row>
    <row r="23" spans="1:62" x14ac:dyDescent="0.25">
      <c r="A23" s="13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13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x14ac:dyDescent="0.25">
      <c r="A24" s="13" t="s">
        <v>9</v>
      </c>
      <c r="B24" s="7"/>
      <c r="C24" s="10">
        <f>C14</f>
        <v>1</v>
      </c>
      <c r="D24" s="10">
        <f t="shared" ref="D24:J24" si="30">D14</f>
        <v>2</v>
      </c>
      <c r="E24" s="10">
        <f t="shared" si="30"/>
        <v>3</v>
      </c>
      <c r="F24" s="10">
        <f t="shared" si="30"/>
        <v>4</v>
      </c>
      <c r="G24" s="10">
        <f t="shared" si="30"/>
        <v>5</v>
      </c>
      <c r="H24" s="10">
        <f t="shared" si="30"/>
        <v>6</v>
      </c>
      <c r="I24" s="10">
        <f t="shared" si="30"/>
        <v>7</v>
      </c>
      <c r="J24" s="10">
        <f t="shared" si="30"/>
        <v>8</v>
      </c>
      <c r="M24" s="14" t="s">
        <v>40</v>
      </c>
      <c r="N24" s="7"/>
      <c r="O24" s="10">
        <f>O14</f>
        <v>1</v>
      </c>
      <c r="P24" s="10">
        <f t="shared" ref="P24:V24" si="31">P14</f>
        <v>2</v>
      </c>
      <c r="Q24" s="10">
        <f t="shared" si="31"/>
        <v>3</v>
      </c>
      <c r="R24" s="10">
        <f t="shared" si="31"/>
        <v>4</v>
      </c>
      <c r="S24" s="10">
        <f t="shared" si="31"/>
        <v>5</v>
      </c>
      <c r="T24" s="10">
        <f t="shared" si="31"/>
        <v>6</v>
      </c>
      <c r="U24" s="10">
        <f t="shared" si="31"/>
        <v>7</v>
      </c>
      <c r="V24" s="10">
        <f t="shared" si="31"/>
        <v>8</v>
      </c>
      <c r="Y24" s="13" t="s">
        <v>37</v>
      </c>
      <c r="Z24" s="7"/>
      <c r="AA24" s="10">
        <f>AA14</f>
        <v>1</v>
      </c>
      <c r="AB24" s="10">
        <f t="shared" ref="AB24:AH24" si="32">AB14</f>
        <v>2</v>
      </c>
      <c r="AC24" s="10">
        <f t="shared" si="32"/>
        <v>3</v>
      </c>
      <c r="AD24" s="10">
        <f t="shared" si="32"/>
        <v>4</v>
      </c>
      <c r="AE24" s="10">
        <f t="shared" si="32"/>
        <v>5</v>
      </c>
      <c r="AF24" s="10">
        <f t="shared" si="32"/>
        <v>6</v>
      </c>
      <c r="AG24" s="10">
        <f t="shared" si="32"/>
        <v>7</v>
      </c>
      <c r="AH24" s="10">
        <f t="shared" si="32"/>
        <v>8</v>
      </c>
      <c r="AK24" s="13" t="s">
        <v>50</v>
      </c>
      <c r="AL24" s="7"/>
      <c r="AM24" s="10">
        <f>AM14</f>
        <v>1</v>
      </c>
      <c r="AN24" s="10">
        <f t="shared" ref="AN24:AT24" si="33">AN14</f>
        <v>2</v>
      </c>
      <c r="AO24" s="10">
        <f t="shared" si="33"/>
        <v>3</v>
      </c>
      <c r="AP24" s="10">
        <f t="shared" si="33"/>
        <v>4</v>
      </c>
      <c r="AQ24" s="10">
        <f t="shared" si="33"/>
        <v>5</v>
      </c>
      <c r="AR24" s="10">
        <f t="shared" si="33"/>
        <v>6</v>
      </c>
      <c r="AS24" s="10">
        <f t="shared" si="33"/>
        <v>7</v>
      </c>
      <c r="AT24" s="10">
        <f t="shared" si="33"/>
        <v>8</v>
      </c>
      <c r="AU24" s="7"/>
      <c r="AV24" s="7"/>
      <c r="AW24" s="13" t="s">
        <v>6</v>
      </c>
      <c r="AX24" s="7"/>
      <c r="AY24" s="10">
        <f>AY14</f>
        <v>1</v>
      </c>
      <c r="AZ24" s="10">
        <f t="shared" ref="AZ24:BF24" si="34">AZ14</f>
        <v>2</v>
      </c>
      <c r="BA24" s="10">
        <f t="shared" si="34"/>
        <v>3</v>
      </c>
      <c r="BB24" s="10">
        <f t="shared" si="34"/>
        <v>4</v>
      </c>
      <c r="BC24" s="10">
        <f t="shared" si="34"/>
        <v>5</v>
      </c>
      <c r="BD24" s="10">
        <f t="shared" si="34"/>
        <v>6</v>
      </c>
      <c r="BE24" s="10">
        <f t="shared" si="34"/>
        <v>7</v>
      </c>
      <c r="BF24" s="10">
        <f t="shared" si="34"/>
        <v>8</v>
      </c>
      <c r="BG24" s="7"/>
      <c r="BH24" s="7"/>
      <c r="BI24" s="7"/>
      <c r="BJ24" s="7"/>
    </row>
    <row r="25" spans="1:62" x14ac:dyDescent="0.25">
      <c r="A25" s="13"/>
      <c r="B25" s="10">
        <f>B15</f>
        <v>1</v>
      </c>
      <c r="C25" s="31">
        <f>MIN(C3:E5)</f>
        <v>0</v>
      </c>
      <c r="D25" s="32">
        <f t="shared" ref="D25:J25" si="35">MIN(D3:F5)</f>
        <v>0</v>
      </c>
      <c r="E25" s="32">
        <f t="shared" si="35"/>
        <v>0</v>
      </c>
      <c r="F25" s="32">
        <f t="shared" si="35"/>
        <v>0</v>
      </c>
      <c r="G25" s="32">
        <f t="shared" si="35"/>
        <v>0</v>
      </c>
      <c r="H25" s="32">
        <f t="shared" si="35"/>
        <v>0</v>
      </c>
      <c r="I25" s="32">
        <f t="shared" si="35"/>
        <v>0</v>
      </c>
      <c r="J25" s="40">
        <f t="shared" si="35"/>
        <v>0</v>
      </c>
      <c r="M25" s="14" t="s">
        <v>38</v>
      </c>
      <c r="N25" s="10">
        <f>N15</f>
        <v>1</v>
      </c>
      <c r="O25" s="31">
        <f>ROUND(PRODUCT(C3:E5)^(1/COUNT(C3:E5)),0)</f>
        <v>0</v>
      </c>
      <c r="P25" s="32">
        <f t="shared" ref="P25:V25" si="36">ROUND(PRODUCT(D3:F5)^(1/COUNT(D3:F5)),0)</f>
        <v>0</v>
      </c>
      <c r="Q25" s="32">
        <f t="shared" si="36"/>
        <v>0</v>
      </c>
      <c r="R25" s="32">
        <f t="shared" si="36"/>
        <v>0</v>
      </c>
      <c r="S25" s="32">
        <f t="shared" si="36"/>
        <v>0</v>
      </c>
      <c r="T25" s="32">
        <f t="shared" si="36"/>
        <v>0</v>
      </c>
      <c r="U25" s="32">
        <f t="shared" si="36"/>
        <v>0</v>
      </c>
      <c r="V25" s="40">
        <f t="shared" si="36"/>
        <v>0</v>
      </c>
      <c r="Y25" s="14" t="s">
        <v>45</v>
      </c>
      <c r="Z25" s="10">
        <f>Z15</f>
        <v>1</v>
      </c>
      <c r="AA25" s="31">
        <f t="shared" ref="AA25:AH32" si="37">ROUND(((SUM(C3:E5)-MIN(C3:E5)-MAX(C3:E5))/(COUNT(C3:E5)-$Y$27)),0)</f>
        <v>1</v>
      </c>
      <c r="AB25" s="32">
        <f t="shared" si="37"/>
        <v>1</v>
      </c>
      <c r="AC25" s="32">
        <f t="shared" si="37"/>
        <v>2</v>
      </c>
      <c r="AD25" s="32">
        <f t="shared" si="37"/>
        <v>2</v>
      </c>
      <c r="AE25" s="32">
        <f t="shared" si="37"/>
        <v>3</v>
      </c>
      <c r="AF25" s="32">
        <f t="shared" si="37"/>
        <v>1</v>
      </c>
      <c r="AG25" s="32">
        <f t="shared" si="37"/>
        <v>0</v>
      </c>
      <c r="AH25" s="40">
        <f t="shared" si="37"/>
        <v>0</v>
      </c>
      <c r="AK25" s="13" t="s">
        <v>46</v>
      </c>
      <c r="AL25" s="10">
        <f>AL15</f>
        <v>1</v>
      </c>
      <c r="AM25" s="41">
        <f>$AP$10*C3+$AQ$10*D3+$AR$10*E3+$AP$11*C4+$AQ$11*D4+$AR$11*E4+$AP$12*C5+$AQ$12*D5+$AR$12*E5</f>
        <v>257</v>
      </c>
      <c r="AN25" s="42">
        <f t="shared" ref="AN25:AT25" si="38">$AP$10*D3+$AQ$10*E3+$AR$10*F3+$AP$11*D4+$AQ$11*E4+$AR$11*F4+$AP$12*D5+$AQ$12*E5+$AR$12*F5</f>
        <v>259</v>
      </c>
      <c r="AO25" s="42">
        <f t="shared" si="38"/>
        <v>260</v>
      </c>
      <c r="AP25" s="42">
        <f t="shared" si="38"/>
        <v>8</v>
      </c>
      <c r="AQ25" s="42">
        <f t="shared" si="38"/>
        <v>9</v>
      </c>
      <c r="AR25" s="42">
        <f t="shared" si="38"/>
        <v>6</v>
      </c>
      <c r="AS25" s="42">
        <f t="shared" si="38"/>
        <v>3</v>
      </c>
      <c r="AT25" s="43">
        <f t="shared" si="38"/>
        <v>0</v>
      </c>
      <c r="AU25" s="7"/>
      <c r="AV25" s="7"/>
      <c r="AW25" s="13" t="s">
        <v>46</v>
      </c>
      <c r="AX25" s="10">
        <f>AX15</f>
        <v>1</v>
      </c>
      <c r="AY25" s="41">
        <f t="shared" ref="AY25:BF32" si="39">$BB$10*C3+$BC$10*D3+$BD$10*E3+$BB$11*C4+$BC$11*D4+$BD$11*E4+$BB$12*C5+$BC$12*D5+$BD$12*E5</f>
        <v>257</v>
      </c>
      <c r="AZ25" s="42">
        <f t="shared" si="39"/>
        <v>0</v>
      </c>
      <c r="BA25" s="42">
        <f t="shared" si="39"/>
        <v>-238</v>
      </c>
      <c r="BB25" s="42">
        <f t="shared" si="39"/>
        <v>13</v>
      </c>
      <c r="BC25" s="42">
        <f t="shared" si="39"/>
        <v>-8</v>
      </c>
      <c r="BD25" s="42">
        <f t="shared" si="39"/>
        <v>-17</v>
      </c>
      <c r="BE25" s="42">
        <f t="shared" si="39"/>
        <v>-11</v>
      </c>
      <c r="BF25" s="43">
        <f t="shared" si="39"/>
        <v>0</v>
      </c>
      <c r="BG25" s="7"/>
      <c r="BH25" s="7"/>
      <c r="BI25" s="7"/>
      <c r="BJ25" s="7"/>
    </row>
    <row r="26" spans="1:62" x14ac:dyDescent="0.25">
      <c r="A26" s="13"/>
      <c r="B26" s="10">
        <f t="shared" ref="B26:B32" si="40">B16</f>
        <v>2</v>
      </c>
      <c r="C26" s="35">
        <f t="shared" ref="C26:C32" si="41">MIN(C4:E6)</f>
        <v>0</v>
      </c>
      <c r="D26" s="7">
        <f t="shared" ref="D26:D32" si="42">MIN(D4:F6)</f>
        <v>1</v>
      </c>
      <c r="E26" s="7">
        <f t="shared" ref="E26:E32" si="43">MIN(E4:G6)</f>
        <v>1</v>
      </c>
      <c r="F26" s="7">
        <f t="shared" ref="F26:F32" si="44">MIN(F4:H6)</f>
        <v>1</v>
      </c>
      <c r="G26" s="7">
        <f t="shared" ref="G26:G32" si="45">MIN(G4:I6)</f>
        <v>3</v>
      </c>
      <c r="H26" s="7">
        <f t="shared" ref="H26:H32" si="46">MIN(H4:J6)</f>
        <v>0</v>
      </c>
      <c r="I26" s="7">
        <f t="shared" ref="I26:I32" si="47">MIN(I4:K6)</f>
        <v>0</v>
      </c>
      <c r="J26" s="37">
        <f t="shared" ref="J26:J32" si="48">MIN(J4:L6)</f>
        <v>0</v>
      </c>
      <c r="N26" s="10">
        <f t="shared" ref="N26:N32" si="49">N16</f>
        <v>2</v>
      </c>
      <c r="O26" s="35">
        <f t="shared" ref="O26:O32" si="50">ROUND(PRODUCT(C4:E6)^(1/COUNT(C4:E6)),0)</f>
        <v>0</v>
      </c>
      <c r="P26" s="7">
        <f t="shared" ref="P26:P32" si="51">ROUND(PRODUCT(D4:F6)^(1/COUNT(D4:F6)),0)</f>
        <v>5</v>
      </c>
      <c r="Q26" s="7">
        <f t="shared" ref="Q26:Q32" si="52">ROUND(PRODUCT(E4:G6)^(1/COUNT(E4:G6)),0)</f>
        <v>7</v>
      </c>
      <c r="R26" s="7">
        <f t="shared" ref="R26:R32" si="53">ROUND(PRODUCT(F4:H6)^(1/COUNT(F4:H6)),0)</f>
        <v>5</v>
      </c>
      <c r="S26" s="7">
        <f t="shared" ref="S26:S32" si="54">ROUND(PRODUCT(G4:I6)^(1/COUNT(G4:I6)),0)</f>
        <v>4</v>
      </c>
      <c r="T26" s="7">
        <f t="shared" ref="T26:T32" si="55">ROUND(PRODUCT(H4:J6)^(1/COUNT(H4:J6)),0)</f>
        <v>0</v>
      </c>
      <c r="U26" s="7">
        <f t="shared" ref="U26:U32" si="56">ROUND(PRODUCT(I4:K6)^(1/COUNT(I4:K6)),0)</f>
        <v>0</v>
      </c>
      <c r="V26" s="37">
        <f t="shared" ref="V26:V32" si="57">ROUND(PRODUCT(J4:L6)^(1/COUNT(J4:L6)),0)</f>
        <v>0</v>
      </c>
      <c r="Y26" s="13" t="s">
        <v>44</v>
      </c>
      <c r="Z26" s="10">
        <f t="shared" ref="Z26:Z32" si="58">Z16</f>
        <v>2</v>
      </c>
      <c r="AA26" s="35">
        <f t="shared" si="37"/>
        <v>1</v>
      </c>
      <c r="AB26" s="7">
        <f t="shared" si="37"/>
        <v>38</v>
      </c>
      <c r="AC26" s="7">
        <f t="shared" si="37"/>
        <v>39</v>
      </c>
      <c r="AD26" s="7">
        <f t="shared" si="37"/>
        <v>4</v>
      </c>
      <c r="AE26" s="7">
        <f t="shared" si="37"/>
        <v>4</v>
      </c>
      <c r="AF26" s="7">
        <f t="shared" si="37"/>
        <v>2</v>
      </c>
      <c r="AG26" s="7">
        <f t="shared" si="37"/>
        <v>1</v>
      </c>
      <c r="AH26" s="37">
        <f t="shared" si="37"/>
        <v>0</v>
      </c>
      <c r="AK26" s="7"/>
      <c r="AL26" s="10">
        <f t="shared" ref="AL26:AL32" si="59">AL16</f>
        <v>2</v>
      </c>
      <c r="AM26" s="44">
        <f t="shared" ref="AM26:AM32" si="60">$AP$10*C4+$AQ$10*D4+$AR$10*E4+$AP$11*C5+$AQ$11*D5+$AR$11*E5+$AP$12*C6+$AQ$12*D6+$AR$12*E6</f>
        <v>4</v>
      </c>
      <c r="AN26" s="18">
        <f t="shared" ref="AN26:AN32" si="61">$AP$10*D4+$AQ$10*E4+$AR$10*F4+$AP$11*D5+$AQ$11*E5+$AR$11*F5+$AP$12*D6+$AQ$12*E6+$AR$12*F6</f>
        <v>258</v>
      </c>
      <c r="AO26" s="18">
        <f t="shared" ref="AO26:AO32" si="62">$AP$10*E4+$AQ$10*F4+$AR$10*G4+$AP$11*E5+$AQ$11*F5+$AR$11*G5+$AP$12*E6+$AQ$12*F6+$AR$12*G6</f>
        <v>252</v>
      </c>
      <c r="AP26" s="18">
        <f t="shared" ref="AP26:AP32" si="63">$AP$10*F4+$AQ$10*G4+$AR$10*H4+$AP$11*F5+$AQ$11*G5+$AR$11*H5+$AP$12*F6+$AQ$12*G6+$AR$12*H6</f>
        <v>246</v>
      </c>
      <c r="AQ26" s="18">
        <f t="shared" ref="AQ26:AQ32" si="64">$AP$10*G4+$AQ$10*H4+$AR$10*I4+$AP$11*G5+$AQ$11*H5+$AR$11*I5+$AP$12*G6+$AQ$12*H6+$AR$12*I6</f>
        <v>-9</v>
      </c>
      <c r="AR26" s="18">
        <f t="shared" ref="AR26:AR32" si="65">$AP$10*H4+$AQ$10*I4+$AR$10*J4+$AP$11*H5+$AQ$11*I5+$AR$11*J5+$AP$12*H6+$AQ$12*I6+$AR$12*J6</f>
        <v>-5</v>
      </c>
      <c r="AS26" s="18">
        <f t="shared" ref="AS26:AS32" si="66">$AP$10*I4+$AQ$10*J4+$AR$10*K4+$AP$11*I5+$AQ$11*J5+$AR$11*K5+$AP$12*I6+$AQ$12*J6+$AR$12*K6</f>
        <v>-1</v>
      </c>
      <c r="AT26" s="45">
        <f t="shared" ref="AT26:AT32" si="67">$AP$10*J4+$AQ$10*K4+$AR$10*L4+$AP$11*J5+$AQ$11*K5+$AR$11*L5+$AP$12*J6+$AQ$12*K6+$AR$12*L6</f>
        <v>0</v>
      </c>
      <c r="AU26" s="7"/>
      <c r="AV26" s="7"/>
      <c r="AW26" s="13"/>
      <c r="AX26" s="10">
        <f t="shared" ref="AX26:AX32" si="68">AX16</f>
        <v>2</v>
      </c>
      <c r="AY26" s="44">
        <f t="shared" si="39"/>
        <v>514</v>
      </c>
      <c r="AZ26" s="18">
        <f t="shared" si="39"/>
        <v>252</v>
      </c>
      <c r="BA26" s="18">
        <f t="shared" si="39"/>
        <v>-496</v>
      </c>
      <c r="BB26" s="18">
        <f t="shared" si="39"/>
        <v>-244</v>
      </c>
      <c r="BC26" s="18">
        <f t="shared" si="39"/>
        <v>-5</v>
      </c>
      <c r="BD26" s="18">
        <f t="shared" si="39"/>
        <v>-16</v>
      </c>
      <c r="BE26" s="18">
        <f t="shared" si="39"/>
        <v>-13</v>
      </c>
      <c r="BF26" s="45">
        <f t="shared" si="39"/>
        <v>0</v>
      </c>
      <c r="BG26" s="7"/>
      <c r="BH26" s="7"/>
      <c r="BI26" s="7"/>
      <c r="BJ26" s="7"/>
    </row>
    <row r="27" spans="1:62" x14ac:dyDescent="0.25">
      <c r="A27" s="13"/>
      <c r="B27" s="10">
        <f t="shared" si="40"/>
        <v>3</v>
      </c>
      <c r="C27" s="35">
        <f t="shared" si="41"/>
        <v>0</v>
      </c>
      <c r="D27" s="7">
        <f t="shared" si="42"/>
        <v>2</v>
      </c>
      <c r="E27" s="7">
        <f t="shared" si="43"/>
        <v>2</v>
      </c>
      <c r="F27" s="7">
        <f t="shared" si="44"/>
        <v>2</v>
      </c>
      <c r="G27" s="7">
        <f t="shared" si="45"/>
        <v>3</v>
      </c>
      <c r="H27" s="7">
        <f t="shared" si="46"/>
        <v>0</v>
      </c>
      <c r="I27" s="7">
        <f t="shared" si="47"/>
        <v>0</v>
      </c>
      <c r="J27" s="37">
        <f t="shared" si="48"/>
        <v>0</v>
      </c>
      <c r="N27" s="10">
        <f t="shared" si="49"/>
        <v>3</v>
      </c>
      <c r="O27" s="35">
        <f t="shared" si="50"/>
        <v>0</v>
      </c>
      <c r="P27" s="7">
        <f t="shared" si="51"/>
        <v>7</v>
      </c>
      <c r="Q27" s="7">
        <f t="shared" si="52"/>
        <v>13</v>
      </c>
      <c r="R27" s="7">
        <f t="shared" si="53"/>
        <v>8</v>
      </c>
      <c r="S27" s="7">
        <f t="shared" si="54"/>
        <v>6</v>
      </c>
      <c r="T27" s="7">
        <f t="shared" si="55"/>
        <v>0</v>
      </c>
      <c r="U27" s="7">
        <f t="shared" si="56"/>
        <v>0</v>
      </c>
      <c r="V27" s="37">
        <f t="shared" si="57"/>
        <v>0</v>
      </c>
      <c r="Y27" s="16">
        <v>2</v>
      </c>
      <c r="Z27" s="10">
        <f t="shared" si="58"/>
        <v>3</v>
      </c>
      <c r="AA27" s="35">
        <f t="shared" si="37"/>
        <v>2</v>
      </c>
      <c r="AB27" s="7">
        <f t="shared" si="37"/>
        <v>39</v>
      </c>
      <c r="AC27" s="7">
        <f t="shared" si="37"/>
        <v>75</v>
      </c>
      <c r="AD27" s="7">
        <f t="shared" si="37"/>
        <v>39</v>
      </c>
      <c r="AE27" s="7">
        <f t="shared" si="37"/>
        <v>4</v>
      </c>
      <c r="AF27" s="7">
        <f t="shared" si="37"/>
        <v>2</v>
      </c>
      <c r="AG27" s="7">
        <f t="shared" si="37"/>
        <v>1</v>
      </c>
      <c r="AH27" s="37">
        <f t="shared" si="37"/>
        <v>0</v>
      </c>
      <c r="AL27" s="10">
        <f t="shared" si="59"/>
        <v>3</v>
      </c>
      <c r="AM27" s="44">
        <f t="shared" si="60"/>
        <v>-251</v>
      </c>
      <c r="AN27" s="18">
        <f t="shared" si="61"/>
        <v>-250</v>
      </c>
      <c r="AO27" s="18">
        <f t="shared" si="62"/>
        <v>1</v>
      </c>
      <c r="AP27" s="18">
        <f t="shared" si="63"/>
        <v>254</v>
      </c>
      <c r="AQ27" s="18">
        <f t="shared" si="64"/>
        <v>256</v>
      </c>
      <c r="AR27" s="18">
        <f t="shared" si="65"/>
        <v>4</v>
      </c>
      <c r="AS27" s="18">
        <f t="shared" si="66"/>
        <v>3</v>
      </c>
      <c r="AT27" s="45">
        <f t="shared" si="67"/>
        <v>0</v>
      </c>
      <c r="AX27" s="10">
        <f t="shared" si="68"/>
        <v>3</v>
      </c>
      <c r="AY27" s="44">
        <f t="shared" si="39"/>
        <v>264</v>
      </c>
      <c r="AZ27" s="18">
        <f t="shared" si="39"/>
        <v>504</v>
      </c>
      <c r="BA27" s="18">
        <f t="shared" si="39"/>
        <v>2</v>
      </c>
      <c r="BB27" s="18">
        <f t="shared" si="39"/>
        <v>-502</v>
      </c>
      <c r="BC27" s="18">
        <f t="shared" si="39"/>
        <v>-251</v>
      </c>
      <c r="BD27" s="18">
        <f t="shared" si="39"/>
        <v>-13</v>
      </c>
      <c r="BE27" s="18">
        <f t="shared" si="39"/>
        <v>-15</v>
      </c>
      <c r="BF27" s="45">
        <f t="shared" si="39"/>
        <v>0</v>
      </c>
    </row>
    <row r="28" spans="1:62" x14ac:dyDescent="0.25">
      <c r="A28" s="13"/>
      <c r="B28" s="10">
        <f t="shared" si="40"/>
        <v>4</v>
      </c>
      <c r="C28" s="35">
        <f t="shared" si="41"/>
        <v>0</v>
      </c>
      <c r="D28" s="7">
        <f t="shared" si="42"/>
        <v>3</v>
      </c>
      <c r="E28" s="7">
        <f t="shared" si="43"/>
        <v>3</v>
      </c>
      <c r="F28" s="7">
        <f t="shared" si="44"/>
        <v>3</v>
      </c>
      <c r="G28" s="7">
        <f t="shared" si="45"/>
        <v>3</v>
      </c>
      <c r="H28" s="7">
        <f t="shared" si="46"/>
        <v>0</v>
      </c>
      <c r="I28" s="7">
        <f t="shared" si="47"/>
        <v>0</v>
      </c>
      <c r="J28" s="37">
        <f t="shared" si="48"/>
        <v>0</v>
      </c>
      <c r="N28" s="10">
        <f t="shared" si="49"/>
        <v>4</v>
      </c>
      <c r="O28" s="35">
        <f t="shared" si="50"/>
        <v>0</v>
      </c>
      <c r="P28" s="7">
        <f t="shared" si="51"/>
        <v>5</v>
      </c>
      <c r="Q28" s="7">
        <f t="shared" si="52"/>
        <v>9</v>
      </c>
      <c r="R28" s="7">
        <f t="shared" si="53"/>
        <v>15</v>
      </c>
      <c r="S28" s="7">
        <f t="shared" si="54"/>
        <v>11</v>
      </c>
      <c r="T28" s="7">
        <f t="shared" si="55"/>
        <v>0</v>
      </c>
      <c r="U28" s="7">
        <f t="shared" si="56"/>
        <v>0</v>
      </c>
      <c r="V28" s="37">
        <f t="shared" si="57"/>
        <v>0</v>
      </c>
      <c r="Z28" s="10">
        <f t="shared" si="58"/>
        <v>4</v>
      </c>
      <c r="AA28" s="35">
        <f t="shared" si="37"/>
        <v>2</v>
      </c>
      <c r="AB28" s="7">
        <f t="shared" si="37"/>
        <v>3</v>
      </c>
      <c r="AC28" s="7">
        <f t="shared" si="37"/>
        <v>40</v>
      </c>
      <c r="AD28" s="7">
        <f t="shared" si="37"/>
        <v>76</v>
      </c>
      <c r="AE28" s="7">
        <f t="shared" si="37"/>
        <v>41</v>
      </c>
      <c r="AF28" s="7">
        <f t="shared" si="37"/>
        <v>3</v>
      </c>
      <c r="AG28" s="7">
        <f t="shared" si="37"/>
        <v>1</v>
      </c>
      <c r="AH28" s="37">
        <f t="shared" si="37"/>
        <v>0</v>
      </c>
      <c r="AL28" s="10">
        <f t="shared" si="59"/>
        <v>4</v>
      </c>
      <c r="AM28" s="44">
        <f t="shared" si="60"/>
        <v>0</v>
      </c>
      <c r="AN28" s="18">
        <f t="shared" si="61"/>
        <v>-251</v>
      </c>
      <c r="AO28" s="18">
        <f t="shared" si="62"/>
        <v>-250</v>
      </c>
      <c r="AP28" s="18">
        <f t="shared" si="63"/>
        <v>2</v>
      </c>
      <c r="AQ28" s="18">
        <f t="shared" si="64"/>
        <v>258</v>
      </c>
      <c r="AR28" s="18">
        <f t="shared" si="65"/>
        <v>257</v>
      </c>
      <c r="AS28" s="18">
        <f t="shared" si="66"/>
        <v>5</v>
      </c>
      <c r="AT28" s="45">
        <f t="shared" si="67"/>
        <v>0</v>
      </c>
      <c r="AX28" s="10">
        <f t="shared" si="68"/>
        <v>4</v>
      </c>
      <c r="AY28" s="44">
        <f t="shared" si="39"/>
        <v>12</v>
      </c>
      <c r="AZ28" s="18">
        <f t="shared" si="39"/>
        <v>253</v>
      </c>
      <c r="BA28" s="18">
        <f t="shared" si="39"/>
        <v>507</v>
      </c>
      <c r="BB28" s="18">
        <f t="shared" si="39"/>
        <v>1</v>
      </c>
      <c r="BC28" s="18">
        <f t="shared" si="39"/>
        <v>-496</v>
      </c>
      <c r="BD28" s="18">
        <f t="shared" si="39"/>
        <v>-266</v>
      </c>
      <c r="BE28" s="18">
        <f t="shared" si="39"/>
        <v>-23</v>
      </c>
      <c r="BF28" s="45">
        <f t="shared" si="39"/>
        <v>0</v>
      </c>
    </row>
    <row r="29" spans="1:62" x14ac:dyDescent="0.25">
      <c r="A29" s="13"/>
      <c r="B29" s="10">
        <f t="shared" si="40"/>
        <v>5</v>
      </c>
      <c r="C29" s="35">
        <f t="shared" si="41"/>
        <v>0</v>
      </c>
      <c r="D29" s="7">
        <f t="shared" si="42"/>
        <v>2</v>
      </c>
      <c r="E29" s="7">
        <f t="shared" si="43"/>
        <v>3</v>
      </c>
      <c r="F29" s="7">
        <f t="shared" si="44"/>
        <v>3</v>
      </c>
      <c r="G29" s="7">
        <f t="shared" si="45"/>
        <v>4</v>
      </c>
      <c r="H29" s="7">
        <f t="shared" si="46"/>
        <v>0</v>
      </c>
      <c r="I29" s="7">
        <f t="shared" si="47"/>
        <v>0</v>
      </c>
      <c r="J29" s="37">
        <f t="shared" si="48"/>
        <v>0</v>
      </c>
      <c r="N29" s="10">
        <f t="shared" si="49"/>
        <v>5</v>
      </c>
      <c r="O29" s="35">
        <f t="shared" si="50"/>
        <v>0</v>
      </c>
      <c r="P29" s="7">
        <f t="shared" si="51"/>
        <v>3</v>
      </c>
      <c r="Q29" s="7">
        <f t="shared" si="52"/>
        <v>6</v>
      </c>
      <c r="R29" s="7">
        <f t="shared" si="53"/>
        <v>11</v>
      </c>
      <c r="S29" s="7">
        <f t="shared" si="54"/>
        <v>14</v>
      </c>
      <c r="T29" s="7">
        <f t="shared" si="55"/>
        <v>0</v>
      </c>
      <c r="U29" s="7">
        <f t="shared" si="56"/>
        <v>0</v>
      </c>
      <c r="V29" s="37">
        <f t="shared" si="57"/>
        <v>0</v>
      </c>
      <c r="Z29" s="10">
        <f t="shared" si="58"/>
        <v>5</v>
      </c>
      <c r="AA29" s="35">
        <f t="shared" si="37"/>
        <v>2</v>
      </c>
      <c r="AB29" s="7">
        <f t="shared" si="37"/>
        <v>3</v>
      </c>
      <c r="AC29" s="7">
        <f t="shared" si="37"/>
        <v>4</v>
      </c>
      <c r="AD29" s="7">
        <f t="shared" si="37"/>
        <v>41</v>
      </c>
      <c r="AE29" s="7">
        <f t="shared" si="37"/>
        <v>42</v>
      </c>
      <c r="AF29" s="7">
        <f t="shared" si="37"/>
        <v>5</v>
      </c>
      <c r="AG29" s="7">
        <f t="shared" si="37"/>
        <v>2</v>
      </c>
      <c r="AH29" s="37">
        <f t="shared" si="37"/>
        <v>0</v>
      </c>
      <c r="AL29" s="10">
        <f t="shared" si="59"/>
        <v>5</v>
      </c>
      <c r="AM29" s="44">
        <f t="shared" si="60"/>
        <v>-1</v>
      </c>
      <c r="AN29" s="18">
        <f t="shared" si="61"/>
        <v>0</v>
      </c>
      <c r="AO29" s="18">
        <f t="shared" si="62"/>
        <v>-248</v>
      </c>
      <c r="AP29" s="18">
        <f t="shared" si="63"/>
        <v>-245</v>
      </c>
      <c r="AQ29" s="18">
        <f t="shared" si="64"/>
        <v>-244</v>
      </c>
      <c r="AR29" s="18">
        <f t="shared" si="65"/>
        <v>5</v>
      </c>
      <c r="AS29" s="18">
        <f t="shared" si="66"/>
        <v>2</v>
      </c>
      <c r="AT29" s="45">
        <f t="shared" si="67"/>
        <v>0</v>
      </c>
      <c r="AX29" s="10">
        <f t="shared" si="68"/>
        <v>5</v>
      </c>
      <c r="AY29" s="44">
        <f t="shared" si="39"/>
        <v>12</v>
      </c>
      <c r="AZ29" s="18">
        <f t="shared" si="39"/>
        <v>4</v>
      </c>
      <c r="BA29" s="18">
        <f t="shared" si="39"/>
        <v>259</v>
      </c>
      <c r="BB29" s="18">
        <f t="shared" si="39"/>
        <v>506</v>
      </c>
      <c r="BC29" s="18">
        <f t="shared" si="39"/>
        <v>-241</v>
      </c>
      <c r="BD29" s="18">
        <f t="shared" si="39"/>
        <v>-521</v>
      </c>
      <c r="BE29" s="18">
        <f t="shared" si="39"/>
        <v>-30</v>
      </c>
      <c r="BF29" s="45">
        <f t="shared" si="39"/>
        <v>0</v>
      </c>
    </row>
    <row r="30" spans="1:62" x14ac:dyDescent="0.25">
      <c r="A30" s="13"/>
      <c r="B30" s="10">
        <f t="shared" si="40"/>
        <v>6</v>
      </c>
      <c r="C30" s="35">
        <f t="shared" si="41"/>
        <v>0</v>
      </c>
      <c r="D30" s="7">
        <f t="shared" si="42"/>
        <v>0</v>
      </c>
      <c r="E30" s="7">
        <f t="shared" si="43"/>
        <v>0</v>
      </c>
      <c r="F30" s="7">
        <f t="shared" si="44"/>
        <v>0</v>
      </c>
      <c r="G30" s="7">
        <f t="shared" si="45"/>
        <v>0</v>
      </c>
      <c r="H30" s="7">
        <f t="shared" si="46"/>
        <v>0</v>
      </c>
      <c r="I30" s="7">
        <f t="shared" si="47"/>
        <v>0</v>
      </c>
      <c r="J30" s="37">
        <f t="shared" si="48"/>
        <v>0</v>
      </c>
      <c r="N30" s="10">
        <f t="shared" si="49"/>
        <v>6</v>
      </c>
      <c r="O30" s="35">
        <f t="shared" si="50"/>
        <v>0</v>
      </c>
      <c r="P30" s="7">
        <f t="shared" si="51"/>
        <v>0</v>
      </c>
      <c r="Q30" s="7">
        <f t="shared" si="52"/>
        <v>0</v>
      </c>
      <c r="R30" s="7">
        <f t="shared" si="53"/>
        <v>0</v>
      </c>
      <c r="S30" s="7">
        <f t="shared" si="54"/>
        <v>0</v>
      </c>
      <c r="T30" s="7">
        <f t="shared" si="55"/>
        <v>0</v>
      </c>
      <c r="U30" s="7">
        <f t="shared" si="56"/>
        <v>0</v>
      </c>
      <c r="V30" s="37">
        <f t="shared" si="57"/>
        <v>0</v>
      </c>
      <c r="Z30" s="10">
        <f t="shared" si="58"/>
        <v>6</v>
      </c>
      <c r="AA30" s="35">
        <f t="shared" si="37"/>
        <v>1</v>
      </c>
      <c r="AB30" s="7">
        <f t="shared" si="37"/>
        <v>2</v>
      </c>
      <c r="AC30" s="7">
        <f t="shared" si="37"/>
        <v>3</v>
      </c>
      <c r="AD30" s="7">
        <f t="shared" si="37"/>
        <v>4</v>
      </c>
      <c r="AE30" s="7">
        <f t="shared" si="37"/>
        <v>5</v>
      </c>
      <c r="AF30" s="7">
        <f t="shared" si="37"/>
        <v>3</v>
      </c>
      <c r="AG30" s="7">
        <f t="shared" si="37"/>
        <v>1</v>
      </c>
      <c r="AH30" s="37">
        <f t="shared" si="37"/>
        <v>0</v>
      </c>
      <c r="AL30" s="10">
        <f t="shared" si="59"/>
        <v>6</v>
      </c>
      <c r="AM30" s="44">
        <f t="shared" si="60"/>
        <v>-6</v>
      </c>
      <c r="AN30" s="18">
        <f t="shared" si="61"/>
        <v>-10</v>
      </c>
      <c r="AO30" s="18">
        <f t="shared" si="62"/>
        <v>-12</v>
      </c>
      <c r="AP30" s="18">
        <f t="shared" si="63"/>
        <v>-264</v>
      </c>
      <c r="AQ30" s="18">
        <f t="shared" si="64"/>
        <v>-268</v>
      </c>
      <c r="AR30" s="18">
        <f t="shared" si="65"/>
        <v>-263</v>
      </c>
      <c r="AS30" s="18">
        <f t="shared" si="66"/>
        <v>-8</v>
      </c>
      <c r="AT30" s="45">
        <f t="shared" si="67"/>
        <v>0</v>
      </c>
      <c r="AX30" s="10">
        <f t="shared" si="68"/>
        <v>6</v>
      </c>
      <c r="AY30" s="44">
        <f t="shared" si="39"/>
        <v>9</v>
      </c>
      <c r="AZ30" s="18">
        <f t="shared" si="39"/>
        <v>5</v>
      </c>
      <c r="BA30" s="18">
        <f t="shared" si="39"/>
        <v>8</v>
      </c>
      <c r="BB30" s="18">
        <f t="shared" si="39"/>
        <v>257</v>
      </c>
      <c r="BC30" s="18">
        <f t="shared" si="39"/>
        <v>7</v>
      </c>
      <c r="BD30" s="18">
        <f t="shared" si="39"/>
        <v>-269</v>
      </c>
      <c r="BE30" s="18">
        <f t="shared" si="39"/>
        <v>-24</v>
      </c>
      <c r="BF30" s="45">
        <f t="shared" si="39"/>
        <v>0</v>
      </c>
    </row>
    <row r="31" spans="1:62" x14ac:dyDescent="0.25">
      <c r="A31" s="13"/>
      <c r="B31" s="10">
        <f t="shared" si="40"/>
        <v>7</v>
      </c>
      <c r="C31" s="35">
        <f t="shared" si="41"/>
        <v>0</v>
      </c>
      <c r="D31" s="7">
        <f t="shared" si="42"/>
        <v>0</v>
      </c>
      <c r="E31" s="7">
        <f t="shared" si="43"/>
        <v>0</v>
      </c>
      <c r="F31" s="7">
        <f t="shared" si="44"/>
        <v>0</v>
      </c>
      <c r="G31" s="7">
        <f t="shared" si="45"/>
        <v>0</v>
      </c>
      <c r="H31" s="7">
        <f t="shared" si="46"/>
        <v>0</v>
      </c>
      <c r="I31" s="7">
        <f t="shared" si="47"/>
        <v>0</v>
      </c>
      <c r="J31" s="37">
        <f t="shared" si="48"/>
        <v>0</v>
      </c>
      <c r="N31" s="10">
        <f t="shared" si="49"/>
        <v>7</v>
      </c>
      <c r="O31" s="35">
        <f t="shared" si="50"/>
        <v>0</v>
      </c>
      <c r="P31" s="7">
        <f t="shared" si="51"/>
        <v>0</v>
      </c>
      <c r="Q31" s="7">
        <f t="shared" si="52"/>
        <v>0</v>
      </c>
      <c r="R31" s="7">
        <f t="shared" si="53"/>
        <v>0</v>
      </c>
      <c r="S31" s="7">
        <f t="shared" si="54"/>
        <v>0</v>
      </c>
      <c r="T31" s="7">
        <f t="shared" si="55"/>
        <v>0</v>
      </c>
      <c r="U31" s="7">
        <f t="shared" si="56"/>
        <v>0</v>
      </c>
      <c r="V31" s="37">
        <f t="shared" si="57"/>
        <v>0</v>
      </c>
      <c r="Z31" s="10">
        <f t="shared" si="58"/>
        <v>7</v>
      </c>
      <c r="AA31" s="35">
        <f t="shared" si="37"/>
        <v>0</v>
      </c>
      <c r="AB31" s="7">
        <f t="shared" si="37"/>
        <v>1</v>
      </c>
      <c r="AC31" s="7">
        <f t="shared" si="37"/>
        <v>1</v>
      </c>
      <c r="AD31" s="7">
        <f t="shared" si="37"/>
        <v>1</v>
      </c>
      <c r="AE31" s="7">
        <f t="shared" si="37"/>
        <v>2</v>
      </c>
      <c r="AF31" s="7">
        <f t="shared" si="37"/>
        <v>1</v>
      </c>
      <c r="AG31" s="7">
        <f t="shared" si="37"/>
        <v>0</v>
      </c>
      <c r="AH31" s="37">
        <f t="shared" si="37"/>
        <v>0</v>
      </c>
      <c r="AL31" s="10">
        <f t="shared" si="59"/>
        <v>7</v>
      </c>
      <c r="AM31" s="44">
        <f t="shared" si="60"/>
        <v>-5</v>
      </c>
      <c r="AN31" s="18">
        <f t="shared" si="61"/>
        <v>-9</v>
      </c>
      <c r="AO31" s="18">
        <f t="shared" si="62"/>
        <v>-13</v>
      </c>
      <c r="AP31" s="18">
        <f t="shared" si="63"/>
        <v>-17</v>
      </c>
      <c r="AQ31" s="18">
        <f t="shared" si="64"/>
        <v>-21</v>
      </c>
      <c r="AR31" s="18">
        <f t="shared" si="65"/>
        <v>-15</v>
      </c>
      <c r="AS31" s="18">
        <f t="shared" si="66"/>
        <v>-8</v>
      </c>
      <c r="AT31" s="45">
        <f t="shared" si="67"/>
        <v>0</v>
      </c>
      <c r="AX31" s="10">
        <f t="shared" si="68"/>
        <v>7</v>
      </c>
      <c r="AY31" s="44">
        <f t="shared" si="39"/>
        <v>3</v>
      </c>
      <c r="AZ31" s="18">
        <f t="shared" si="39"/>
        <v>2</v>
      </c>
      <c r="BA31" s="18">
        <f t="shared" si="39"/>
        <v>3</v>
      </c>
      <c r="BB31" s="18">
        <f t="shared" si="39"/>
        <v>3</v>
      </c>
      <c r="BC31" s="18">
        <f t="shared" si="39"/>
        <v>2</v>
      </c>
      <c r="BD31" s="18">
        <f t="shared" si="39"/>
        <v>-7</v>
      </c>
      <c r="BE31" s="18">
        <f t="shared" si="39"/>
        <v>-8</v>
      </c>
      <c r="BF31" s="45">
        <f t="shared" si="39"/>
        <v>0</v>
      </c>
    </row>
    <row r="32" spans="1:62" x14ac:dyDescent="0.25">
      <c r="A32" s="13"/>
      <c r="B32" s="10">
        <f t="shared" si="40"/>
        <v>8</v>
      </c>
      <c r="C32" s="38">
        <f t="shared" si="41"/>
        <v>0</v>
      </c>
      <c r="D32" s="30">
        <f t="shared" si="42"/>
        <v>0</v>
      </c>
      <c r="E32" s="30">
        <f t="shared" si="43"/>
        <v>0</v>
      </c>
      <c r="F32" s="30">
        <f t="shared" si="44"/>
        <v>0</v>
      </c>
      <c r="G32" s="30">
        <f t="shared" si="45"/>
        <v>0</v>
      </c>
      <c r="H32" s="30">
        <f t="shared" si="46"/>
        <v>0</v>
      </c>
      <c r="I32" s="30">
        <f t="shared" si="47"/>
        <v>0</v>
      </c>
      <c r="J32" s="39">
        <f t="shared" si="48"/>
        <v>0</v>
      </c>
      <c r="N32" s="10">
        <f t="shared" si="49"/>
        <v>8</v>
      </c>
      <c r="O32" s="38">
        <f t="shared" si="50"/>
        <v>0</v>
      </c>
      <c r="P32" s="30">
        <f t="shared" si="51"/>
        <v>0</v>
      </c>
      <c r="Q32" s="30">
        <f t="shared" si="52"/>
        <v>0</v>
      </c>
      <c r="R32" s="30">
        <f t="shared" si="53"/>
        <v>0</v>
      </c>
      <c r="S32" s="30">
        <f t="shared" si="54"/>
        <v>0</v>
      </c>
      <c r="T32" s="30">
        <f t="shared" si="55"/>
        <v>0</v>
      </c>
      <c r="U32" s="30">
        <f t="shared" si="56"/>
        <v>0</v>
      </c>
      <c r="V32" s="39">
        <f t="shared" si="57"/>
        <v>0</v>
      </c>
      <c r="Z32" s="10">
        <f t="shared" si="58"/>
        <v>8</v>
      </c>
      <c r="AA32" s="38">
        <f t="shared" si="37"/>
        <v>0</v>
      </c>
      <c r="AB32" s="30">
        <f t="shared" si="37"/>
        <v>0</v>
      </c>
      <c r="AC32" s="30">
        <f t="shared" si="37"/>
        <v>0</v>
      </c>
      <c r="AD32" s="30">
        <f t="shared" si="37"/>
        <v>0</v>
      </c>
      <c r="AE32" s="30">
        <f t="shared" si="37"/>
        <v>0</v>
      </c>
      <c r="AF32" s="30">
        <f t="shared" si="37"/>
        <v>0</v>
      </c>
      <c r="AG32" s="30">
        <f t="shared" si="37"/>
        <v>0</v>
      </c>
      <c r="AH32" s="39">
        <f t="shared" si="37"/>
        <v>0</v>
      </c>
      <c r="AL32" s="10">
        <f t="shared" si="59"/>
        <v>8</v>
      </c>
      <c r="AM32" s="46">
        <f t="shared" si="60"/>
        <v>0</v>
      </c>
      <c r="AN32" s="47">
        <f t="shared" si="61"/>
        <v>0</v>
      </c>
      <c r="AO32" s="47">
        <f t="shared" si="62"/>
        <v>0</v>
      </c>
      <c r="AP32" s="47">
        <f t="shared" si="63"/>
        <v>0</v>
      </c>
      <c r="AQ32" s="47">
        <f t="shared" si="64"/>
        <v>0</v>
      </c>
      <c r="AR32" s="47">
        <f t="shared" si="65"/>
        <v>0</v>
      </c>
      <c r="AS32" s="47">
        <f t="shared" si="66"/>
        <v>0</v>
      </c>
      <c r="AT32" s="48">
        <f t="shared" si="67"/>
        <v>0</v>
      </c>
      <c r="AX32" s="10">
        <f t="shared" si="68"/>
        <v>8</v>
      </c>
      <c r="AY32" s="46">
        <f t="shared" si="39"/>
        <v>0</v>
      </c>
      <c r="AZ32" s="47">
        <f t="shared" si="39"/>
        <v>0</v>
      </c>
      <c r="BA32" s="47">
        <f t="shared" si="39"/>
        <v>0</v>
      </c>
      <c r="BB32" s="47">
        <f t="shared" si="39"/>
        <v>0</v>
      </c>
      <c r="BC32" s="47">
        <f t="shared" si="39"/>
        <v>0</v>
      </c>
      <c r="BD32" s="47">
        <f t="shared" si="39"/>
        <v>0</v>
      </c>
      <c r="BE32" s="47">
        <f t="shared" si="39"/>
        <v>0</v>
      </c>
      <c r="BF32" s="48">
        <f t="shared" si="39"/>
        <v>0</v>
      </c>
    </row>
    <row r="33" spans="1:58" x14ac:dyDescent="0.25">
      <c r="A33" s="13"/>
    </row>
    <row r="34" spans="1:58" x14ac:dyDescent="0.25">
      <c r="A34" s="13" t="s">
        <v>10</v>
      </c>
      <c r="B34" s="7"/>
      <c r="C34" s="10">
        <f>C24</f>
        <v>1</v>
      </c>
      <c r="D34" s="10">
        <f t="shared" ref="D34:J34" si="69">D24</f>
        <v>2</v>
      </c>
      <c r="E34" s="10">
        <f t="shared" si="69"/>
        <v>3</v>
      </c>
      <c r="F34" s="10">
        <f t="shared" si="69"/>
        <v>4</v>
      </c>
      <c r="G34" s="10">
        <f t="shared" si="69"/>
        <v>5</v>
      </c>
      <c r="H34" s="10">
        <f t="shared" si="69"/>
        <v>6</v>
      </c>
      <c r="I34" s="10">
        <f t="shared" si="69"/>
        <v>7</v>
      </c>
      <c r="J34" s="10">
        <f t="shared" si="69"/>
        <v>8</v>
      </c>
      <c r="M34" s="14" t="s">
        <v>41</v>
      </c>
      <c r="N34" s="7"/>
      <c r="O34" s="10">
        <f>O24</f>
        <v>1</v>
      </c>
      <c r="P34" s="10">
        <f t="shared" ref="P34:V34" si="70">P24</f>
        <v>2</v>
      </c>
      <c r="Q34" s="10">
        <f t="shared" si="70"/>
        <v>3</v>
      </c>
      <c r="R34" s="10">
        <f t="shared" si="70"/>
        <v>4</v>
      </c>
      <c r="S34" s="10">
        <f t="shared" si="70"/>
        <v>5</v>
      </c>
      <c r="T34" s="10">
        <f t="shared" si="70"/>
        <v>6</v>
      </c>
      <c r="U34" s="10">
        <f t="shared" si="70"/>
        <v>7</v>
      </c>
      <c r="V34" s="10">
        <f t="shared" si="70"/>
        <v>8</v>
      </c>
      <c r="AQ34" s="7"/>
      <c r="AR34" s="7"/>
      <c r="AS34" s="7"/>
      <c r="AT34" s="7"/>
      <c r="AU34" s="7"/>
      <c r="AV34" s="7"/>
      <c r="AW34" s="19" t="s">
        <v>7</v>
      </c>
      <c r="AX34" s="7"/>
      <c r="AY34" s="10">
        <f>AY24</f>
        <v>1</v>
      </c>
      <c r="AZ34" s="10">
        <f t="shared" ref="AZ34:BF34" si="71">AZ24</f>
        <v>2</v>
      </c>
      <c r="BA34" s="10">
        <f t="shared" si="71"/>
        <v>3</v>
      </c>
      <c r="BB34" s="10">
        <f t="shared" si="71"/>
        <v>4</v>
      </c>
      <c r="BC34" s="10">
        <f t="shared" si="71"/>
        <v>5</v>
      </c>
      <c r="BD34" s="10">
        <f t="shared" si="71"/>
        <v>6</v>
      </c>
      <c r="BE34" s="10">
        <f t="shared" si="71"/>
        <v>7</v>
      </c>
      <c r="BF34" s="10">
        <f t="shared" si="71"/>
        <v>8</v>
      </c>
    </row>
    <row r="35" spans="1:58" x14ac:dyDescent="0.25">
      <c r="A35" s="13"/>
      <c r="B35" s="10">
        <f>B25</f>
        <v>1</v>
      </c>
      <c r="C35" s="31">
        <f>MAX(C3:E5)</f>
        <v>255</v>
      </c>
      <c r="D35" s="32">
        <f t="shared" ref="D35:J35" si="72">MAX(D3:F5)</f>
        <v>255</v>
      </c>
      <c r="E35" s="32">
        <f t="shared" si="72"/>
        <v>255</v>
      </c>
      <c r="F35" s="32">
        <f t="shared" si="72"/>
        <v>8</v>
      </c>
      <c r="G35" s="32">
        <f t="shared" si="72"/>
        <v>8</v>
      </c>
      <c r="H35" s="32">
        <f t="shared" si="72"/>
        <v>7</v>
      </c>
      <c r="I35" s="32">
        <f t="shared" si="72"/>
        <v>4</v>
      </c>
      <c r="J35" s="40">
        <f t="shared" si="72"/>
        <v>0</v>
      </c>
      <c r="M35" s="14" t="s">
        <v>38</v>
      </c>
      <c r="N35" s="10">
        <f>N25</f>
        <v>1</v>
      </c>
      <c r="O35" s="31" t="e">
        <f>ROUND(COUNT(C3:E5)/SUMPRODUCT(1/C3:E5),0)</f>
        <v>#DIV/0!</v>
      </c>
      <c r="P35" s="32" t="e">
        <f t="shared" ref="P35:V35" si="73">ROUND(COUNT(D3:F5)/SUMPRODUCT(1/D3:F5),0)</f>
        <v>#DIV/0!</v>
      </c>
      <c r="Q35" s="32" t="e">
        <f t="shared" si="73"/>
        <v>#DIV/0!</v>
      </c>
      <c r="R35" s="32" t="e">
        <f t="shared" si="73"/>
        <v>#DIV/0!</v>
      </c>
      <c r="S35" s="32" t="e">
        <f t="shared" si="73"/>
        <v>#DIV/0!</v>
      </c>
      <c r="T35" s="32" t="e">
        <f t="shared" si="73"/>
        <v>#DIV/0!</v>
      </c>
      <c r="U35" s="32" t="e">
        <f t="shared" si="73"/>
        <v>#DIV/0!</v>
      </c>
      <c r="V35" s="40" t="e">
        <f t="shared" si="73"/>
        <v>#DIV/0!</v>
      </c>
      <c r="AQ35" s="7"/>
      <c r="AR35" s="7"/>
      <c r="AS35" s="7"/>
      <c r="AT35" s="7"/>
      <c r="AU35" s="7"/>
      <c r="AV35" s="7"/>
      <c r="AW35" s="13"/>
      <c r="AX35" s="10">
        <f>AX25</f>
        <v>1</v>
      </c>
      <c r="AY35" s="41">
        <f>SQRT(POWER(AY15,2)+POWER(AY25,2))</f>
        <v>364.86983980592311</v>
      </c>
      <c r="AZ35" s="42">
        <f t="shared" ref="AZ35:BF35" si="74">SQRT(POWER(AZ15,2)+POWER(AZ25,2))</f>
        <v>514</v>
      </c>
      <c r="BA35" s="42">
        <f t="shared" si="74"/>
        <v>353.96044976804967</v>
      </c>
      <c r="BB35" s="42">
        <f t="shared" si="74"/>
        <v>17.029386365926403</v>
      </c>
      <c r="BC35" s="42">
        <f t="shared" si="74"/>
        <v>14.422205101855956</v>
      </c>
      <c r="BD35" s="42">
        <f t="shared" si="74"/>
        <v>19.235384061671343</v>
      </c>
      <c r="BE35" s="42">
        <f t="shared" si="74"/>
        <v>11.401754250991379</v>
      </c>
      <c r="BF35" s="43">
        <f t="shared" si="74"/>
        <v>0</v>
      </c>
    </row>
    <row r="36" spans="1:58" x14ac:dyDescent="0.25">
      <c r="A36" s="13"/>
      <c r="B36" s="10">
        <f t="shared" ref="B36:B42" si="75">B26</f>
        <v>2</v>
      </c>
      <c r="C36" s="35">
        <f t="shared" ref="C36:C42" si="76">MAX(C4:E6)</f>
        <v>255</v>
      </c>
      <c r="D36" s="7">
        <f t="shared" ref="D36:D42" si="77">MAX(D4:F6)</f>
        <v>255</v>
      </c>
      <c r="E36" s="7">
        <f t="shared" ref="E36:E42" si="78">MAX(E4:G6)</f>
        <v>255</v>
      </c>
      <c r="F36" s="7">
        <f t="shared" ref="F36:F42" si="79">MAX(F4:H6)</f>
        <v>255</v>
      </c>
      <c r="G36" s="7">
        <f t="shared" ref="G36:G42" si="80">MAX(G4:I6)</f>
        <v>8</v>
      </c>
      <c r="H36" s="7">
        <f t="shared" ref="H36:H42" si="81">MAX(H4:J6)</f>
        <v>7</v>
      </c>
      <c r="I36" s="7">
        <f t="shared" ref="I36:I42" si="82">MAX(I4:K6)</f>
        <v>4</v>
      </c>
      <c r="J36" s="37">
        <f t="shared" ref="J36:J42" si="83">MAX(J4:L6)</f>
        <v>0</v>
      </c>
      <c r="N36" s="10">
        <f t="shared" ref="N36:N42" si="84">N26</f>
        <v>2</v>
      </c>
      <c r="O36" s="35" t="e">
        <f t="shared" ref="O36:O42" si="85">ROUND(COUNT(C4:E6)/SUMPRODUCT(1/C4:E6),0)</f>
        <v>#DIV/0!</v>
      </c>
      <c r="P36" s="7">
        <f t="shared" ref="P36:P42" si="86">ROUND(COUNT(D4:F6)/SUMPRODUCT(1/D4:F6),0)</f>
        <v>2</v>
      </c>
      <c r="Q36" s="7">
        <f t="shared" ref="Q36:Q42" si="87">ROUND(COUNT(E4:G6)/SUMPRODUCT(1/E4:G6),0)</f>
        <v>3</v>
      </c>
      <c r="R36" s="7">
        <f t="shared" ref="R36:R42" si="88">ROUND(COUNT(F4:H6)/SUMPRODUCT(1/F4:H6),0)</f>
        <v>3</v>
      </c>
      <c r="S36" s="7">
        <f t="shared" ref="S36:S42" si="89">ROUND(COUNT(G4:I6)/SUMPRODUCT(1/G4:I6),0)</f>
        <v>4</v>
      </c>
      <c r="T36" s="7" t="e">
        <f t="shared" ref="T36:T42" si="90">ROUND(COUNT(H4:J6)/SUMPRODUCT(1/H4:J6),0)</f>
        <v>#DIV/0!</v>
      </c>
      <c r="U36" s="7" t="e">
        <f t="shared" ref="U36:U42" si="91">ROUND(COUNT(I4:K6)/SUMPRODUCT(1/I4:K6),0)</f>
        <v>#DIV/0!</v>
      </c>
      <c r="V36" s="37" t="e">
        <f t="shared" ref="V36:V42" si="92">ROUND(COUNT(J4:L6)/SUMPRODUCT(1/J4:L6),0)</f>
        <v>#DIV/0!</v>
      </c>
      <c r="AX36" s="10">
        <f t="shared" ref="AX36:AX42" si="93">AX26</f>
        <v>2</v>
      </c>
      <c r="AY36" s="44">
        <f t="shared" ref="AY36:BF36" si="94">SQRT(POWER(AY16,2)+POWER(AY26,2))</f>
        <v>514.03501826237482</v>
      </c>
      <c r="AZ36" s="18">
        <f t="shared" si="94"/>
        <v>362.08286344426739</v>
      </c>
      <c r="BA36" s="18">
        <f t="shared" si="94"/>
        <v>708.55627863988332</v>
      </c>
      <c r="BB36" s="18">
        <f t="shared" si="94"/>
        <v>343.65680554879168</v>
      </c>
      <c r="BC36" s="18">
        <f t="shared" si="94"/>
        <v>13.928388277184119</v>
      </c>
      <c r="BD36" s="18">
        <f t="shared" si="94"/>
        <v>17.088007490635061</v>
      </c>
      <c r="BE36" s="18">
        <f t="shared" si="94"/>
        <v>13.038404810405298</v>
      </c>
      <c r="BF36" s="45">
        <f t="shared" si="94"/>
        <v>0</v>
      </c>
    </row>
    <row r="37" spans="1:58" x14ac:dyDescent="0.25">
      <c r="A37" s="13"/>
      <c r="B37" s="10">
        <f t="shared" si="75"/>
        <v>3</v>
      </c>
      <c r="C37" s="35">
        <f t="shared" si="76"/>
        <v>255</v>
      </c>
      <c r="D37" s="7">
        <f t="shared" si="77"/>
        <v>255</v>
      </c>
      <c r="E37" s="7">
        <f t="shared" si="78"/>
        <v>255</v>
      </c>
      <c r="F37" s="7">
        <f t="shared" si="79"/>
        <v>255</v>
      </c>
      <c r="G37" s="7">
        <f t="shared" si="80"/>
        <v>255</v>
      </c>
      <c r="H37" s="7">
        <f t="shared" si="81"/>
        <v>6</v>
      </c>
      <c r="I37" s="7">
        <f t="shared" si="82"/>
        <v>6</v>
      </c>
      <c r="J37" s="37">
        <f t="shared" si="83"/>
        <v>0</v>
      </c>
      <c r="N37" s="10">
        <f t="shared" si="84"/>
        <v>3</v>
      </c>
      <c r="O37" s="35" t="e">
        <f t="shared" si="85"/>
        <v>#DIV/0!</v>
      </c>
      <c r="P37" s="7">
        <f t="shared" si="86"/>
        <v>3</v>
      </c>
      <c r="Q37" s="7">
        <f t="shared" si="87"/>
        <v>4</v>
      </c>
      <c r="R37" s="7">
        <f t="shared" si="88"/>
        <v>4</v>
      </c>
      <c r="S37" s="7">
        <f t="shared" si="89"/>
        <v>4</v>
      </c>
      <c r="T37" s="7" t="e">
        <f t="shared" si="90"/>
        <v>#DIV/0!</v>
      </c>
      <c r="U37" s="7" t="e">
        <f t="shared" si="91"/>
        <v>#DIV/0!</v>
      </c>
      <c r="V37" s="37" t="e">
        <f t="shared" si="92"/>
        <v>#DIV/0!</v>
      </c>
      <c r="AX37" s="10">
        <f t="shared" si="93"/>
        <v>3</v>
      </c>
      <c r="AY37" s="44">
        <f t="shared" ref="AY37:BF37" si="95">SQRT(POWER(AY17,2)+POWER(AY27,2))</f>
        <v>363.58767855910628</v>
      </c>
      <c r="AZ37" s="18">
        <f t="shared" si="95"/>
        <v>711.35082765116681</v>
      </c>
      <c r="BA37" s="18">
        <f t="shared" si="95"/>
        <v>2.8284271247461903</v>
      </c>
      <c r="BB37" s="18">
        <f t="shared" si="95"/>
        <v>712.76924737252796</v>
      </c>
      <c r="BC37" s="18">
        <f t="shared" si="95"/>
        <v>359.23529893372114</v>
      </c>
      <c r="BD37" s="18">
        <f t="shared" si="95"/>
        <v>14.7648230602334</v>
      </c>
      <c r="BE37" s="18">
        <f t="shared" si="95"/>
        <v>15.297058540778355</v>
      </c>
      <c r="BF37" s="45">
        <f t="shared" si="95"/>
        <v>0</v>
      </c>
    </row>
    <row r="38" spans="1:58" x14ac:dyDescent="0.25">
      <c r="A38" s="13"/>
      <c r="B38" s="10">
        <f t="shared" si="75"/>
        <v>4</v>
      </c>
      <c r="C38" s="35">
        <f t="shared" si="76"/>
        <v>3</v>
      </c>
      <c r="D38" s="7">
        <f t="shared" si="77"/>
        <v>255</v>
      </c>
      <c r="E38" s="7">
        <f t="shared" si="78"/>
        <v>255</v>
      </c>
      <c r="F38" s="7">
        <f t="shared" si="79"/>
        <v>255</v>
      </c>
      <c r="G38" s="7">
        <f t="shared" si="80"/>
        <v>255</v>
      </c>
      <c r="H38" s="7">
        <f t="shared" si="81"/>
        <v>255</v>
      </c>
      <c r="I38" s="7">
        <f t="shared" si="82"/>
        <v>8</v>
      </c>
      <c r="J38" s="37">
        <f t="shared" si="83"/>
        <v>0</v>
      </c>
      <c r="N38" s="10">
        <f t="shared" si="84"/>
        <v>4</v>
      </c>
      <c r="O38" s="35" t="e">
        <f t="shared" si="85"/>
        <v>#DIV/0!</v>
      </c>
      <c r="P38" s="7">
        <f t="shared" si="86"/>
        <v>3</v>
      </c>
      <c r="Q38" s="7">
        <f t="shared" si="87"/>
        <v>4</v>
      </c>
      <c r="R38" s="7">
        <f t="shared" si="88"/>
        <v>6</v>
      </c>
      <c r="S38" s="7">
        <f t="shared" si="89"/>
        <v>5</v>
      </c>
      <c r="T38" s="7" t="e">
        <f t="shared" si="90"/>
        <v>#DIV/0!</v>
      </c>
      <c r="U38" s="7" t="e">
        <f t="shared" si="91"/>
        <v>#DIV/0!</v>
      </c>
      <c r="V38" s="37" t="e">
        <f t="shared" si="92"/>
        <v>#DIV/0!</v>
      </c>
      <c r="AX38" s="10">
        <f t="shared" si="93"/>
        <v>4</v>
      </c>
      <c r="AY38" s="44">
        <f t="shared" ref="AY38:BF38" si="96">SQRT(POWER(AY18,2)+POWER(AY28,2))</f>
        <v>12</v>
      </c>
      <c r="AZ38" s="18">
        <f t="shared" si="96"/>
        <v>356.38462368626398</v>
      </c>
      <c r="BA38" s="18">
        <f t="shared" si="96"/>
        <v>712.77626223100333</v>
      </c>
      <c r="BB38" s="18">
        <f t="shared" si="96"/>
        <v>3.1622776601683795</v>
      </c>
      <c r="BC38" s="18">
        <f t="shared" si="96"/>
        <v>711.41830170441915</v>
      </c>
      <c r="BD38" s="18">
        <f t="shared" si="96"/>
        <v>373.36309405188939</v>
      </c>
      <c r="BE38" s="18">
        <f t="shared" si="96"/>
        <v>23.53720459187964</v>
      </c>
      <c r="BF38" s="45">
        <f t="shared" si="96"/>
        <v>0</v>
      </c>
    </row>
    <row r="39" spans="1:58" x14ac:dyDescent="0.25">
      <c r="A39" s="13"/>
      <c r="B39" s="10">
        <f t="shared" si="75"/>
        <v>5</v>
      </c>
      <c r="C39" s="35">
        <f t="shared" si="76"/>
        <v>3</v>
      </c>
      <c r="D39" s="7">
        <f t="shared" si="77"/>
        <v>4</v>
      </c>
      <c r="E39" s="7">
        <f t="shared" si="78"/>
        <v>255</v>
      </c>
      <c r="F39" s="7">
        <f t="shared" si="79"/>
        <v>255</v>
      </c>
      <c r="G39" s="7">
        <f t="shared" si="80"/>
        <v>255</v>
      </c>
      <c r="H39" s="7">
        <f t="shared" si="81"/>
        <v>255</v>
      </c>
      <c r="I39" s="7">
        <f t="shared" si="82"/>
        <v>8</v>
      </c>
      <c r="J39" s="37">
        <f t="shared" si="83"/>
        <v>0</v>
      </c>
      <c r="N39" s="10">
        <f t="shared" si="84"/>
        <v>5</v>
      </c>
      <c r="O39" s="35" t="e">
        <f t="shared" si="85"/>
        <v>#DIV/0!</v>
      </c>
      <c r="P39" s="7">
        <f t="shared" si="86"/>
        <v>3</v>
      </c>
      <c r="Q39" s="7">
        <f t="shared" si="87"/>
        <v>4</v>
      </c>
      <c r="R39" s="7">
        <f t="shared" si="88"/>
        <v>6</v>
      </c>
      <c r="S39" s="7">
        <f t="shared" si="89"/>
        <v>8</v>
      </c>
      <c r="T39" s="7" t="e">
        <f t="shared" si="90"/>
        <v>#DIV/0!</v>
      </c>
      <c r="U39" s="7" t="e">
        <f t="shared" si="91"/>
        <v>#DIV/0!</v>
      </c>
      <c r="V39" s="37" t="e">
        <f t="shared" si="92"/>
        <v>#DIV/0!</v>
      </c>
      <c r="AX39" s="10">
        <f t="shared" si="93"/>
        <v>5</v>
      </c>
      <c r="AY39" s="44">
        <f t="shared" ref="AY39:BF39" si="97">SQRT(POWER(AY19,2)+POWER(AY29,2))</f>
        <v>12.165525060596439</v>
      </c>
      <c r="AZ39" s="18">
        <f t="shared" si="97"/>
        <v>4</v>
      </c>
      <c r="BA39" s="18">
        <f t="shared" si="97"/>
        <v>357.89663312191135</v>
      </c>
      <c r="BB39" s="18">
        <f t="shared" si="97"/>
        <v>707.15769104210415</v>
      </c>
      <c r="BC39" s="18">
        <f t="shared" si="97"/>
        <v>340.82546853191593</v>
      </c>
      <c r="BD39" s="18">
        <f t="shared" si="97"/>
        <v>521.04702282999369</v>
      </c>
      <c r="BE39" s="18">
        <f t="shared" si="97"/>
        <v>30.066592756745816</v>
      </c>
      <c r="BF39" s="45">
        <f t="shared" si="97"/>
        <v>0</v>
      </c>
    </row>
    <row r="40" spans="1:58" x14ac:dyDescent="0.25">
      <c r="A40" s="13"/>
      <c r="B40" s="10">
        <f t="shared" si="75"/>
        <v>6</v>
      </c>
      <c r="C40" s="35">
        <f t="shared" si="76"/>
        <v>3</v>
      </c>
      <c r="D40" s="7">
        <f t="shared" si="77"/>
        <v>4</v>
      </c>
      <c r="E40" s="7">
        <f t="shared" si="78"/>
        <v>6</v>
      </c>
      <c r="F40" s="7">
        <f t="shared" si="79"/>
        <v>255</v>
      </c>
      <c r="G40" s="7">
        <f t="shared" si="80"/>
        <v>255</v>
      </c>
      <c r="H40" s="7">
        <f t="shared" si="81"/>
        <v>255</v>
      </c>
      <c r="I40" s="7">
        <f t="shared" si="82"/>
        <v>8</v>
      </c>
      <c r="J40" s="37">
        <f t="shared" si="83"/>
        <v>0</v>
      </c>
      <c r="N40" s="10">
        <f t="shared" si="84"/>
        <v>6</v>
      </c>
      <c r="O40" s="35" t="e">
        <f t="shared" si="85"/>
        <v>#DIV/0!</v>
      </c>
      <c r="P40" s="7" t="e">
        <f t="shared" si="86"/>
        <v>#DIV/0!</v>
      </c>
      <c r="Q40" s="7" t="e">
        <f t="shared" si="87"/>
        <v>#DIV/0!</v>
      </c>
      <c r="R40" s="7" t="e">
        <f t="shared" si="88"/>
        <v>#DIV/0!</v>
      </c>
      <c r="S40" s="7" t="e">
        <f t="shared" si="89"/>
        <v>#DIV/0!</v>
      </c>
      <c r="T40" s="7" t="e">
        <f t="shared" si="90"/>
        <v>#DIV/0!</v>
      </c>
      <c r="U40" s="7" t="e">
        <f t="shared" si="91"/>
        <v>#DIV/0!</v>
      </c>
      <c r="V40" s="37" t="e">
        <f t="shared" si="92"/>
        <v>#DIV/0!</v>
      </c>
      <c r="AX40" s="10">
        <f t="shared" si="93"/>
        <v>6</v>
      </c>
      <c r="AY40" s="44">
        <f t="shared" ref="AY40:BF40" si="98">SQRT(POWER(AY20,2)+POWER(AY30,2))</f>
        <v>12.727922061357855</v>
      </c>
      <c r="AZ40" s="18">
        <f t="shared" si="98"/>
        <v>13.928388277184119</v>
      </c>
      <c r="BA40" s="18">
        <f t="shared" si="98"/>
        <v>17.888543819998318</v>
      </c>
      <c r="BB40" s="18">
        <f t="shared" si="98"/>
        <v>372.03494459526246</v>
      </c>
      <c r="BC40" s="18">
        <f t="shared" si="98"/>
        <v>523.0468430265114</v>
      </c>
      <c r="BD40" s="18">
        <f t="shared" si="98"/>
        <v>381.84028074575895</v>
      </c>
      <c r="BE40" s="18">
        <f t="shared" si="98"/>
        <v>25.298221281347036</v>
      </c>
      <c r="BF40" s="45">
        <f t="shared" si="98"/>
        <v>0</v>
      </c>
    </row>
    <row r="41" spans="1:58" x14ac:dyDescent="0.25">
      <c r="A41" s="13"/>
      <c r="B41" s="10">
        <f t="shared" si="75"/>
        <v>7</v>
      </c>
      <c r="C41" s="35">
        <f t="shared" si="76"/>
        <v>3</v>
      </c>
      <c r="D41" s="7">
        <f t="shared" si="77"/>
        <v>4</v>
      </c>
      <c r="E41" s="7">
        <f t="shared" si="78"/>
        <v>6</v>
      </c>
      <c r="F41" s="7">
        <f t="shared" si="79"/>
        <v>7</v>
      </c>
      <c r="G41" s="7">
        <f t="shared" si="80"/>
        <v>8</v>
      </c>
      <c r="H41" s="7">
        <f t="shared" si="81"/>
        <v>8</v>
      </c>
      <c r="I41" s="7">
        <f t="shared" si="82"/>
        <v>8</v>
      </c>
      <c r="J41" s="37">
        <f t="shared" si="83"/>
        <v>0</v>
      </c>
      <c r="N41" s="10">
        <f t="shared" si="84"/>
        <v>7</v>
      </c>
      <c r="O41" s="35" t="e">
        <f t="shared" si="85"/>
        <v>#DIV/0!</v>
      </c>
      <c r="P41" s="7" t="e">
        <f t="shared" si="86"/>
        <v>#DIV/0!</v>
      </c>
      <c r="Q41" s="7" t="e">
        <f t="shared" si="87"/>
        <v>#DIV/0!</v>
      </c>
      <c r="R41" s="7" t="e">
        <f t="shared" si="88"/>
        <v>#DIV/0!</v>
      </c>
      <c r="S41" s="7" t="e">
        <f t="shared" si="89"/>
        <v>#DIV/0!</v>
      </c>
      <c r="T41" s="7" t="e">
        <f t="shared" si="90"/>
        <v>#DIV/0!</v>
      </c>
      <c r="U41" s="7" t="e">
        <f t="shared" si="91"/>
        <v>#DIV/0!</v>
      </c>
      <c r="V41" s="37" t="e">
        <f t="shared" si="92"/>
        <v>#DIV/0!</v>
      </c>
      <c r="AX41" s="10">
        <f t="shared" si="93"/>
        <v>7</v>
      </c>
      <c r="AY41" s="44">
        <f t="shared" ref="AY41:BF41" si="99">SQRT(POWER(AY21,2)+POWER(AY31,2))</f>
        <v>7.6157731058639087</v>
      </c>
      <c r="AZ41" s="18">
        <f t="shared" si="99"/>
        <v>12.165525060596439</v>
      </c>
      <c r="BA41" s="18">
        <f t="shared" si="99"/>
        <v>17.262676501632068</v>
      </c>
      <c r="BB41" s="18">
        <f t="shared" si="99"/>
        <v>23.194827009486403</v>
      </c>
      <c r="BC41" s="18">
        <f t="shared" si="99"/>
        <v>28.071337695236398</v>
      </c>
      <c r="BD41" s="18">
        <f t="shared" si="99"/>
        <v>24.041630560342615</v>
      </c>
      <c r="BE41" s="18">
        <f t="shared" si="99"/>
        <v>11.313708498984761</v>
      </c>
      <c r="BF41" s="45">
        <f t="shared" si="99"/>
        <v>0</v>
      </c>
    </row>
    <row r="42" spans="1:58" x14ac:dyDescent="0.25">
      <c r="A42" s="13"/>
      <c r="B42" s="10">
        <f t="shared" si="75"/>
        <v>8</v>
      </c>
      <c r="C42" s="38">
        <f t="shared" si="76"/>
        <v>0</v>
      </c>
      <c r="D42" s="30">
        <f t="shared" si="77"/>
        <v>0</v>
      </c>
      <c r="E42" s="30">
        <f t="shared" si="78"/>
        <v>0</v>
      </c>
      <c r="F42" s="30">
        <f t="shared" si="79"/>
        <v>0</v>
      </c>
      <c r="G42" s="30">
        <f t="shared" si="80"/>
        <v>0</v>
      </c>
      <c r="H42" s="30">
        <f t="shared" si="81"/>
        <v>0</v>
      </c>
      <c r="I42" s="30">
        <f t="shared" si="82"/>
        <v>0</v>
      </c>
      <c r="J42" s="39">
        <f t="shared" si="83"/>
        <v>0</v>
      </c>
      <c r="N42" s="10">
        <f t="shared" si="84"/>
        <v>8</v>
      </c>
      <c r="O42" s="38" t="e">
        <f t="shared" si="85"/>
        <v>#DIV/0!</v>
      </c>
      <c r="P42" s="30" t="e">
        <f t="shared" si="86"/>
        <v>#DIV/0!</v>
      </c>
      <c r="Q42" s="30" t="e">
        <f t="shared" si="87"/>
        <v>#DIV/0!</v>
      </c>
      <c r="R42" s="30" t="e">
        <f t="shared" si="88"/>
        <v>#DIV/0!</v>
      </c>
      <c r="S42" s="30" t="e">
        <f t="shared" si="89"/>
        <v>#DIV/0!</v>
      </c>
      <c r="T42" s="30" t="e">
        <f t="shared" si="90"/>
        <v>#DIV/0!</v>
      </c>
      <c r="U42" s="30" t="e">
        <f t="shared" si="91"/>
        <v>#DIV/0!</v>
      </c>
      <c r="V42" s="39" t="e">
        <f t="shared" si="92"/>
        <v>#DIV/0!</v>
      </c>
      <c r="AX42" s="10">
        <f t="shared" si="93"/>
        <v>8</v>
      </c>
      <c r="AY42" s="46">
        <f t="shared" ref="AY42:BF42" si="100">SQRT(POWER(AY22,2)+POWER(AY32,2))</f>
        <v>0</v>
      </c>
      <c r="AZ42" s="47">
        <f t="shared" si="100"/>
        <v>0</v>
      </c>
      <c r="BA42" s="47">
        <f t="shared" si="100"/>
        <v>0</v>
      </c>
      <c r="BB42" s="47">
        <f t="shared" si="100"/>
        <v>0</v>
      </c>
      <c r="BC42" s="47">
        <f t="shared" si="100"/>
        <v>0</v>
      </c>
      <c r="BD42" s="47">
        <f t="shared" si="100"/>
        <v>0</v>
      </c>
      <c r="BE42" s="47">
        <f t="shared" si="100"/>
        <v>0</v>
      </c>
      <c r="BF42" s="48">
        <f t="shared" si="100"/>
        <v>0</v>
      </c>
    </row>
    <row r="43" spans="1:58" x14ac:dyDescent="0.25">
      <c r="A43" s="13"/>
    </row>
    <row r="44" spans="1:58" x14ac:dyDescent="0.25">
      <c r="A44" s="13" t="s">
        <v>11</v>
      </c>
      <c r="B44" s="7"/>
      <c r="C44" s="10">
        <f>C34</f>
        <v>1</v>
      </c>
      <c r="D44" s="10">
        <f t="shared" ref="D44:J44" si="101">D34</f>
        <v>2</v>
      </c>
      <c r="E44" s="10">
        <f t="shared" si="101"/>
        <v>3</v>
      </c>
      <c r="F44" s="10">
        <f t="shared" si="101"/>
        <v>4</v>
      </c>
      <c r="G44" s="10">
        <f t="shared" si="101"/>
        <v>5</v>
      </c>
      <c r="H44" s="10">
        <f t="shared" si="101"/>
        <v>6</v>
      </c>
      <c r="I44" s="10">
        <f t="shared" si="101"/>
        <v>7</v>
      </c>
      <c r="J44" s="10">
        <f t="shared" si="101"/>
        <v>8</v>
      </c>
      <c r="M44" s="14" t="s">
        <v>42</v>
      </c>
      <c r="N44" s="7"/>
      <c r="O44" s="10">
        <f>O34</f>
        <v>1</v>
      </c>
      <c r="P44" s="10">
        <f t="shared" ref="P44:V44" si="102">P34</f>
        <v>2</v>
      </c>
      <c r="Q44" s="10">
        <f t="shared" si="102"/>
        <v>3</v>
      </c>
      <c r="R44" s="10">
        <f t="shared" si="102"/>
        <v>4</v>
      </c>
      <c r="S44" s="10">
        <f t="shared" si="102"/>
        <v>5</v>
      </c>
      <c r="T44" s="10">
        <f t="shared" si="102"/>
        <v>6</v>
      </c>
      <c r="U44" s="10">
        <f t="shared" si="102"/>
        <v>7</v>
      </c>
      <c r="V44" s="10">
        <f t="shared" si="102"/>
        <v>8</v>
      </c>
      <c r="AW44" s="19" t="s">
        <v>48</v>
      </c>
      <c r="AX44" s="7"/>
      <c r="AY44" s="10">
        <f>AY34</f>
        <v>1</v>
      </c>
      <c r="AZ44" s="10">
        <f t="shared" ref="AZ44:BF44" si="103">AZ34</f>
        <v>2</v>
      </c>
      <c r="BA44" s="10">
        <f t="shared" si="103"/>
        <v>3</v>
      </c>
      <c r="BB44" s="10">
        <f t="shared" si="103"/>
        <v>4</v>
      </c>
      <c r="BC44" s="10">
        <f t="shared" si="103"/>
        <v>5</v>
      </c>
      <c r="BD44" s="10">
        <f t="shared" si="103"/>
        <v>6</v>
      </c>
      <c r="BE44" s="10">
        <f t="shared" si="103"/>
        <v>7</v>
      </c>
      <c r="BF44" s="10">
        <f t="shared" si="103"/>
        <v>8</v>
      </c>
    </row>
    <row r="45" spans="1:58" x14ac:dyDescent="0.25">
      <c r="B45" s="10">
        <f>B35</f>
        <v>1</v>
      </c>
      <c r="C45" s="31">
        <f>ROUND(0.5*(MAX(C3:E5)+MIN(C3:E5)),0)</f>
        <v>128</v>
      </c>
      <c r="D45" s="32">
        <f t="shared" ref="D45:J45" si="104">ROUND(0.5*(MAX(D3:F5)+MIN(D3:F5)),0)</f>
        <v>128</v>
      </c>
      <c r="E45" s="32">
        <f t="shared" si="104"/>
        <v>128</v>
      </c>
      <c r="F45" s="32">
        <f t="shared" si="104"/>
        <v>4</v>
      </c>
      <c r="G45" s="32">
        <f t="shared" si="104"/>
        <v>4</v>
      </c>
      <c r="H45" s="32">
        <f t="shared" si="104"/>
        <v>4</v>
      </c>
      <c r="I45" s="32">
        <f t="shared" si="104"/>
        <v>2</v>
      </c>
      <c r="J45" s="40">
        <f t="shared" si="104"/>
        <v>0</v>
      </c>
      <c r="M45" s="14" t="s">
        <v>38</v>
      </c>
      <c r="N45" s="10">
        <f>N35</f>
        <v>1</v>
      </c>
      <c r="O45" s="31">
        <f t="array" ref="O45">ROUND(SUM(POWER((C3:E5),$M$47+1))/SUM(POWER((C3:E5),$M$47)),0)</f>
        <v>255</v>
      </c>
      <c r="P45" s="32">
        <f t="array" ref="P45">ROUND(SUM(POWER((D3:F5),$M$47+1))/SUM(POWER((D3:F5),$M$47)),0)</f>
        <v>255</v>
      </c>
      <c r="Q45" s="32">
        <f t="array" ref="Q45">ROUND(SUM(POWER((E3:G5),$M$47+1))/SUM(POWER((E3:G5),$M$47)),0)</f>
        <v>255</v>
      </c>
      <c r="R45" s="32">
        <f t="array" ref="R45">ROUND(SUM(POWER((F3:H5),$M$47+1))/SUM(POWER((F3:H5),$M$47)),0)</f>
        <v>7</v>
      </c>
      <c r="S45" s="32">
        <f t="array" ref="S45">ROUND(SUM(POWER((G3:I5),$M$47+1))/SUM(POWER((G3:I5),$M$47)),0)</f>
        <v>7</v>
      </c>
      <c r="T45" s="32">
        <f t="array" ref="T45">ROUND(SUM(POWER((H3:J5),$M$47+1))/SUM(POWER((H3:J5),$M$47)),0)</f>
        <v>6</v>
      </c>
      <c r="U45" s="32">
        <f t="array" ref="U45">ROUND(SUM(POWER((I3:K5),$M$47+1))/SUM(POWER((I3:K5),$M$47)),0)</f>
        <v>4</v>
      </c>
      <c r="V45" s="40" t="e">
        <f t="array" ref="V45">ROUND(SUM(POWER((J3:L5),$M$47+1))/SUM(POWER((J3:L5),$M$47)),0)</f>
        <v>#DIV/0!</v>
      </c>
      <c r="AX45" s="10">
        <f>AX35</f>
        <v>1</v>
      </c>
      <c r="AY45" s="41">
        <f>ATAN(AY25/AY15)</f>
        <v>0.78152221381476128</v>
      </c>
      <c r="AZ45" s="42">
        <f t="shared" ref="AZ45:BF45" si="105">ATAN(AZ25/AZ15)</f>
        <v>0</v>
      </c>
      <c r="BA45" s="42">
        <f t="shared" si="105"/>
        <v>-0.7374349765203716</v>
      </c>
      <c r="BB45" s="42">
        <f t="shared" si="105"/>
        <v>0.86853939528588953</v>
      </c>
      <c r="BC45" s="42">
        <f t="shared" si="105"/>
        <v>-0.5880026035475675</v>
      </c>
      <c r="BD45" s="42">
        <f t="shared" si="105"/>
        <v>-1.0838970949836275</v>
      </c>
      <c r="BE45" s="42">
        <f t="shared" si="105"/>
        <v>-1.3045442776439713</v>
      </c>
      <c r="BF45" s="43" t="e">
        <f t="shared" si="105"/>
        <v>#DIV/0!</v>
      </c>
    </row>
    <row r="46" spans="1:58" x14ac:dyDescent="0.25">
      <c r="B46" s="10">
        <f t="shared" ref="B46:B52" si="106">B36</f>
        <v>2</v>
      </c>
      <c r="C46" s="35">
        <f t="shared" ref="C46:C52" si="107">ROUND(0.5*(MAX(C4:E6)+MIN(C4:E6)),0)</f>
        <v>128</v>
      </c>
      <c r="D46" s="7">
        <f t="shared" ref="D46:D52" si="108">ROUND(0.5*(MAX(D4:F6)+MIN(D4:F6)),0)</f>
        <v>128</v>
      </c>
      <c r="E46" s="7">
        <f t="shared" ref="E46:E52" si="109">ROUND(0.5*(MAX(E4:G6)+MIN(E4:G6)),0)</f>
        <v>128</v>
      </c>
      <c r="F46" s="7">
        <f t="shared" ref="F46:F52" si="110">ROUND(0.5*(MAX(F4:H6)+MIN(F4:H6)),0)</f>
        <v>128</v>
      </c>
      <c r="G46" s="7">
        <f t="shared" ref="G46:G52" si="111">ROUND(0.5*(MAX(G4:I6)+MIN(G4:I6)),0)</f>
        <v>6</v>
      </c>
      <c r="H46" s="7">
        <f t="shared" ref="H46:H52" si="112">ROUND(0.5*(MAX(H4:J6)+MIN(H4:J6)),0)</f>
        <v>4</v>
      </c>
      <c r="I46" s="7">
        <f t="shared" ref="I46:I52" si="113">ROUND(0.5*(MAX(I4:K6)+MIN(I4:K6)),0)</f>
        <v>2</v>
      </c>
      <c r="J46" s="37">
        <f t="shared" ref="J46:J52" si="114">ROUND(0.5*(MAX(J4:L6)+MIN(J4:L6)),0)</f>
        <v>0</v>
      </c>
      <c r="M46" s="14" t="s">
        <v>43</v>
      </c>
      <c r="N46" s="10">
        <f t="shared" ref="N46:N52" si="115">N36</f>
        <v>2</v>
      </c>
      <c r="O46" s="35">
        <f t="array" ref="O46">ROUND(SUM(POWER((C4:E6),$M$47+1))/SUM(POWER((C4:E6),$M$47)),0)</f>
        <v>255</v>
      </c>
      <c r="P46" s="7">
        <f t="array" ref="P46">ROUND(SUM(POWER((D4:F6),$M$47+1))/SUM(POWER((D4:F6),$M$47)),0)</f>
        <v>255</v>
      </c>
      <c r="Q46" s="7">
        <f t="array" ref="Q46">ROUND(SUM(POWER((E4:G6),$M$47+1))/SUM(POWER((E4:G6),$M$47)),0)</f>
        <v>255</v>
      </c>
      <c r="R46" s="7">
        <f t="array" ref="R46">ROUND(SUM(POWER((F4:H6),$M$47+1))/SUM(POWER((F4:H6),$M$47)),0)</f>
        <v>255</v>
      </c>
      <c r="S46" s="7">
        <f t="array" ref="S46">ROUND(SUM(POWER((G4:I6),$M$47+1))/SUM(POWER((G4:I6),$M$47)),0)</f>
        <v>7</v>
      </c>
      <c r="T46" s="7">
        <f t="array" ref="T46">ROUND(SUM(POWER((H4:J6),$M$47+1))/SUM(POWER((H4:J6),$M$47)),0)</f>
        <v>6</v>
      </c>
      <c r="U46" s="7">
        <f t="array" ref="U46">ROUND(SUM(POWER((I4:K6),$M$47+1))/SUM(POWER((I4:K6),$M$47)),0)</f>
        <v>4</v>
      </c>
      <c r="V46" s="37" t="e">
        <f t="array" ref="V46">ROUND(SUM(POWER((J4:L6),$M$47+1))/SUM(POWER((J4:L6),$M$47)),0)</f>
        <v>#DIV/0!</v>
      </c>
      <c r="AX46" s="10">
        <f t="shared" ref="AX46:AX52" si="116">AX36</f>
        <v>2</v>
      </c>
      <c r="AY46" s="44">
        <f t="shared" ref="AY46:BF46" si="117">ATAN(AY26/AY16)</f>
        <v>1.5591237052047504</v>
      </c>
      <c r="AZ46" s="18">
        <f t="shared" si="117"/>
        <v>0.76977443477697149</v>
      </c>
      <c r="BA46" s="18">
        <f t="shared" si="117"/>
        <v>-0.77541845479879556</v>
      </c>
      <c r="BB46" s="18">
        <f t="shared" si="117"/>
        <v>-0.78951336650455972</v>
      </c>
      <c r="BC46" s="18">
        <f t="shared" si="117"/>
        <v>0.36717383381821922</v>
      </c>
      <c r="BD46" s="18">
        <f t="shared" si="117"/>
        <v>1.2120256565243244</v>
      </c>
      <c r="BE46" s="18">
        <f t="shared" si="117"/>
        <v>1.4940244355251187</v>
      </c>
      <c r="BF46" s="45" t="e">
        <f t="shared" si="117"/>
        <v>#DIV/0!</v>
      </c>
    </row>
    <row r="47" spans="1:58" x14ac:dyDescent="0.25">
      <c r="B47" s="10">
        <f t="shared" si="106"/>
        <v>3</v>
      </c>
      <c r="C47" s="35">
        <f t="shared" si="107"/>
        <v>128</v>
      </c>
      <c r="D47" s="7">
        <f t="shared" si="108"/>
        <v>129</v>
      </c>
      <c r="E47" s="7">
        <f t="shared" si="109"/>
        <v>129</v>
      </c>
      <c r="F47" s="7">
        <f t="shared" si="110"/>
        <v>129</v>
      </c>
      <c r="G47" s="7">
        <f t="shared" si="111"/>
        <v>129</v>
      </c>
      <c r="H47" s="7">
        <f t="shared" si="112"/>
        <v>3</v>
      </c>
      <c r="I47" s="7">
        <f t="shared" si="113"/>
        <v>3</v>
      </c>
      <c r="J47" s="37">
        <f t="shared" si="114"/>
        <v>0</v>
      </c>
      <c r="M47" s="14">
        <v>3</v>
      </c>
      <c r="N47" s="10">
        <f t="shared" si="115"/>
        <v>3</v>
      </c>
      <c r="O47" s="35">
        <f t="array" ref="O47">ROUND(SUM(POWER((C5:E7),$M$47+1))/SUM(POWER((C5:E7),$M$47)),0)</f>
        <v>255</v>
      </c>
      <c r="P47" s="7">
        <f t="array" ref="P47">ROUND(SUM(POWER((D5:F7),$M$47+1))/SUM(POWER((D5:F7),$M$47)),0)</f>
        <v>255</v>
      </c>
      <c r="Q47" s="7">
        <f t="array" ref="Q47">ROUND(SUM(POWER((E5:G7),$M$47+1))/SUM(POWER((E5:G7),$M$47)),0)</f>
        <v>255</v>
      </c>
      <c r="R47" s="7">
        <f t="array" ref="R47">ROUND(SUM(POWER((F5:H7),$M$47+1))/SUM(POWER((F5:H7),$M$47)),0)</f>
        <v>255</v>
      </c>
      <c r="S47" s="7">
        <f t="array" ref="S47">ROUND(SUM(POWER((G5:I7),$M$47+1))/SUM(POWER((G5:I7),$M$47)),0)</f>
        <v>255</v>
      </c>
      <c r="T47" s="7">
        <f t="array" ref="T47">ROUND(SUM(POWER((H5:J7),$M$47+1))/SUM(POWER((H5:J7),$M$47)),0)</f>
        <v>5</v>
      </c>
      <c r="U47" s="7">
        <f t="array" ref="U47">ROUND(SUM(POWER((I5:K7),$M$47+1))/SUM(POWER((I5:K7),$M$47)),0)</f>
        <v>5</v>
      </c>
      <c r="V47" s="37" t="e">
        <f t="array" ref="V47">ROUND(SUM(POWER((J5:L7),$M$47+1))/SUM(POWER((J5:L7),$M$47)),0)</f>
        <v>#DIV/0!</v>
      </c>
      <c r="AX47" s="10">
        <f t="shared" si="116"/>
        <v>3</v>
      </c>
      <c r="AY47" s="44">
        <f t="shared" ref="AY47:BF47" si="118">ATAN(AY27/AY17)</f>
        <v>-0.81262878492293844</v>
      </c>
      <c r="AZ47" s="18">
        <f t="shared" si="118"/>
        <v>-0.78738623234879412</v>
      </c>
      <c r="BA47" s="18">
        <f t="shared" si="118"/>
        <v>0.78539816339744828</v>
      </c>
      <c r="BB47" s="18">
        <f t="shared" si="118"/>
        <v>-0.78142993025841501</v>
      </c>
      <c r="BC47" s="18">
        <f t="shared" si="118"/>
        <v>-0.77358768894313323</v>
      </c>
      <c r="BD47" s="18">
        <f t="shared" si="118"/>
        <v>-1.0768549578753155</v>
      </c>
      <c r="BE47" s="18">
        <f t="shared" si="118"/>
        <v>-1.3734007669450159</v>
      </c>
      <c r="BF47" s="45" t="e">
        <f t="shared" si="118"/>
        <v>#DIV/0!</v>
      </c>
    </row>
    <row r="48" spans="1:58" x14ac:dyDescent="0.25">
      <c r="B48" s="10">
        <f t="shared" si="106"/>
        <v>4</v>
      </c>
      <c r="C48" s="35">
        <f t="shared" si="107"/>
        <v>2</v>
      </c>
      <c r="D48" s="7">
        <f t="shared" si="108"/>
        <v>129</v>
      </c>
      <c r="E48" s="7">
        <f t="shared" si="109"/>
        <v>129</v>
      </c>
      <c r="F48" s="7">
        <f t="shared" si="110"/>
        <v>129</v>
      </c>
      <c r="G48" s="7">
        <f t="shared" si="111"/>
        <v>129</v>
      </c>
      <c r="H48" s="7">
        <f t="shared" si="112"/>
        <v>128</v>
      </c>
      <c r="I48" s="7">
        <f t="shared" si="113"/>
        <v>4</v>
      </c>
      <c r="J48" s="37">
        <f t="shared" si="114"/>
        <v>0</v>
      </c>
      <c r="N48" s="10">
        <f t="shared" si="115"/>
        <v>4</v>
      </c>
      <c r="O48" s="35">
        <f t="array" ref="O48">ROUND(SUM(POWER((C6:E8),$M$47+1))/SUM(POWER((C6:E8),$M$47)),0)</f>
        <v>3</v>
      </c>
      <c r="P48" s="7">
        <f t="array" ref="P48">ROUND(SUM(POWER((D6:F8),$M$47+1))/SUM(POWER((D6:F8),$M$47)),0)</f>
        <v>255</v>
      </c>
      <c r="Q48" s="7">
        <f t="array" ref="Q48">ROUND(SUM(POWER((E6:G8),$M$47+1))/SUM(POWER((E6:G8),$M$47)),0)</f>
        <v>255</v>
      </c>
      <c r="R48" s="7">
        <f t="array" ref="R48">ROUND(SUM(POWER((F6:H8),$M$47+1))/SUM(POWER((F6:H8),$M$47)),0)</f>
        <v>255</v>
      </c>
      <c r="S48" s="7">
        <f t="array" ref="S48">ROUND(SUM(POWER((G6:I8),$M$47+1))/SUM(POWER((G6:I8),$M$47)),0)</f>
        <v>255</v>
      </c>
      <c r="T48" s="7">
        <f t="array" ref="T48">ROUND(SUM(POWER((H6:J8),$M$47+1))/SUM(POWER((H6:J8),$M$47)),0)</f>
        <v>255</v>
      </c>
      <c r="U48" s="7">
        <f t="array" ref="U48">ROUND(SUM(POWER((I6:K8),$M$47+1))/SUM(POWER((I6:K8),$M$47)),0)</f>
        <v>7</v>
      </c>
      <c r="V48" s="37" t="e">
        <f t="array" ref="V48">ROUND(SUM(POWER((J6:L8),$M$47+1))/SUM(POWER((J6:L8),$M$47)),0)</f>
        <v>#DIV/0!</v>
      </c>
      <c r="AX48" s="10">
        <f t="shared" si="116"/>
        <v>4</v>
      </c>
      <c r="AY48" s="44" t="e">
        <f t="shared" ref="AY48:BF48" si="119">ATAN(AY28/AY18)</f>
        <v>#DIV/0!</v>
      </c>
      <c r="AZ48" s="18">
        <f t="shared" si="119"/>
        <v>-0.78936639653648166</v>
      </c>
      <c r="BA48" s="18">
        <f t="shared" si="119"/>
        <v>-0.79135047405203995</v>
      </c>
      <c r="BB48" s="18">
        <f t="shared" si="119"/>
        <v>0.32175055439664219</v>
      </c>
      <c r="BC48" s="18">
        <f t="shared" si="119"/>
        <v>-0.77148256069730847</v>
      </c>
      <c r="BD48" s="18">
        <f t="shared" si="119"/>
        <v>-0.79297377604864372</v>
      </c>
      <c r="BE48" s="18">
        <f t="shared" si="119"/>
        <v>-1.3567356432310751</v>
      </c>
      <c r="BF48" s="45" t="e">
        <f t="shared" si="119"/>
        <v>#DIV/0!</v>
      </c>
    </row>
    <row r="49" spans="2:58" x14ac:dyDescent="0.25">
      <c r="B49" s="10">
        <f t="shared" si="106"/>
        <v>5</v>
      </c>
      <c r="C49" s="35">
        <f t="shared" si="107"/>
        <v>2</v>
      </c>
      <c r="D49" s="7">
        <f t="shared" si="108"/>
        <v>3</v>
      </c>
      <c r="E49" s="7">
        <f t="shared" si="109"/>
        <v>129</v>
      </c>
      <c r="F49" s="7">
        <f t="shared" si="110"/>
        <v>129</v>
      </c>
      <c r="G49" s="7">
        <f t="shared" si="111"/>
        <v>130</v>
      </c>
      <c r="H49" s="7">
        <f t="shared" si="112"/>
        <v>128</v>
      </c>
      <c r="I49" s="7">
        <f t="shared" si="113"/>
        <v>4</v>
      </c>
      <c r="J49" s="37">
        <f t="shared" si="114"/>
        <v>0</v>
      </c>
      <c r="N49" s="10">
        <f t="shared" si="115"/>
        <v>5</v>
      </c>
      <c r="O49" s="35">
        <f t="array" ref="O49">ROUND(SUM(POWER((C7:E9),$M$47+1))/SUM(POWER((C7:E9),$M$47)),0)</f>
        <v>3</v>
      </c>
      <c r="P49" s="7">
        <f t="array" ref="P49">ROUND(SUM(POWER((D7:F9),$M$47+1))/SUM(POWER((D7:F9),$M$47)),0)</f>
        <v>3</v>
      </c>
      <c r="Q49" s="7">
        <f t="array" ref="Q49">ROUND(SUM(POWER((E7:G9),$M$47+1))/SUM(POWER((E7:G9),$M$47)),0)</f>
        <v>255</v>
      </c>
      <c r="R49" s="7">
        <f t="array" ref="R49">ROUND(SUM(POWER((F7:H9),$M$47+1))/SUM(POWER((F7:H9),$M$47)),0)</f>
        <v>255</v>
      </c>
      <c r="S49" s="7">
        <f t="array" ref="S49">ROUND(SUM(POWER((G7:I9),$M$47+1))/SUM(POWER((G7:I9),$M$47)),0)</f>
        <v>255</v>
      </c>
      <c r="T49" s="7">
        <f t="array" ref="T49">ROUND(SUM(POWER((H7:J9),$M$47+1))/SUM(POWER((H7:J9),$M$47)),0)</f>
        <v>255</v>
      </c>
      <c r="U49" s="7">
        <f t="array" ref="U49">ROUND(SUM(POWER((I7:K9),$M$47+1))/SUM(POWER((I7:K9),$M$47)),0)</f>
        <v>8</v>
      </c>
      <c r="V49" s="37" t="e">
        <f t="array" ref="V49">ROUND(SUM(POWER((J7:L9),$M$47+1))/SUM(POWER((J7:L9),$M$47)),0)</f>
        <v>#DIV/0!</v>
      </c>
      <c r="AX49" s="10">
        <f t="shared" si="116"/>
        <v>5</v>
      </c>
      <c r="AY49" s="44">
        <f t="shared" ref="AY49:BF49" si="120">ATAN(AY29/AY19)</f>
        <v>-1.4056476493802699</v>
      </c>
      <c r="AZ49" s="18" t="e">
        <f t="shared" si="120"/>
        <v>#DIV/0!</v>
      </c>
      <c r="BA49" s="18">
        <f t="shared" si="120"/>
        <v>-0.80910913390183248</v>
      </c>
      <c r="BB49" s="18">
        <f t="shared" si="120"/>
        <v>-0.79739758744720957</v>
      </c>
      <c r="BC49" s="18">
        <f t="shared" si="120"/>
        <v>0.78539816339744828</v>
      </c>
      <c r="BD49" s="18">
        <f t="shared" si="120"/>
        <v>-1.5573614345936828</v>
      </c>
      <c r="BE49" s="18">
        <f t="shared" si="120"/>
        <v>-1.5042281630190728</v>
      </c>
      <c r="BF49" s="45" t="e">
        <f t="shared" si="120"/>
        <v>#DIV/0!</v>
      </c>
    </row>
    <row r="50" spans="2:58" x14ac:dyDescent="0.25">
      <c r="B50" s="10">
        <f t="shared" si="106"/>
        <v>6</v>
      </c>
      <c r="C50" s="35">
        <f t="shared" si="107"/>
        <v>2</v>
      </c>
      <c r="D50" s="7">
        <f t="shared" si="108"/>
        <v>2</v>
      </c>
      <c r="E50" s="7">
        <f t="shared" si="109"/>
        <v>3</v>
      </c>
      <c r="F50" s="7">
        <f t="shared" si="110"/>
        <v>128</v>
      </c>
      <c r="G50" s="7">
        <f t="shared" si="111"/>
        <v>128</v>
      </c>
      <c r="H50" s="7">
        <f t="shared" si="112"/>
        <v>128</v>
      </c>
      <c r="I50" s="7">
        <f t="shared" si="113"/>
        <v>4</v>
      </c>
      <c r="J50" s="37">
        <f t="shared" si="114"/>
        <v>0</v>
      </c>
      <c r="N50" s="10">
        <f t="shared" si="115"/>
        <v>6</v>
      </c>
      <c r="O50" s="35">
        <f t="array" ref="O50">ROUND(SUM(POWER((C8:E10),$M$47+1))/SUM(POWER((C8:E10),$M$47)),0)</f>
        <v>3</v>
      </c>
      <c r="P50" s="7">
        <f t="array" ref="P50">ROUND(SUM(POWER((D8:F10),$M$47+1))/SUM(POWER((D8:F10),$M$47)),0)</f>
        <v>4</v>
      </c>
      <c r="Q50" s="7">
        <f t="array" ref="Q50">ROUND(SUM(POWER((E8:G10),$M$47+1))/SUM(POWER((E8:G10),$M$47)),0)</f>
        <v>5</v>
      </c>
      <c r="R50" s="7">
        <f t="array" ref="R50">ROUND(SUM(POWER((F8:H10),$M$47+1))/SUM(POWER((F8:H10),$M$47)),0)</f>
        <v>255</v>
      </c>
      <c r="S50" s="7">
        <f t="array" ref="S50">ROUND(SUM(POWER((G8:I10),$M$47+1))/SUM(POWER((G8:I10),$M$47)),0)</f>
        <v>255</v>
      </c>
      <c r="T50" s="7">
        <f t="array" ref="T50">ROUND(SUM(POWER((H8:J10),$M$47+1))/SUM(POWER((H8:J10),$M$47)),0)</f>
        <v>255</v>
      </c>
      <c r="U50" s="7">
        <f t="array" ref="U50">ROUND(SUM(POWER((I8:K10),$M$47+1))/SUM(POWER((I8:K10),$M$47)),0)</f>
        <v>8</v>
      </c>
      <c r="V50" s="37" t="e">
        <f t="array" ref="V50">ROUND(SUM(POWER((J8:L10),$M$47+1))/SUM(POWER((J8:L10),$M$47)),0)</f>
        <v>#DIV/0!</v>
      </c>
      <c r="AX50" s="10">
        <f t="shared" si="116"/>
        <v>6</v>
      </c>
      <c r="AY50" s="44">
        <f t="shared" ref="AY50:BF50" si="121">ATAN(AY30/AY20)</f>
        <v>-0.78539816339744828</v>
      </c>
      <c r="AZ50" s="18">
        <f t="shared" si="121"/>
        <v>-0.36717383381821922</v>
      </c>
      <c r="BA50" s="18">
        <f t="shared" si="121"/>
        <v>-0.46364760900080609</v>
      </c>
      <c r="BB50" s="18">
        <f t="shared" si="121"/>
        <v>-0.76258843185296443</v>
      </c>
      <c r="BC50" s="18">
        <f t="shared" si="121"/>
        <v>-1.3383522086923703E-2</v>
      </c>
      <c r="BD50" s="18">
        <f t="shared" si="121"/>
        <v>0.78169447662869307</v>
      </c>
      <c r="BE50" s="18">
        <f t="shared" si="121"/>
        <v>1.2490457723982544</v>
      </c>
      <c r="BF50" s="45" t="e">
        <f t="shared" si="121"/>
        <v>#DIV/0!</v>
      </c>
    </row>
    <row r="51" spans="2:58" x14ac:dyDescent="0.25">
      <c r="B51" s="10">
        <f t="shared" si="106"/>
        <v>7</v>
      </c>
      <c r="C51" s="35">
        <f t="shared" si="107"/>
        <v>2</v>
      </c>
      <c r="D51" s="7">
        <f t="shared" si="108"/>
        <v>2</v>
      </c>
      <c r="E51" s="7">
        <f t="shared" si="109"/>
        <v>3</v>
      </c>
      <c r="F51" s="7">
        <f t="shared" si="110"/>
        <v>4</v>
      </c>
      <c r="G51" s="7">
        <f t="shared" si="111"/>
        <v>4</v>
      </c>
      <c r="H51" s="7">
        <f t="shared" si="112"/>
        <v>4</v>
      </c>
      <c r="I51" s="7">
        <f t="shared" si="113"/>
        <v>4</v>
      </c>
      <c r="J51" s="37">
        <f t="shared" si="114"/>
        <v>0</v>
      </c>
      <c r="N51" s="10">
        <f t="shared" si="115"/>
        <v>7</v>
      </c>
      <c r="O51" s="35">
        <f t="array" ref="O51">ROUND(SUM(POWER((C9:E11),$M$47+1))/SUM(POWER((C9:E11),$M$47)),0)</f>
        <v>3</v>
      </c>
      <c r="P51" s="7">
        <f t="array" ref="P51">ROUND(SUM(POWER((D9:F11),$M$47+1))/SUM(POWER((D9:F11),$M$47)),0)</f>
        <v>4</v>
      </c>
      <c r="Q51" s="7">
        <f t="array" ref="Q51">ROUND(SUM(POWER((E9:G11),$M$47+1))/SUM(POWER((E9:G11),$M$47)),0)</f>
        <v>5</v>
      </c>
      <c r="R51" s="7">
        <f t="array" ref="R51">ROUND(SUM(POWER((F9:H11),$M$47+1))/SUM(POWER((F9:H11),$M$47)),0)</f>
        <v>6</v>
      </c>
      <c r="S51" s="7">
        <f t="array" ref="S51">ROUND(SUM(POWER((G9:I11),$M$47+1))/SUM(POWER((G9:I11),$M$47)),0)</f>
        <v>7</v>
      </c>
      <c r="T51" s="7">
        <f t="array" ref="T51">ROUND(SUM(POWER((H9:J11),$M$47+1))/SUM(POWER((H9:J11),$M$47)),0)</f>
        <v>8</v>
      </c>
      <c r="U51" s="7">
        <f t="array" ref="U51">ROUND(SUM(POWER((I9:K11),$M$47+1))/SUM(POWER((I9:K11),$M$47)),0)</f>
        <v>8</v>
      </c>
      <c r="V51" s="37" t="e">
        <f t="array" ref="V51">ROUND(SUM(POWER((J9:L11),$M$47+1))/SUM(POWER((J9:L11),$M$47)),0)</f>
        <v>#DIV/0!</v>
      </c>
      <c r="AX51" s="10">
        <f t="shared" si="116"/>
        <v>7</v>
      </c>
      <c r="AY51" s="44">
        <f t="shared" ref="AY51:BF51" si="122">ATAN(AY31/AY21)</f>
        <v>-0.40489178628508338</v>
      </c>
      <c r="AZ51" s="18">
        <f t="shared" si="122"/>
        <v>-0.16514867741462683</v>
      </c>
      <c r="BA51" s="18">
        <f t="shared" si="122"/>
        <v>-0.17467219900823971</v>
      </c>
      <c r="BB51" s="18">
        <f t="shared" si="122"/>
        <v>-0.1297025371559121</v>
      </c>
      <c r="BC51" s="18">
        <f t="shared" si="122"/>
        <v>-7.130746478529032E-2</v>
      </c>
      <c r="BD51" s="18">
        <f t="shared" si="122"/>
        <v>0.29544083714371999</v>
      </c>
      <c r="BE51" s="18">
        <f t="shared" si="122"/>
        <v>0.78539816339744828</v>
      </c>
      <c r="BF51" s="45" t="e">
        <f t="shared" si="122"/>
        <v>#DIV/0!</v>
      </c>
    </row>
    <row r="52" spans="2:58" x14ac:dyDescent="0.25">
      <c r="B52" s="10">
        <f t="shared" si="106"/>
        <v>8</v>
      </c>
      <c r="C52" s="38">
        <f t="shared" si="107"/>
        <v>0</v>
      </c>
      <c r="D52" s="30">
        <f t="shared" si="108"/>
        <v>0</v>
      </c>
      <c r="E52" s="30">
        <f t="shared" si="109"/>
        <v>0</v>
      </c>
      <c r="F52" s="30">
        <f t="shared" si="110"/>
        <v>0</v>
      </c>
      <c r="G52" s="30">
        <f t="shared" si="111"/>
        <v>0</v>
      </c>
      <c r="H52" s="30">
        <f t="shared" si="112"/>
        <v>0</v>
      </c>
      <c r="I52" s="30">
        <f t="shared" si="113"/>
        <v>0</v>
      </c>
      <c r="J52" s="39">
        <f t="shared" si="114"/>
        <v>0</v>
      </c>
      <c r="N52" s="10">
        <f t="shared" si="115"/>
        <v>8</v>
      </c>
      <c r="O52" s="38" t="e">
        <f t="array" ref="O52">ROUND(SUM(POWER((C10:E12),$M$47+1))/SUM(POWER((C10:E12),$M$47)),0)</f>
        <v>#DIV/0!</v>
      </c>
      <c r="P52" s="30" t="e">
        <f t="array" ref="P52">ROUND(SUM(POWER((D10:F12),$M$47+1))/SUM(POWER((D10:F12),$M$47)),0)</f>
        <v>#DIV/0!</v>
      </c>
      <c r="Q52" s="30" t="e">
        <f t="array" ref="Q52">ROUND(SUM(POWER((E10:G12),$M$47+1))/SUM(POWER((E10:G12),$M$47)),0)</f>
        <v>#DIV/0!</v>
      </c>
      <c r="R52" s="30" t="e">
        <f t="array" ref="R52">ROUND(SUM(POWER((F10:H12),$M$47+1))/SUM(POWER((F10:H12),$M$47)),0)</f>
        <v>#DIV/0!</v>
      </c>
      <c r="S52" s="30" t="e">
        <f t="array" ref="S52">ROUND(SUM(POWER((G10:I12),$M$47+1))/SUM(POWER((G10:I12),$M$47)),0)</f>
        <v>#DIV/0!</v>
      </c>
      <c r="T52" s="30" t="e">
        <f t="array" ref="T52">ROUND(SUM(POWER((H10:J12),$M$47+1))/SUM(POWER((H10:J12),$M$47)),0)</f>
        <v>#DIV/0!</v>
      </c>
      <c r="U52" s="30" t="e">
        <f t="array" ref="U52">ROUND(SUM(POWER((I10:K12),$M$47+1))/SUM(POWER((I10:K12),$M$47)),0)</f>
        <v>#DIV/0!</v>
      </c>
      <c r="V52" s="39" t="e">
        <f t="array" ref="V52">ROUND(SUM(POWER((J10:L12),$M$47+1))/SUM(POWER((J10:L12),$M$47)),0)</f>
        <v>#DIV/0!</v>
      </c>
      <c r="AX52" s="10">
        <f t="shared" si="116"/>
        <v>8</v>
      </c>
      <c r="AY52" s="46" t="e">
        <f t="shared" ref="AY52:BF52" si="123">ATAN(AY32/AY22)</f>
        <v>#DIV/0!</v>
      </c>
      <c r="AZ52" s="47" t="e">
        <f t="shared" si="123"/>
        <v>#DIV/0!</v>
      </c>
      <c r="BA52" s="47" t="e">
        <f t="shared" si="123"/>
        <v>#DIV/0!</v>
      </c>
      <c r="BB52" s="47" t="e">
        <f t="shared" si="123"/>
        <v>#DIV/0!</v>
      </c>
      <c r="BC52" s="47" t="e">
        <f t="shared" si="123"/>
        <v>#DIV/0!</v>
      </c>
      <c r="BD52" s="47" t="e">
        <f t="shared" si="123"/>
        <v>#DIV/0!</v>
      </c>
      <c r="BE52" s="47" t="e">
        <f t="shared" si="123"/>
        <v>#DIV/0!</v>
      </c>
      <c r="BF52" s="48" t="e">
        <f t="shared" si="123"/>
        <v>#DIV/0!</v>
      </c>
    </row>
  </sheetData>
  <mergeCells count="4">
    <mergeCell ref="AL9:AN9"/>
    <mergeCell ref="AP9:AR9"/>
    <mergeCell ref="AX9:AZ9"/>
    <mergeCell ref="BB9:B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AD65-7D97-445E-A3A8-C6E2845ABAA6}">
  <dimension ref="A1:AA21"/>
  <sheetViews>
    <sheetView workbookViewId="0">
      <selection activeCell="W22" sqref="W22"/>
    </sheetView>
  </sheetViews>
  <sheetFormatPr defaultRowHeight="16.5" x14ac:dyDescent="0.25"/>
  <cols>
    <col min="7" max="21" width="3.625" customWidth="1"/>
  </cols>
  <sheetData>
    <row r="1" spans="1:27" ht="17.25" thickBot="1" x14ac:dyDescent="0.3">
      <c r="A1" s="5" t="s">
        <v>12</v>
      </c>
      <c r="B1" s="1" t="s">
        <v>13</v>
      </c>
      <c r="C1" s="1" t="s">
        <v>14</v>
      </c>
      <c r="D1" s="1" t="s">
        <v>15</v>
      </c>
      <c r="E1" s="2" t="s">
        <v>16</v>
      </c>
      <c r="W1" s="5" t="s">
        <v>12</v>
      </c>
      <c r="X1" s="1" t="s">
        <v>13</v>
      </c>
      <c r="Y1" s="1" t="s">
        <v>14</v>
      </c>
      <c r="Z1" s="1" t="s">
        <v>15</v>
      </c>
      <c r="AA1" s="2" t="s">
        <v>16</v>
      </c>
    </row>
    <row r="2" spans="1:27" x14ac:dyDescent="0.25">
      <c r="A2" s="6">
        <v>0</v>
      </c>
      <c r="B2" s="69">
        <f t="shared" ref="B2:B9" si="0">COUNTIF($G$3:$M$9,$A2)</f>
        <v>4</v>
      </c>
      <c r="C2" s="23">
        <f>B2/$B$10</f>
        <v>8.1632653061224483E-2</v>
      </c>
      <c r="D2" s="23">
        <f>SUM(C2)</f>
        <v>8.1632653061224483E-2</v>
      </c>
      <c r="E2" s="24">
        <f>ROUND($A$9*D2,0)</f>
        <v>1</v>
      </c>
      <c r="G2" s="84" t="s">
        <v>0</v>
      </c>
      <c r="H2" s="85"/>
      <c r="I2" s="85"/>
      <c r="J2" s="85"/>
      <c r="K2" s="85"/>
      <c r="L2" s="85"/>
      <c r="M2" s="86"/>
      <c r="O2" s="84" t="s">
        <v>17</v>
      </c>
      <c r="P2" s="85"/>
      <c r="Q2" s="85"/>
      <c r="R2" s="85"/>
      <c r="S2" s="85"/>
      <c r="T2" s="85"/>
      <c r="U2" s="86"/>
      <c r="W2" s="6">
        <v>0</v>
      </c>
      <c r="X2" s="23">
        <f>COUNTIF($O$3:$U$9,$W2)</f>
        <v>0</v>
      </c>
      <c r="Y2">
        <f>X2/$X$10</f>
        <v>0</v>
      </c>
      <c r="Z2">
        <f>SUM(Y2)</f>
        <v>0</v>
      </c>
      <c r="AA2" s="8">
        <f t="shared" ref="AA2:AA3" si="1">ROUND($A$9*Z2,0)</f>
        <v>0</v>
      </c>
    </row>
    <row r="3" spans="1:27" x14ac:dyDescent="0.25">
      <c r="A3" s="6">
        <v>1</v>
      </c>
      <c r="B3" s="69">
        <f t="shared" si="0"/>
        <v>5</v>
      </c>
      <c r="C3" s="23">
        <f t="shared" ref="C3:C9" si="2">B3/$B$10</f>
        <v>0.10204081632653061</v>
      </c>
      <c r="D3" s="23">
        <f>SUM(C2:C3)</f>
        <v>0.18367346938775508</v>
      </c>
      <c r="E3" s="24">
        <f t="shared" ref="E3" si="3">ROUND($A$9*D3,0)</f>
        <v>1</v>
      </c>
      <c r="G3" s="6">
        <v>1</v>
      </c>
      <c r="H3">
        <v>2</v>
      </c>
      <c r="I3">
        <v>1</v>
      </c>
      <c r="J3">
        <v>3</v>
      </c>
      <c r="K3">
        <v>6</v>
      </c>
      <c r="L3">
        <v>6</v>
      </c>
      <c r="M3" s="8">
        <v>5</v>
      </c>
      <c r="O3" s="26">
        <f t="shared" ref="O3:U9" si="4">_xlfn.SWITCH(G3,$A$2,$E$2,$A$3,$E$3,$A$4,$E$4,$A$5,$E$5,$A$6,$E$6,$A$7,$E$7,$A$8,$E$8,$A$9,$E$9)</f>
        <v>1</v>
      </c>
      <c r="P3" s="23">
        <f t="shared" si="4"/>
        <v>2</v>
      </c>
      <c r="Q3" s="23">
        <f t="shared" si="4"/>
        <v>1</v>
      </c>
      <c r="R3" s="23">
        <f t="shared" si="4"/>
        <v>3</v>
      </c>
      <c r="S3" s="23">
        <f t="shared" si="4"/>
        <v>6</v>
      </c>
      <c r="T3" s="23">
        <f t="shared" si="4"/>
        <v>6</v>
      </c>
      <c r="U3" s="24">
        <f t="shared" si="4"/>
        <v>4</v>
      </c>
      <c r="W3" s="6">
        <v>1</v>
      </c>
      <c r="X3" s="23">
        <f t="shared" ref="X3:X9" si="5">COUNTIF($O$3:$U$9,$W3)</f>
        <v>9</v>
      </c>
      <c r="Y3">
        <f t="shared" ref="Y3:Y9" si="6">X3/$X$10</f>
        <v>0.18367346938775511</v>
      </c>
      <c r="Z3">
        <f>SUM(Y2:Y3)</f>
        <v>0.18367346938775511</v>
      </c>
      <c r="AA3" s="8">
        <f t="shared" si="1"/>
        <v>1</v>
      </c>
    </row>
    <row r="4" spans="1:27" x14ac:dyDescent="0.25">
      <c r="A4" s="6">
        <v>2</v>
      </c>
      <c r="B4" s="69">
        <f t="shared" si="0"/>
        <v>6</v>
      </c>
      <c r="C4" s="23">
        <f t="shared" si="2"/>
        <v>0.12244897959183673</v>
      </c>
      <c r="D4" s="23">
        <f>SUM(C2:C4)</f>
        <v>0.30612244897959184</v>
      </c>
      <c r="E4" s="24">
        <f>ROUND($A$9*D4,0)</f>
        <v>2</v>
      </c>
      <c r="G4" s="6">
        <v>1</v>
      </c>
      <c r="H4">
        <v>2</v>
      </c>
      <c r="I4">
        <v>2</v>
      </c>
      <c r="J4">
        <v>4</v>
      </c>
      <c r="K4">
        <v>5</v>
      </c>
      <c r="L4">
        <v>7</v>
      </c>
      <c r="M4" s="8">
        <v>6</v>
      </c>
      <c r="O4" s="26">
        <f t="shared" si="4"/>
        <v>1</v>
      </c>
      <c r="P4" s="23">
        <f t="shared" si="4"/>
        <v>2</v>
      </c>
      <c r="Q4" s="23">
        <f t="shared" si="4"/>
        <v>2</v>
      </c>
      <c r="R4" s="23">
        <f t="shared" si="4"/>
        <v>3</v>
      </c>
      <c r="S4" s="23">
        <f t="shared" si="4"/>
        <v>4</v>
      </c>
      <c r="T4" s="23">
        <f t="shared" si="4"/>
        <v>7</v>
      </c>
      <c r="U4" s="24">
        <f t="shared" si="4"/>
        <v>6</v>
      </c>
      <c r="W4" s="6">
        <v>2</v>
      </c>
      <c r="X4" s="23">
        <f t="shared" si="5"/>
        <v>6</v>
      </c>
      <c r="Y4">
        <f t="shared" si="6"/>
        <v>0.12244897959183673</v>
      </c>
      <c r="Z4">
        <f>SUM(Y2:Y4)</f>
        <v>0.30612244897959184</v>
      </c>
      <c r="AA4" s="8">
        <f>ROUND($A$9*Z4,0)</f>
        <v>2</v>
      </c>
    </row>
    <row r="5" spans="1:27" x14ac:dyDescent="0.25">
      <c r="A5" s="6">
        <v>3</v>
      </c>
      <c r="B5" s="69">
        <f t="shared" si="0"/>
        <v>5</v>
      </c>
      <c r="C5" s="23">
        <f t="shared" si="2"/>
        <v>0.10204081632653061</v>
      </c>
      <c r="D5" s="23">
        <f>SUM(C2:C5)</f>
        <v>0.40816326530612246</v>
      </c>
      <c r="E5" s="24">
        <f t="shared" ref="E5:E9" si="7">ROUND($A$9*D5,0)</f>
        <v>3</v>
      </c>
      <c r="G5" s="6">
        <v>1</v>
      </c>
      <c r="H5">
        <v>0</v>
      </c>
      <c r="I5">
        <v>2</v>
      </c>
      <c r="J5">
        <v>5</v>
      </c>
      <c r="K5">
        <v>6</v>
      </c>
      <c r="L5">
        <v>7</v>
      </c>
      <c r="M5" s="8">
        <v>7</v>
      </c>
      <c r="O5" s="26">
        <f t="shared" si="4"/>
        <v>1</v>
      </c>
      <c r="P5" s="23">
        <f t="shared" si="4"/>
        <v>1</v>
      </c>
      <c r="Q5" s="23">
        <f t="shared" si="4"/>
        <v>2</v>
      </c>
      <c r="R5" s="23">
        <f t="shared" si="4"/>
        <v>4</v>
      </c>
      <c r="S5" s="23">
        <f t="shared" si="4"/>
        <v>6</v>
      </c>
      <c r="T5" s="23">
        <f t="shared" si="4"/>
        <v>7</v>
      </c>
      <c r="U5" s="24">
        <f t="shared" si="4"/>
        <v>7</v>
      </c>
      <c r="W5" s="6">
        <v>3</v>
      </c>
      <c r="X5" s="23">
        <f t="shared" si="5"/>
        <v>9</v>
      </c>
      <c r="Y5">
        <f t="shared" si="6"/>
        <v>0.18367346938775511</v>
      </c>
      <c r="Z5">
        <f>SUM(Y2:Y5)</f>
        <v>0.48979591836734693</v>
      </c>
      <c r="AA5" s="8">
        <f t="shared" ref="AA5:AA9" si="8">ROUND($A$9*Z5,0)</f>
        <v>3</v>
      </c>
    </row>
    <row r="6" spans="1:27" x14ac:dyDescent="0.25">
      <c r="A6" s="6">
        <v>4</v>
      </c>
      <c r="B6" s="69">
        <f t="shared" si="0"/>
        <v>4</v>
      </c>
      <c r="C6" s="23">
        <f t="shared" si="2"/>
        <v>8.1632653061224483E-2</v>
      </c>
      <c r="D6" s="23">
        <f>SUM(C2:C6)</f>
        <v>0.48979591836734693</v>
      </c>
      <c r="E6" s="24">
        <f t="shared" si="7"/>
        <v>3</v>
      </c>
      <c r="G6" s="6">
        <v>0</v>
      </c>
      <c r="H6">
        <v>2</v>
      </c>
      <c r="I6">
        <v>3</v>
      </c>
      <c r="J6">
        <v>6</v>
      </c>
      <c r="K6">
        <v>6</v>
      </c>
      <c r="L6">
        <v>7</v>
      </c>
      <c r="M6" s="8">
        <v>7</v>
      </c>
      <c r="O6" s="26">
        <f t="shared" si="4"/>
        <v>1</v>
      </c>
      <c r="P6" s="23">
        <f t="shared" si="4"/>
        <v>2</v>
      </c>
      <c r="Q6" s="23">
        <f t="shared" si="4"/>
        <v>3</v>
      </c>
      <c r="R6" s="23">
        <f t="shared" si="4"/>
        <v>6</v>
      </c>
      <c r="S6" s="23">
        <f t="shared" si="4"/>
        <v>6</v>
      </c>
      <c r="T6" s="23">
        <f t="shared" si="4"/>
        <v>7</v>
      </c>
      <c r="U6" s="24">
        <f t="shared" si="4"/>
        <v>7</v>
      </c>
      <c r="W6" s="6">
        <v>4</v>
      </c>
      <c r="X6" s="23">
        <f t="shared" si="5"/>
        <v>6</v>
      </c>
      <c r="Y6">
        <f t="shared" si="6"/>
        <v>0.12244897959183673</v>
      </c>
      <c r="Z6">
        <f>SUM(Y2:Y6)</f>
        <v>0.61224489795918369</v>
      </c>
      <c r="AA6" s="8">
        <f t="shared" si="8"/>
        <v>4</v>
      </c>
    </row>
    <row r="7" spans="1:27" x14ac:dyDescent="0.25">
      <c r="A7" s="6">
        <v>5</v>
      </c>
      <c r="B7" s="69">
        <f t="shared" si="0"/>
        <v>6</v>
      </c>
      <c r="C7" s="23">
        <f t="shared" si="2"/>
        <v>0.12244897959183673</v>
      </c>
      <c r="D7" s="23">
        <f>SUM(C2:C7)</f>
        <v>0.61224489795918369</v>
      </c>
      <c r="E7" s="24">
        <f t="shared" si="7"/>
        <v>4</v>
      </c>
      <c r="G7" s="6">
        <v>1</v>
      </c>
      <c r="H7">
        <v>4</v>
      </c>
      <c r="I7">
        <v>3</v>
      </c>
      <c r="J7">
        <v>5</v>
      </c>
      <c r="K7">
        <v>7</v>
      </c>
      <c r="L7">
        <v>7</v>
      </c>
      <c r="M7" s="8">
        <v>6</v>
      </c>
      <c r="O7" s="26">
        <f t="shared" si="4"/>
        <v>1</v>
      </c>
      <c r="P7" s="23">
        <f t="shared" si="4"/>
        <v>3</v>
      </c>
      <c r="Q7" s="23">
        <f t="shared" si="4"/>
        <v>3</v>
      </c>
      <c r="R7" s="23">
        <f t="shared" si="4"/>
        <v>4</v>
      </c>
      <c r="S7" s="23">
        <f t="shared" si="4"/>
        <v>7</v>
      </c>
      <c r="T7" s="23">
        <f t="shared" si="4"/>
        <v>7</v>
      </c>
      <c r="U7" s="24">
        <f t="shared" si="4"/>
        <v>6</v>
      </c>
      <c r="W7" s="6">
        <v>5</v>
      </c>
      <c r="X7" s="23">
        <f t="shared" si="5"/>
        <v>0</v>
      </c>
      <c r="Y7">
        <f t="shared" si="6"/>
        <v>0</v>
      </c>
      <c r="Z7">
        <f>SUM(Y2:Y7)</f>
        <v>0.61224489795918369</v>
      </c>
      <c r="AA7" s="8">
        <f t="shared" si="8"/>
        <v>4</v>
      </c>
    </row>
    <row r="8" spans="1:27" x14ac:dyDescent="0.25">
      <c r="A8" s="6">
        <v>6</v>
      </c>
      <c r="B8" s="69">
        <f t="shared" si="0"/>
        <v>10</v>
      </c>
      <c r="C8" s="23">
        <f t="shared" si="2"/>
        <v>0.20408163265306123</v>
      </c>
      <c r="D8" s="23">
        <f>SUM(C2:C8)</f>
        <v>0.81632653061224492</v>
      </c>
      <c r="E8" s="24">
        <f t="shared" si="7"/>
        <v>6</v>
      </c>
      <c r="G8" s="6">
        <v>3</v>
      </c>
      <c r="H8">
        <v>0</v>
      </c>
      <c r="I8">
        <v>4</v>
      </c>
      <c r="J8">
        <v>4</v>
      </c>
      <c r="K8">
        <v>5</v>
      </c>
      <c r="L8">
        <v>7</v>
      </c>
      <c r="M8" s="8">
        <v>7</v>
      </c>
      <c r="O8" s="26">
        <f t="shared" si="4"/>
        <v>3</v>
      </c>
      <c r="P8" s="23">
        <f t="shared" si="4"/>
        <v>1</v>
      </c>
      <c r="Q8" s="23">
        <f t="shared" si="4"/>
        <v>3</v>
      </c>
      <c r="R8" s="23">
        <f t="shared" si="4"/>
        <v>3</v>
      </c>
      <c r="S8" s="23">
        <f t="shared" si="4"/>
        <v>4</v>
      </c>
      <c r="T8" s="23">
        <f t="shared" si="4"/>
        <v>7</v>
      </c>
      <c r="U8" s="24">
        <f t="shared" si="4"/>
        <v>7</v>
      </c>
      <c r="W8" s="6">
        <v>6</v>
      </c>
      <c r="X8" s="23">
        <f t="shared" si="5"/>
        <v>10</v>
      </c>
      <c r="Y8">
        <f t="shared" si="6"/>
        <v>0.20408163265306123</v>
      </c>
      <c r="Z8">
        <f>SUM(Y2:Y8)</f>
        <v>0.81632653061224492</v>
      </c>
      <c r="AA8" s="8">
        <f t="shared" si="8"/>
        <v>6</v>
      </c>
    </row>
    <row r="9" spans="1:27" ht="17.25" thickBot="1" x14ac:dyDescent="0.3">
      <c r="A9" s="6">
        <v>7</v>
      </c>
      <c r="B9" s="69">
        <f t="shared" si="0"/>
        <v>9</v>
      </c>
      <c r="C9" s="23">
        <f t="shared" si="2"/>
        <v>0.18367346938775511</v>
      </c>
      <c r="D9" s="23">
        <f>SUM(C2:C9)</f>
        <v>1</v>
      </c>
      <c r="E9" s="24">
        <f t="shared" si="7"/>
        <v>7</v>
      </c>
      <c r="G9" s="9">
        <v>2</v>
      </c>
      <c r="H9" s="3">
        <v>0</v>
      </c>
      <c r="I9" s="3">
        <v>3</v>
      </c>
      <c r="J9" s="3">
        <v>5</v>
      </c>
      <c r="K9" s="3">
        <v>6</v>
      </c>
      <c r="L9" s="3">
        <v>6</v>
      </c>
      <c r="M9" s="4">
        <v>6</v>
      </c>
      <c r="O9" s="27">
        <f t="shared" si="4"/>
        <v>2</v>
      </c>
      <c r="P9" s="28">
        <f t="shared" si="4"/>
        <v>1</v>
      </c>
      <c r="Q9" s="28">
        <f t="shared" si="4"/>
        <v>3</v>
      </c>
      <c r="R9" s="28">
        <f t="shared" si="4"/>
        <v>4</v>
      </c>
      <c r="S9" s="28">
        <f t="shared" si="4"/>
        <v>6</v>
      </c>
      <c r="T9" s="28">
        <f t="shared" si="4"/>
        <v>6</v>
      </c>
      <c r="U9" s="29">
        <f t="shared" si="4"/>
        <v>6</v>
      </c>
      <c r="W9" s="6">
        <v>7</v>
      </c>
      <c r="X9" s="23">
        <f t="shared" si="5"/>
        <v>9</v>
      </c>
      <c r="Y9">
        <f t="shared" si="6"/>
        <v>0.18367346938775511</v>
      </c>
      <c r="Z9">
        <f>SUM(Y2:Y9)</f>
        <v>1</v>
      </c>
      <c r="AA9" s="8">
        <f t="shared" si="8"/>
        <v>7</v>
      </c>
    </row>
    <row r="10" spans="1:27" ht="17.25" thickBot="1" x14ac:dyDescent="0.3">
      <c r="A10" s="9" t="s">
        <v>18</v>
      </c>
      <c r="B10" s="3">
        <f>SUM(B2:B9)</f>
        <v>49</v>
      </c>
      <c r="C10" s="3">
        <f t="shared" ref="C10" si="9">SUM(C2:C9)</f>
        <v>1</v>
      </c>
      <c r="D10" s="3"/>
      <c r="E10" s="4"/>
      <c r="W10" s="9" t="s">
        <v>18</v>
      </c>
      <c r="X10" s="3">
        <f>SUM(X2:X9)</f>
        <v>49</v>
      </c>
      <c r="Y10" s="3">
        <f t="shared" ref="Y10" si="10">SUM(Y2:Y9)</f>
        <v>1</v>
      </c>
      <c r="Z10" s="3"/>
      <c r="AA10" s="4"/>
    </row>
    <row r="11" spans="1:27" ht="17.25" thickBot="1" x14ac:dyDescent="0.3"/>
    <row r="12" spans="1:27" ht="17.25" thickBot="1" x14ac:dyDescent="0.3">
      <c r="A12" s="5" t="s">
        <v>12</v>
      </c>
      <c r="B12" s="1" t="s">
        <v>13</v>
      </c>
      <c r="C12" s="1" t="s">
        <v>14</v>
      </c>
      <c r="D12" s="1" t="s">
        <v>15</v>
      </c>
      <c r="E12" s="2" t="s">
        <v>16</v>
      </c>
      <c r="W12" s="5" t="s">
        <v>12</v>
      </c>
      <c r="X12" s="1" t="s">
        <v>13</v>
      </c>
      <c r="Y12" s="1" t="s">
        <v>14</v>
      </c>
      <c r="Z12" s="1" t="s">
        <v>15</v>
      </c>
      <c r="AA12" s="2" t="s">
        <v>16</v>
      </c>
    </row>
    <row r="13" spans="1:27" x14ac:dyDescent="0.25">
      <c r="A13" s="6">
        <v>0</v>
      </c>
      <c r="B13" s="69">
        <f>COUNTIF($G$14:$L$19,$A13)</f>
        <v>3</v>
      </c>
      <c r="C13" s="25">
        <f>B13/$B$21</f>
        <v>8.3333333333333329E-2</v>
      </c>
      <c r="D13" s="25">
        <f>SUM(C13)</f>
        <v>8.3333333333333329E-2</v>
      </c>
      <c r="E13" s="24">
        <f>ROUND($A$20*D13,0)</f>
        <v>1</v>
      </c>
      <c r="G13" s="84" t="s">
        <v>0</v>
      </c>
      <c r="H13" s="85"/>
      <c r="I13" s="85"/>
      <c r="J13" s="85"/>
      <c r="K13" s="85"/>
      <c r="L13" s="85"/>
      <c r="M13" s="86"/>
      <c r="O13" s="84" t="s">
        <v>17</v>
      </c>
      <c r="P13" s="85"/>
      <c r="Q13" s="85"/>
      <c r="R13" s="85"/>
      <c r="S13" s="85"/>
      <c r="T13" s="85"/>
      <c r="U13" s="86"/>
      <c r="W13" s="6">
        <v>0</v>
      </c>
      <c r="X13" s="23">
        <f>COUNTIF($O$14:$T$19,$W13)</f>
        <v>0</v>
      </c>
      <c r="Y13">
        <f>X13/$X$21</f>
        <v>0</v>
      </c>
      <c r="Z13">
        <f>SUM(Y13)</f>
        <v>0</v>
      </c>
      <c r="AA13" s="8">
        <f>ROUND($W$20*Z13,0)</f>
        <v>0</v>
      </c>
    </row>
    <row r="14" spans="1:27" x14ac:dyDescent="0.25">
      <c r="A14" s="6">
        <v>1</v>
      </c>
      <c r="B14" s="69">
        <f t="shared" ref="B14:B20" si="11">COUNTIF($G$14:$L$19,$A14)</f>
        <v>5</v>
      </c>
      <c r="C14" s="25">
        <f t="shared" ref="C14:C20" si="12">B14/$B$21</f>
        <v>0.1388888888888889</v>
      </c>
      <c r="D14" s="25">
        <f>SUM(C13:C14)</f>
        <v>0.22222222222222221</v>
      </c>
      <c r="E14" s="24">
        <f t="shared" ref="E14:E20" si="13">ROUND($A$20*D14,0)</f>
        <v>2</v>
      </c>
      <c r="G14" s="6">
        <v>1</v>
      </c>
      <c r="H14">
        <v>2</v>
      </c>
      <c r="I14">
        <v>1</v>
      </c>
      <c r="J14">
        <v>3</v>
      </c>
      <c r="K14">
        <v>6</v>
      </c>
      <c r="L14">
        <v>6</v>
      </c>
      <c r="M14" s="8"/>
      <c r="O14" s="26">
        <f>_xlfn.SWITCH(G14,$A$13,$E$13,$A$14,$E$14,$A$15,$E$15,$A$16,$E$16,$A$17,$E$17,$A$18,$E$18,$A$19,$E$19,$A$20,$E$20)</f>
        <v>2</v>
      </c>
      <c r="P14" s="23">
        <f t="shared" ref="P14:T19" si="14">_xlfn.SWITCH(H14,$A$13,$E$13,$A$14,$E$14,$A$15,$E$15,$A$16,$E$16,$A$17,$E$17,$A$18,$E$18,$A$19,$E$19,$A$20,$E$20)</f>
        <v>3</v>
      </c>
      <c r="Q14" s="23">
        <f t="shared" si="14"/>
        <v>2</v>
      </c>
      <c r="R14" s="23">
        <f t="shared" si="14"/>
        <v>3</v>
      </c>
      <c r="S14" s="23">
        <f t="shared" si="14"/>
        <v>6</v>
      </c>
      <c r="T14" s="23">
        <f t="shared" si="14"/>
        <v>6</v>
      </c>
      <c r="U14" s="8"/>
      <c r="W14" s="6">
        <v>1</v>
      </c>
      <c r="X14" s="23">
        <f t="shared" ref="X14:X20" si="15">COUNTIF($O$14:$T$19,$W14)</f>
        <v>3</v>
      </c>
      <c r="Y14">
        <f t="shared" ref="Y14:Y20" si="16">X14/$X$21</f>
        <v>8.3333333333333329E-2</v>
      </c>
      <c r="Z14">
        <f>SUM(Y13:Y14)</f>
        <v>8.3333333333333329E-2</v>
      </c>
      <c r="AA14" s="8">
        <f t="shared" ref="AA14:AA20" si="17">ROUND($W$20*Z14,0)</f>
        <v>1</v>
      </c>
    </row>
    <row r="15" spans="1:27" x14ac:dyDescent="0.25">
      <c r="A15" s="6">
        <v>2</v>
      </c>
      <c r="B15" s="69">
        <f t="shared" si="11"/>
        <v>5</v>
      </c>
      <c r="C15" s="25">
        <f t="shared" si="12"/>
        <v>0.1388888888888889</v>
      </c>
      <c r="D15" s="25">
        <f>SUM(C13:C15)</f>
        <v>0.3611111111111111</v>
      </c>
      <c r="E15" s="24">
        <f t="shared" si="13"/>
        <v>3</v>
      </c>
      <c r="G15" s="6">
        <v>1</v>
      </c>
      <c r="H15">
        <v>2</v>
      </c>
      <c r="I15">
        <v>2</v>
      </c>
      <c r="J15">
        <v>4</v>
      </c>
      <c r="K15">
        <v>5</v>
      </c>
      <c r="L15">
        <v>7</v>
      </c>
      <c r="M15" s="8"/>
      <c r="O15" s="26">
        <f t="shared" ref="O15:O19" si="18">_xlfn.SWITCH(G15,$A$13,$E$13,$A$14,$E$14,$A$15,$E$15,$A$16,$E$16,$A$17,$E$17,$A$18,$E$18,$A$19,$E$19,$A$20,$E$20)</f>
        <v>2</v>
      </c>
      <c r="P15" s="23">
        <f t="shared" si="14"/>
        <v>3</v>
      </c>
      <c r="Q15" s="23">
        <f t="shared" si="14"/>
        <v>3</v>
      </c>
      <c r="R15" s="23">
        <f t="shared" si="14"/>
        <v>4</v>
      </c>
      <c r="S15" s="23">
        <f t="shared" si="14"/>
        <v>5</v>
      </c>
      <c r="T15" s="23">
        <f t="shared" si="14"/>
        <v>7</v>
      </c>
      <c r="U15" s="8"/>
      <c r="W15" s="6">
        <v>2</v>
      </c>
      <c r="X15" s="23">
        <f t="shared" si="15"/>
        <v>5</v>
      </c>
      <c r="Y15">
        <f t="shared" si="16"/>
        <v>0.1388888888888889</v>
      </c>
      <c r="Z15">
        <f>SUM(Y13:Y15)</f>
        <v>0.22222222222222221</v>
      </c>
      <c r="AA15" s="8">
        <f t="shared" si="17"/>
        <v>2</v>
      </c>
    </row>
    <row r="16" spans="1:27" x14ac:dyDescent="0.25">
      <c r="A16" s="6">
        <v>3</v>
      </c>
      <c r="B16" s="69">
        <f t="shared" si="11"/>
        <v>4</v>
      </c>
      <c r="C16" s="25">
        <f t="shared" si="12"/>
        <v>0.1111111111111111</v>
      </c>
      <c r="D16" s="25">
        <f>SUM(C13:C16)</f>
        <v>0.47222222222222221</v>
      </c>
      <c r="E16" s="24">
        <f t="shared" si="13"/>
        <v>3</v>
      </c>
      <c r="G16" s="6">
        <v>1</v>
      </c>
      <c r="H16">
        <v>0</v>
      </c>
      <c r="I16">
        <v>2</v>
      </c>
      <c r="J16">
        <v>7</v>
      </c>
      <c r="K16">
        <v>6</v>
      </c>
      <c r="L16">
        <v>5</v>
      </c>
      <c r="M16" s="8"/>
      <c r="O16" s="26">
        <f t="shared" si="18"/>
        <v>2</v>
      </c>
      <c r="P16" s="23">
        <f t="shared" si="14"/>
        <v>1</v>
      </c>
      <c r="Q16" s="23">
        <f t="shared" si="14"/>
        <v>3</v>
      </c>
      <c r="R16" s="23">
        <f t="shared" si="14"/>
        <v>7</v>
      </c>
      <c r="S16" s="23">
        <f t="shared" si="14"/>
        <v>6</v>
      </c>
      <c r="T16" s="23">
        <f t="shared" si="14"/>
        <v>5</v>
      </c>
      <c r="U16" s="8"/>
      <c r="W16" s="6">
        <v>3</v>
      </c>
      <c r="X16" s="23">
        <f t="shared" si="15"/>
        <v>9</v>
      </c>
      <c r="Y16">
        <f t="shared" si="16"/>
        <v>0.25</v>
      </c>
      <c r="Z16">
        <f>SUM(Y13:Y16)</f>
        <v>0.47222222222222221</v>
      </c>
      <c r="AA16" s="8">
        <f t="shared" si="17"/>
        <v>3</v>
      </c>
    </row>
    <row r="17" spans="1:27" x14ac:dyDescent="0.25">
      <c r="A17" s="6">
        <v>4</v>
      </c>
      <c r="B17" s="69">
        <f t="shared" si="11"/>
        <v>4</v>
      </c>
      <c r="C17" s="25">
        <f t="shared" si="12"/>
        <v>0.1111111111111111</v>
      </c>
      <c r="D17" s="25">
        <f>SUM(C13:C17)</f>
        <v>0.58333333333333326</v>
      </c>
      <c r="E17" s="24">
        <f t="shared" si="13"/>
        <v>4</v>
      </c>
      <c r="G17" s="6">
        <v>0</v>
      </c>
      <c r="H17">
        <v>2</v>
      </c>
      <c r="I17">
        <v>3</v>
      </c>
      <c r="J17">
        <v>7</v>
      </c>
      <c r="K17">
        <v>6</v>
      </c>
      <c r="L17">
        <v>6</v>
      </c>
      <c r="M17" s="8"/>
      <c r="O17" s="26">
        <f t="shared" si="18"/>
        <v>1</v>
      </c>
      <c r="P17" s="23">
        <f t="shared" si="14"/>
        <v>3</v>
      </c>
      <c r="Q17" s="23">
        <f t="shared" si="14"/>
        <v>3</v>
      </c>
      <c r="R17" s="23">
        <f t="shared" si="14"/>
        <v>7</v>
      </c>
      <c r="S17" s="23">
        <f t="shared" si="14"/>
        <v>6</v>
      </c>
      <c r="T17" s="23">
        <f t="shared" si="14"/>
        <v>6</v>
      </c>
      <c r="U17" s="8"/>
      <c r="W17" s="6">
        <v>4</v>
      </c>
      <c r="X17" s="23">
        <f t="shared" si="15"/>
        <v>4</v>
      </c>
      <c r="Y17">
        <f t="shared" si="16"/>
        <v>0.1111111111111111</v>
      </c>
      <c r="Z17">
        <f>SUM(Y13:Y17)</f>
        <v>0.58333333333333326</v>
      </c>
      <c r="AA17" s="8">
        <f t="shared" si="17"/>
        <v>4</v>
      </c>
    </row>
    <row r="18" spans="1:27" x14ac:dyDescent="0.25">
      <c r="A18" s="6">
        <v>5</v>
      </c>
      <c r="B18" s="69">
        <f t="shared" si="11"/>
        <v>4</v>
      </c>
      <c r="C18" s="25">
        <f t="shared" si="12"/>
        <v>0.1111111111111111</v>
      </c>
      <c r="D18" s="25">
        <f>SUM(C13:C18)</f>
        <v>0.69444444444444442</v>
      </c>
      <c r="E18" s="24">
        <f t="shared" si="13"/>
        <v>5</v>
      </c>
      <c r="G18" s="6">
        <v>3</v>
      </c>
      <c r="H18">
        <v>0</v>
      </c>
      <c r="I18">
        <v>4</v>
      </c>
      <c r="J18">
        <v>7</v>
      </c>
      <c r="K18">
        <v>5</v>
      </c>
      <c r="L18">
        <v>4</v>
      </c>
      <c r="M18" s="8"/>
      <c r="O18" s="26">
        <f t="shared" si="18"/>
        <v>3</v>
      </c>
      <c r="P18" s="23">
        <f t="shared" si="14"/>
        <v>1</v>
      </c>
      <c r="Q18" s="23">
        <f t="shared" si="14"/>
        <v>4</v>
      </c>
      <c r="R18" s="23">
        <f t="shared" si="14"/>
        <v>7</v>
      </c>
      <c r="S18" s="23">
        <f t="shared" si="14"/>
        <v>5</v>
      </c>
      <c r="T18" s="23">
        <f t="shared" si="14"/>
        <v>4</v>
      </c>
      <c r="U18" s="8"/>
      <c r="W18" s="6">
        <v>5</v>
      </c>
      <c r="X18" s="23">
        <f t="shared" si="15"/>
        <v>4</v>
      </c>
      <c r="Y18">
        <f t="shared" si="16"/>
        <v>0.1111111111111111</v>
      </c>
      <c r="Z18">
        <f>SUM(Y13:Y18)</f>
        <v>0.69444444444444442</v>
      </c>
      <c r="AA18" s="8">
        <f t="shared" si="17"/>
        <v>5</v>
      </c>
    </row>
    <row r="19" spans="1:27" x14ac:dyDescent="0.25">
      <c r="A19" s="6">
        <v>6</v>
      </c>
      <c r="B19" s="69">
        <f t="shared" si="11"/>
        <v>5</v>
      </c>
      <c r="C19" s="25">
        <f t="shared" si="12"/>
        <v>0.1388888888888889</v>
      </c>
      <c r="D19" s="25">
        <f>SUM(C13:C19)</f>
        <v>0.83333333333333326</v>
      </c>
      <c r="E19" s="24">
        <f t="shared" si="13"/>
        <v>6</v>
      </c>
      <c r="G19" s="6">
        <v>1</v>
      </c>
      <c r="H19">
        <v>4</v>
      </c>
      <c r="I19">
        <v>3</v>
      </c>
      <c r="J19">
        <v>7</v>
      </c>
      <c r="K19">
        <v>7</v>
      </c>
      <c r="L19">
        <v>5</v>
      </c>
      <c r="M19" s="8"/>
      <c r="O19" s="26">
        <f t="shared" si="18"/>
        <v>2</v>
      </c>
      <c r="P19" s="23">
        <f t="shared" si="14"/>
        <v>4</v>
      </c>
      <c r="Q19" s="23">
        <f t="shared" si="14"/>
        <v>3</v>
      </c>
      <c r="R19" s="23">
        <f t="shared" si="14"/>
        <v>7</v>
      </c>
      <c r="S19" s="23">
        <f t="shared" si="14"/>
        <v>7</v>
      </c>
      <c r="T19" s="23">
        <f t="shared" si="14"/>
        <v>5</v>
      </c>
      <c r="U19" s="8"/>
      <c r="W19" s="6">
        <v>6</v>
      </c>
      <c r="X19" s="23">
        <f t="shared" si="15"/>
        <v>5</v>
      </c>
      <c r="Y19">
        <f t="shared" si="16"/>
        <v>0.1388888888888889</v>
      </c>
      <c r="Z19">
        <f>SUM(Y13:Y19)</f>
        <v>0.83333333333333326</v>
      </c>
      <c r="AA19" s="8">
        <f t="shared" si="17"/>
        <v>6</v>
      </c>
    </row>
    <row r="20" spans="1:27" ht="17.25" thickBot="1" x14ac:dyDescent="0.3">
      <c r="A20" s="6">
        <v>7</v>
      </c>
      <c r="B20" s="69">
        <f t="shared" si="11"/>
        <v>6</v>
      </c>
      <c r="C20" s="25">
        <f t="shared" si="12"/>
        <v>0.16666666666666666</v>
      </c>
      <c r="D20" s="25">
        <f>SUM(C13:C20)</f>
        <v>0.99999999999999989</v>
      </c>
      <c r="E20" s="24">
        <f t="shared" si="13"/>
        <v>7</v>
      </c>
      <c r="G20" s="9"/>
      <c r="H20" s="3"/>
      <c r="I20" s="3"/>
      <c r="J20" s="3"/>
      <c r="K20" s="3"/>
      <c r="L20" s="3"/>
      <c r="M20" s="4"/>
      <c r="O20" s="9"/>
      <c r="P20" s="3"/>
      <c r="Q20" s="3"/>
      <c r="R20" s="3"/>
      <c r="S20" s="3"/>
      <c r="T20" s="3"/>
      <c r="U20" s="4"/>
      <c r="W20" s="6">
        <v>7</v>
      </c>
      <c r="X20" s="23">
        <f t="shared" si="15"/>
        <v>6</v>
      </c>
      <c r="Y20">
        <f t="shared" si="16"/>
        <v>0.16666666666666666</v>
      </c>
      <c r="Z20">
        <f>SUM(Y13:Y20)</f>
        <v>0.99999999999999989</v>
      </c>
      <c r="AA20" s="8">
        <f t="shared" si="17"/>
        <v>7</v>
      </c>
    </row>
    <row r="21" spans="1:27" ht="17.25" thickBot="1" x14ac:dyDescent="0.3">
      <c r="A21" s="9" t="s">
        <v>18</v>
      </c>
      <c r="B21" s="3">
        <f>SUM(B13:B20)</f>
        <v>36</v>
      </c>
      <c r="C21" s="3">
        <f t="shared" ref="C21" si="19">SUM(C13:C20)</f>
        <v>0.99999999999999989</v>
      </c>
      <c r="D21" s="3"/>
      <c r="E21" s="4"/>
      <c r="W21" s="9" t="s">
        <v>18</v>
      </c>
      <c r="X21" s="3">
        <f>SUM(X13:X20)</f>
        <v>36</v>
      </c>
      <c r="Y21" s="3">
        <f t="shared" ref="Y21" si="20">SUM(Y13:Y20)</f>
        <v>0.99999999999999989</v>
      </c>
      <c r="Z21" s="3"/>
      <c r="AA21" s="4"/>
    </row>
  </sheetData>
  <mergeCells count="4">
    <mergeCell ref="G2:M2"/>
    <mergeCell ref="O2:U2"/>
    <mergeCell ref="G13:M13"/>
    <mergeCell ref="O13:U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5792-F241-4B08-9F16-15D1775AA2B5}">
  <dimension ref="A2:N18"/>
  <sheetViews>
    <sheetView workbookViewId="0">
      <selection activeCell="L11" sqref="L11:N11"/>
    </sheetView>
  </sheetViews>
  <sheetFormatPr defaultColWidth="4.125" defaultRowHeight="16.5" x14ac:dyDescent="0.25"/>
  <cols>
    <col min="1" max="1" width="9.625" customWidth="1"/>
    <col min="9" max="10" width="4.125" customWidth="1"/>
    <col min="12" max="13" width="4.125" customWidth="1"/>
  </cols>
  <sheetData>
    <row r="2" spans="1:14" x14ac:dyDescent="0.25">
      <c r="A2" t="s">
        <v>51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4" x14ac:dyDescent="0.25">
      <c r="A3" t="s">
        <v>52</v>
      </c>
      <c r="B3" s="20">
        <v>2</v>
      </c>
      <c r="C3" s="20">
        <v>1</v>
      </c>
      <c r="D3" s="20">
        <v>2</v>
      </c>
      <c r="E3" s="20">
        <v>3</v>
      </c>
      <c r="F3" s="20">
        <v>1</v>
      </c>
      <c r="G3" s="20"/>
      <c r="H3" s="20"/>
      <c r="I3" s="20"/>
      <c r="J3" s="20"/>
      <c r="K3" s="20"/>
      <c r="L3" s="20"/>
      <c r="M3" s="20"/>
    </row>
    <row r="4" spans="1:14" x14ac:dyDescent="0.25">
      <c r="A4" t="s">
        <v>53</v>
      </c>
      <c r="B4">
        <f>COUNT(B2:M2)</f>
        <v>12</v>
      </c>
    </row>
    <row r="5" spans="1:14" x14ac:dyDescent="0.25">
      <c r="A5" t="s">
        <v>54</v>
      </c>
      <c r="B5">
        <f>SUM(B3:M3)</f>
        <v>9</v>
      </c>
    </row>
    <row r="6" spans="1:14" x14ac:dyDescent="0.25">
      <c r="A6" t="s">
        <v>55</v>
      </c>
      <c r="B6" s="20">
        <v>3</v>
      </c>
    </row>
    <row r="8" spans="1:14" x14ac:dyDescent="0.25">
      <c r="B8" s="87" t="s">
        <v>65</v>
      </c>
      <c r="C8" s="87"/>
      <c r="D8" s="87"/>
      <c r="E8" s="87"/>
      <c r="F8" s="87"/>
      <c r="G8" s="87"/>
      <c r="I8" s="87" t="s">
        <v>66</v>
      </c>
      <c r="J8" s="87"/>
      <c r="K8" s="87"/>
    </row>
    <row r="9" spans="1:14" x14ac:dyDescent="0.25">
      <c r="A9" s="21" t="s">
        <v>59</v>
      </c>
      <c r="B9" s="88" t="s">
        <v>60</v>
      </c>
      <c r="C9" s="88"/>
      <c r="D9" s="88"/>
      <c r="E9" s="87">
        <f ca="1">IFERROR(SUM(OFFSET($B$3,0,0,1,$B$6)),0)</f>
        <v>5</v>
      </c>
      <c r="F9" s="87"/>
      <c r="G9" s="87"/>
      <c r="I9" s="88" t="s">
        <v>62</v>
      </c>
      <c r="J9" s="88"/>
      <c r="K9" s="88"/>
      <c r="L9" s="87">
        <f ca="1">IFERROR(SUM(OFFSET($B$3,0,$B$4-1,1,-($B$4-$B$6))),0)</f>
        <v>4</v>
      </c>
      <c r="M9" s="87"/>
      <c r="N9" s="87"/>
    </row>
    <row r="10" spans="1:14" x14ac:dyDescent="0.25">
      <c r="A10" s="14" t="s">
        <v>56</v>
      </c>
      <c r="B10" s="87" t="s">
        <v>58</v>
      </c>
      <c r="C10" s="87"/>
      <c r="D10" s="87"/>
      <c r="E10" s="89">
        <f ca="1">E9/$B$5</f>
        <v>0.55555555555555558</v>
      </c>
      <c r="F10" s="89"/>
      <c r="G10" s="89"/>
      <c r="I10" s="87" t="s">
        <v>64</v>
      </c>
      <c r="J10" s="87"/>
      <c r="K10" s="87"/>
      <c r="L10" s="89">
        <f ca="1">L9/$B$5</f>
        <v>0.44444444444444442</v>
      </c>
      <c r="M10" s="89"/>
      <c r="N10" s="89"/>
    </row>
    <row r="11" spans="1:14" x14ac:dyDescent="0.25">
      <c r="A11" s="14" t="s">
        <v>38</v>
      </c>
      <c r="B11" s="88" t="s">
        <v>71</v>
      </c>
      <c r="C11" s="88"/>
      <c r="D11" s="88"/>
      <c r="E11" s="89">
        <f ca="1">IFERROR(SUMPRODUCT(OFFSET($B$2,0,0,1,$B$6),OFFSET($B$3,0,0,1,$B$6))/E9,0)</f>
        <v>1</v>
      </c>
      <c r="F11" s="89"/>
      <c r="G11" s="89"/>
      <c r="I11" s="88" t="s">
        <v>72</v>
      </c>
      <c r="J11" s="88"/>
      <c r="K11" s="88"/>
      <c r="L11" s="89">
        <f ca="1">IFERROR(SUMPRODUCT(OFFSET($B$2,0,$B$4-1,1,-($B$4-$B$6)),OFFSET($B$3,0,$B$4-1,1,-($B$4-$B$6)))/L9,0)</f>
        <v>3.25</v>
      </c>
      <c r="M11" s="89"/>
      <c r="N11" s="89"/>
    </row>
    <row r="12" spans="1:14" x14ac:dyDescent="0.25">
      <c r="A12" s="14" t="s">
        <v>57</v>
      </c>
      <c r="B12" s="88" t="s">
        <v>61</v>
      </c>
      <c r="C12" s="88"/>
      <c r="D12" s="88"/>
      <c r="E12" s="89">
        <f ca="1">IFERROR(SUMPRODUCT((OFFSET($B$2,0,0,1,$B$6)-E11)^2,OFFSET($B$3,0,0,1,$B$6))/E9,0)</f>
        <v>0.8</v>
      </c>
      <c r="F12" s="89"/>
      <c r="G12" s="89"/>
      <c r="I12" s="88" t="s">
        <v>63</v>
      </c>
      <c r="J12" s="88"/>
      <c r="K12" s="88"/>
      <c r="L12" s="89">
        <f ca="1">IFERROR(SUMPRODUCT((OFFSET($B$2,0,$B$4-1,1,-($B$4-$B$6))-L11)^2,OFFSET($B$3,0,$B$4-1,1,-($B$4-$B$6)))/L9,0)</f>
        <v>0.1875</v>
      </c>
      <c r="M12" s="89"/>
      <c r="N12" s="89"/>
    </row>
    <row r="14" spans="1:14" x14ac:dyDescent="0.25">
      <c r="B14" s="87" t="s">
        <v>67</v>
      </c>
      <c r="C14" s="87"/>
      <c r="D14" s="87"/>
    </row>
    <row r="15" spans="1:14" x14ac:dyDescent="0.25">
      <c r="A15" s="22" t="s">
        <v>68</v>
      </c>
      <c r="B15" s="89">
        <f ca="1">E10*E12+L10*L12</f>
        <v>0.52777777777777779</v>
      </c>
      <c r="C15" s="89"/>
      <c r="D15" s="89"/>
    </row>
    <row r="17" spans="1:4" x14ac:dyDescent="0.25">
      <c r="B17" s="87" t="s">
        <v>69</v>
      </c>
      <c r="C17" s="87"/>
      <c r="D17" s="87"/>
    </row>
    <row r="18" spans="1:4" x14ac:dyDescent="0.25">
      <c r="A18" s="22" t="s">
        <v>70</v>
      </c>
      <c r="B18" s="89">
        <f ca="1">E10*L10*(E11-L11)^2</f>
        <v>1.25</v>
      </c>
      <c r="C18" s="89"/>
      <c r="D18" s="89"/>
    </row>
  </sheetData>
  <mergeCells count="23">
    <mergeCell ref="B17:D17"/>
    <mergeCell ref="B18:D18"/>
    <mergeCell ref="L9:N9"/>
    <mergeCell ref="L10:N10"/>
    <mergeCell ref="L11:N11"/>
    <mergeCell ref="L12:N12"/>
    <mergeCell ref="B14:D14"/>
    <mergeCell ref="B15:D15"/>
    <mergeCell ref="E8:G8"/>
    <mergeCell ref="E9:G9"/>
    <mergeCell ref="E10:G10"/>
    <mergeCell ref="E11:G11"/>
    <mergeCell ref="E12:G12"/>
    <mergeCell ref="I8:K8"/>
    <mergeCell ref="I9:K9"/>
    <mergeCell ref="I10:K10"/>
    <mergeCell ref="I11:K11"/>
    <mergeCell ref="I12:K12"/>
    <mergeCell ref="B8:D8"/>
    <mergeCell ref="B9:D9"/>
    <mergeCell ref="B10:D10"/>
    <mergeCell ref="B11:D11"/>
    <mergeCell ref="B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3D70-774E-4DE4-809E-46E8213DC152}">
  <dimension ref="A1:X59"/>
  <sheetViews>
    <sheetView workbookViewId="0">
      <selection activeCell="S20" sqref="S20"/>
    </sheetView>
  </sheetViews>
  <sheetFormatPr defaultRowHeight="16.5" x14ac:dyDescent="0.25"/>
  <cols>
    <col min="4" max="4" width="9" style="14"/>
  </cols>
  <sheetData>
    <row r="1" spans="1:20" x14ac:dyDescent="0.25">
      <c r="B1" t="s">
        <v>19</v>
      </c>
      <c r="C1" t="s">
        <v>20</v>
      </c>
      <c r="D1" s="14" t="s">
        <v>21</v>
      </c>
      <c r="F1" t="s">
        <v>19</v>
      </c>
      <c r="G1" t="s">
        <v>20</v>
      </c>
      <c r="J1" t="s">
        <v>22</v>
      </c>
      <c r="K1" t="s">
        <v>23</v>
      </c>
      <c r="L1" t="s">
        <v>24</v>
      </c>
      <c r="M1" t="s">
        <v>3</v>
      </c>
      <c r="N1" t="s">
        <v>25</v>
      </c>
      <c r="P1" s="14"/>
      <c r="Q1" s="14"/>
      <c r="R1" s="14"/>
      <c r="S1" s="14"/>
      <c r="T1" s="14"/>
    </row>
    <row r="2" spans="1:20" x14ac:dyDescent="0.25">
      <c r="A2" t="s">
        <v>26</v>
      </c>
      <c r="B2" s="70">
        <v>1</v>
      </c>
      <c r="C2" s="71">
        <v>1</v>
      </c>
      <c r="D2" s="14">
        <v>0</v>
      </c>
      <c r="E2" s="31" t="s">
        <v>27</v>
      </c>
      <c r="F2" s="76">
        <v>1</v>
      </c>
      <c r="G2" s="71">
        <v>1</v>
      </c>
      <c r="I2" t="s">
        <v>26</v>
      </c>
      <c r="J2" s="49">
        <f>SQRT(($B2-$F$2)^2+($C2-$G$2)^2)</f>
        <v>0</v>
      </c>
      <c r="K2" s="50">
        <f>SQRT(($B2-$F$3)^2+($C2-$G$3)^2)</f>
        <v>1.4142135623730951</v>
      </c>
      <c r="L2" s="50">
        <f>SQRT(($B2-$F$4)^2+($C2-$G$4)^2)</f>
        <v>1412.799348810722</v>
      </c>
      <c r="M2" s="51">
        <f>MIN(J2:L2)</f>
        <v>0</v>
      </c>
      <c r="N2" s="52" t="str">
        <f>_xlfn.SWITCH(M2,J2,$J$1,K2,$K$1,L2,$L$1)</f>
        <v>centroid 1</v>
      </c>
      <c r="P2" s="14"/>
      <c r="T2" s="14"/>
    </row>
    <row r="3" spans="1:20" x14ac:dyDescent="0.25">
      <c r="A3" t="s">
        <v>28</v>
      </c>
      <c r="B3" s="72">
        <v>2</v>
      </c>
      <c r="C3" s="73">
        <v>0</v>
      </c>
      <c r="E3" s="35" t="s">
        <v>29</v>
      </c>
      <c r="F3" s="77">
        <v>2</v>
      </c>
      <c r="G3" s="73">
        <v>2</v>
      </c>
      <c r="I3" t="s">
        <v>28</v>
      </c>
      <c r="J3" s="53">
        <f t="shared" ref="J3:J9" si="0">SQRT(($B3-$F$2)^2+($C3-$G$2)^2)</f>
        <v>1.4142135623730951</v>
      </c>
      <c r="K3" s="54">
        <f t="shared" ref="K3:K9" si="1">SQRT(($B3-$F$3)^2+($C3-$G$3)^2)</f>
        <v>2</v>
      </c>
      <c r="L3" s="54">
        <f t="shared" ref="L3:L9" si="2">SQRT(($B3-$F$4)^2+($C3-$G$4)^2)</f>
        <v>1412.8000566251405</v>
      </c>
      <c r="M3" s="55">
        <f t="shared" ref="M3:M9" si="3">MIN(J3:L3)</f>
        <v>1.4142135623730951</v>
      </c>
      <c r="N3" s="56" t="str">
        <f t="shared" ref="N3:N9" si="4">_xlfn.SWITCH(M3,J3,$J$1,K3,$K$1,L3,$L$1)</f>
        <v>centroid 1</v>
      </c>
      <c r="Q3" s="15"/>
      <c r="R3" s="15"/>
      <c r="S3" s="15"/>
    </row>
    <row r="4" spans="1:20" x14ac:dyDescent="0.25">
      <c r="A4" t="s">
        <v>30</v>
      </c>
      <c r="B4" s="72">
        <v>0</v>
      </c>
      <c r="C4" s="73">
        <v>1</v>
      </c>
      <c r="E4" s="38" t="s">
        <v>31</v>
      </c>
      <c r="F4" s="78">
        <v>1000</v>
      </c>
      <c r="G4" s="75">
        <v>1000</v>
      </c>
      <c r="I4" t="s">
        <v>30</v>
      </c>
      <c r="J4" s="53">
        <f t="shared" si="0"/>
        <v>1</v>
      </c>
      <c r="K4" s="54">
        <f t="shared" si="1"/>
        <v>2.2360679774997898</v>
      </c>
      <c r="L4" s="54">
        <f t="shared" si="2"/>
        <v>1413.5066324570253</v>
      </c>
      <c r="M4" s="55">
        <f t="shared" si="3"/>
        <v>1</v>
      </c>
      <c r="N4" s="56" t="str">
        <f t="shared" si="4"/>
        <v>centroid 1</v>
      </c>
      <c r="Q4" s="15"/>
      <c r="R4" s="15"/>
      <c r="S4" s="15"/>
    </row>
    <row r="5" spans="1:20" x14ac:dyDescent="0.25">
      <c r="A5" t="s">
        <v>32</v>
      </c>
      <c r="B5" s="72">
        <v>2</v>
      </c>
      <c r="C5" s="73">
        <v>2</v>
      </c>
      <c r="I5" t="s">
        <v>32</v>
      </c>
      <c r="J5" s="53">
        <f t="shared" si="0"/>
        <v>1.4142135623730951</v>
      </c>
      <c r="K5" s="54">
        <f t="shared" si="1"/>
        <v>0</v>
      </c>
      <c r="L5" s="54">
        <f t="shared" si="2"/>
        <v>1411.3851352483489</v>
      </c>
      <c r="M5" s="55">
        <f t="shared" si="3"/>
        <v>0</v>
      </c>
      <c r="N5" s="56" t="str">
        <f t="shared" si="4"/>
        <v>centroid 2</v>
      </c>
      <c r="Q5" s="15"/>
      <c r="R5" s="15"/>
      <c r="S5" s="15"/>
    </row>
    <row r="6" spans="1:20" x14ac:dyDescent="0.25">
      <c r="A6" t="s">
        <v>33</v>
      </c>
      <c r="B6" s="72">
        <v>1</v>
      </c>
      <c r="C6" s="73">
        <v>5</v>
      </c>
      <c r="I6" t="s">
        <v>33</v>
      </c>
      <c r="J6" s="53">
        <f t="shared" si="0"/>
        <v>4</v>
      </c>
      <c r="K6" s="54">
        <f t="shared" si="1"/>
        <v>3.1622776601683795</v>
      </c>
      <c r="L6" s="54">
        <f t="shared" si="2"/>
        <v>1409.9737586210604</v>
      </c>
      <c r="M6" s="55">
        <f t="shared" si="3"/>
        <v>3.1622776601683795</v>
      </c>
      <c r="N6" s="56" t="str">
        <f t="shared" si="4"/>
        <v>centroid 2</v>
      </c>
      <c r="Q6" s="15"/>
      <c r="R6" s="15"/>
      <c r="S6" s="15"/>
    </row>
    <row r="7" spans="1:20" x14ac:dyDescent="0.25">
      <c r="A7" t="s">
        <v>34</v>
      </c>
      <c r="B7" s="72">
        <v>3</v>
      </c>
      <c r="C7" s="73">
        <v>4</v>
      </c>
      <c r="I7" t="s">
        <v>34</v>
      </c>
      <c r="J7" s="53">
        <f t="shared" si="0"/>
        <v>3.6055512754639891</v>
      </c>
      <c r="K7" s="54">
        <f t="shared" si="1"/>
        <v>2.2360679774997898</v>
      </c>
      <c r="L7" s="54">
        <f t="shared" si="2"/>
        <v>1409.2639923023648</v>
      </c>
      <c r="M7" s="55">
        <f t="shared" si="3"/>
        <v>2.2360679774997898</v>
      </c>
      <c r="N7" s="56" t="str">
        <f t="shared" si="4"/>
        <v>centroid 2</v>
      </c>
      <c r="Q7" s="15"/>
      <c r="R7" s="15"/>
      <c r="S7" s="15"/>
    </row>
    <row r="8" spans="1:20" x14ac:dyDescent="0.25">
      <c r="A8" t="s">
        <v>35</v>
      </c>
      <c r="B8" s="72">
        <v>1000</v>
      </c>
      <c r="C8" s="73">
        <v>1000</v>
      </c>
      <c r="I8" t="s">
        <v>35</v>
      </c>
      <c r="J8" s="53">
        <f t="shared" si="0"/>
        <v>1412.799348810722</v>
      </c>
      <c r="K8" s="54">
        <f t="shared" si="1"/>
        <v>1411.3851352483489</v>
      </c>
      <c r="L8" s="54">
        <f t="shared" si="2"/>
        <v>0</v>
      </c>
      <c r="M8" s="55">
        <f t="shared" si="3"/>
        <v>0</v>
      </c>
      <c r="N8" s="56" t="str">
        <f t="shared" si="4"/>
        <v>centroid 3</v>
      </c>
      <c r="Q8" s="15"/>
      <c r="R8" s="15"/>
      <c r="S8" s="15"/>
    </row>
    <row r="9" spans="1:20" x14ac:dyDescent="0.25">
      <c r="A9" t="s">
        <v>36</v>
      </c>
      <c r="B9" s="74">
        <v>1000</v>
      </c>
      <c r="C9" s="75">
        <v>1000</v>
      </c>
      <c r="I9" t="s">
        <v>36</v>
      </c>
      <c r="J9" s="57">
        <f t="shared" si="0"/>
        <v>1412.799348810722</v>
      </c>
      <c r="K9" s="58">
        <f t="shared" si="1"/>
        <v>1411.3851352483489</v>
      </c>
      <c r="L9" s="58">
        <f t="shared" si="2"/>
        <v>0</v>
      </c>
      <c r="M9" s="59">
        <f t="shared" si="3"/>
        <v>0</v>
      </c>
      <c r="N9" s="60" t="str">
        <f t="shared" si="4"/>
        <v>centroid 3</v>
      </c>
      <c r="Q9" s="15"/>
      <c r="R9" s="15"/>
      <c r="S9" s="15"/>
    </row>
    <row r="10" spans="1:20" x14ac:dyDescent="0.25">
      <c r="Q10" s="15"/>
      <c r="R10" s="15"/>
      <c r="S10" s="15"/>
    </row>
    <row r="11" spans="1:20" x14ac:dyDescent="0.25">
      <c r="F11" t="s">
        <v>19</v>
      </c>
      <c r="G11" t="s">
        <v>20</v>
      </c>
      <c r="J11" t="s">
        <v>22</v>
      </c>
      <c r="K11" t="s">
        <v>23</v>
      </c>
      <c r="L11" t="s">
        <v>24</v>
      </c>
      <c r="M11" t="s">
        <v>3</v>
      </c>
      <c r="N11" t="s">
        <v>25</v>
      </c>
    </row>
    <row r="12" spans="1:20" x14ac:dyDescent="0.25">
      <c r="D12" s="14">
        <v>1</v>
      </c>
      <c r="E12" s="49" t="s">
        <v>27</v>
      </c>
      <c r="F12" s="50">
        <f>AVERAGEIF(N2:N9,"centroid 1",B2:B9)</f>
        <v>1</v>
      </c>
      <c r="G12" s="51">
        <f>AVERAGEIF(N2:N9,"centroid 1",C2:C9)</f>
        <v>0.66666666666666663</v>
      </c>
      <c r="I12" t="s">
        <v>26</v>
      </c>
      <c r="J12" s="49">
        <f>SQRT(($B2-$F$12)^2+($C2-$G$12)^2)</f>
        <v>0.33333333333333337</v>
      </c>
      <c r="K12" s="50">
        <f>SQRT(($B2-$F$13)^2+($C2-$G$13)^2)</f>
        <v>2.8480012484391768</v>
      </c>
      <c r="L12" s="50">
        <f>SQRT(($B2-$F$14)^2+($C2-$G$14)^2)</f>
        <v>1412.799348810722</v>
      </c>
      <c r="M12" s="51">
        <f>MIN(J12:L12)</f>
        <v>0.33333333333333337</v>
      </c>
      <c r="N12" s="52" t="str">
        <f>_xlfn.SWITCH(M12,J12,$J$1,K12,$K$1,L12,$L$1)</f>
        <v>centroid 1</v>
      </c>
      <c r="P12" s="14"/>
      <c r="Q12" s="14"/>
      <c r="R12" s="14"/>
      <c r="S12" s="14"/>
      <c r="T12" s="14"/>
    </row>
    <row r="13" spans="1:20" x14ac:dyDescent="0.25">
      <c r="E13" s="53" t="s">
        <v>29</v>
      </c>
      <c r="F13" s="54">
        <f>AVERAGEIF(N2:N9,"centroid 2",B2:B9)</f>
        <v>2</v>
      </c>
      <c r="G13" s="55">
        <f>AVERAGEIF(N2:N9,"centroid 2",C2:C9)</f>
        <v>3.6666666666666665</v>
      </c>
      <c r="I13" t="s">
        <v>28</v>
      </c>
      <c r="J13" s="53">
        <f t="shared" ref="J13:J19" si="5">SQRT(($B3-$F$12)^2+($C3-$G$12)^2)</f>
        <v>1.2018504251546631</v>
      </c>
      <c r="K13" s="54">
        <f t="shared" ref="K13:K19" si="6">SQRT(($B3-$F$13)^2+($C3-$G$13)^2)</f>
        <v>3.6666666666666665</v>
      </c>
      <c r="L13" s="54">
        <f t="shared" ref="L13:L19" si="7">SQRT(($B3-$F$14)^2+($C3-$G$14)^2)</f>
        <v>1412.8000566251405</v>
      </c>
      <c r="M13" s="55">
        <f t="shared" ref="M13:M19" si="8">MIN(J13:L13)</f>
        <v>1.2018504251546631</v>
      </c>
      <c r="N13" s="56" t="str">
        <f t="shared" ref="N13:N19" si="9">_xlfn.SWITCH(M13,J13,$J$1,K13,$K$1,L13,$L$1)</f>
        <v>centroid 1</v>
      </c>
      <c r="P13" s="14"/>
      <c r="T13" s="14"/>
    </row>
    <row r="14" spans="1:20" x14ac:dyDescent="0.25">
      <c r="E14" s="57" t="s">
        <v>31</v>
      </c>
      <c r="F14" s="58">
        <f>AVERAGEIF(N2:N9,"centroid 3",B2:B9)</f>
        <v>1000</v>
      </c>
      <c r="G14" s="59">
        <f>AVERAGEIF(N2:N9,"centroid 3",C2:C9)</f>
        <v>1000</v>
      </c>
      <c r="I14" t="s">
        <v>30</v>
      </c>
      <c r="J14" s="53">
        <f t="shared" si="5"/>
        <v>1.0540925533894598</v>
      </c>
      <c r="K14" s="54">
        <f t="shared" si="6"/>
        <v>3.3333333333333335</v>
      </c>
      <c r="L14" s="54">
        <f t="shared" si="7"/>
        <v>1413.5066324570253</v>
      </c>
      <c r="M14" s="55">
        <f t="shared" si="8"/>
        <v>1.0540925533894598</v>
      </c>
      <c r="N14" s="56" t="str">
        <f t="shared" si="9"/>
        <v>centroid 1</v>
      </c>
      <c r="Q14" s="15"/>
      <c r="R14" s="15"/>
      <c r="S14" s="15"/>
    </row>
    <row r="15" spans="1:20" x14ac:dyDescent="0.25">
      <c r="I15" t="s">
        <v>32</v>
      </c>
      <c r="J15" s="53">
        <f t="shared" si="5"/>
        <v>1.6666666666666667</v>
      </c>
      <c r="K15" s="54">
        <f t="shared" si="6"/>
        <v>1.6666666666666665</v>
      </c>
      <c r="L15" s="54">
        <f t="shared" si="7"/>
        <v>1411.3851352483489</v>
      </c>
      <c r="M15" s="55">
        <f t="shared" si="8"/>
        <v>1.6666666666666665</v>
      </c>
      <c r="N15" s="56" t="str">
        <f t="shared" si="9"/>
        <v>centroid 1</v>
      </c>
      <c r="Q15" s="15"/>
      <c r="R15" s="15"/>
      <c r="S15" s="15"/>
    </row>
    <row r="16" spans="1:20" x14ac:dyDescent="0.25">
      <c r="I16" t="s">
        <v>33</v>
      </c>
      <c r="J16" s="53">
        <f t="shared" si="5"/>
        <v>4.333333333333333</v>
      </c>
      <c r="K16" s="54">
        <f t="shared" si="6"/>
        <v>1.6666666666666667</v>
      </c>
      <c r="L16" s="54">
        <f t="shared" si="7"/>
        <v>1409.9737586210604</v>
      </c>
      <c r="M16" s="55">
        <f t="shared" si="8"/>
        <v>1.6666666666666667</v>
      </c>
      <c r="N16" s="56" t="str">
        <f t="shared" si="9"/>
        <v>centroid 2</v>
      </c>
      <c r="Q16" s="15"/>
      <c r="R16" s="15"/>
      <c r="S16" s="15"/>
    </row>
    <row r="17" spans="4:24" x14ac:dyDescent="0.25">
      <c r="I17" t="s">
        <v>34</v>
      </c>
      <c r="J17" s="53">
        <f t="shared" si="5"/>
        <v>3.8873012632302006</v>
      </c>
      <c r="K17" s="54">
        <f t="shared" si="6"/>
        <v>1.0540925533894598</v>
      </c>
      <c r="L17" s="54">
        <f t="shared" si="7"/>
        <v>1409.2639923023648</v>
      </c>
      <c r="M17" s="55">
        <f t="shared" si="8"/>
        <v>1.0540925533894598</v>
      </c>
      <c r="N17" s="56" t="str">
        <f t="shared" si="9"/>
        <v>centroid 2</v>
      </c>
      <c r="Q17" s="15"/>
      <c r="R17" s="15"/>
      <c r="S17" s="15"/>
    </row>
    <row r="18" spans="4:24" x14ac:dyDescent="0.25">
      <c r="I18" t="s">
        <v>35</v>
      </c>
      <c r="J18" s="53">
        <f t="shared" si="5"/>
        <v>1413.0350707293542</v>
      </c>
      <c r="K18" s="54">
        <f t="shared" si="6"/>
        <v>1410.2071163879125</v>
      </c>
      <c r="L18" s="54">
        <f t="shared" si="7"/>
        <v>0</v>
      </c>
      <c r="M18" s="55">
        <f t="shared" si="8"/>
        <v>0</v>
      </c>
      <c r="N18" s="56" t="str">
        <f t="shared" si="9"/>
        <v>centroid 3</v>
      </c>
      <c r="Q18" s="15"/>
      <c r="R18" s="15"/>
      <c r="S18" s="15"/>
    </row>
    <row r="19" spans="4:24" x14ac:dyDescent="0.25">
      <c r="I19" t="s">
        <v>36</v>
      </c>
      <c r="J19" s="57">
        <f t="shared" si="5"/>
        <v>1413.0350707293542</v>
      </c>
      <c r="K19" s="58">
        <f t="shared" si="6"/>
        <v>1410.2071163879125</v>
      </c>
      <c r="L19" s="58">
        <f t="shared" si="7"/>
        <v>0</v>
      </c>
      <c r="M19" s="59">
        <f t="shared" si="8"/>
        <v>0</v>
      </c>
      <c r="N19" s="60" t="str">
        <f t="shared" si="9"/>
        <v>centroid 3</v>
      </c>
      <c r="Q19" s="15"/>
      <c r="R19" s="15"/>
      <c r="S19" s="15"/>
    </row>
    <row r="20" spans="4:24" x14ac:dyDescent="0.25">
      <c r="Q20" s="15"/>
      <c r="R20" s="15"/>
      <c r="S20" s="15"/>
    </row>
    <row r="21" spans="4:24" x14ac:dyDescent="0.25">
      <c r="F21" t="s">
        <v>19</v>
      </c>
      <c r="G21" t="s">
        <v>20</v>
      </c>
      <c r="J21" t="s">
        <v>22</v>
      </c>
      <c r="K21" t="s">
        <v>23</v>
      </c>
      <c r="L21" t="s">
        <v>24</v>
      </c>
      <c r="M21" t="s">
        <v>3</v>
      </c>
      <c r="N21" t="s">
        <v>25</v>
      </c>
      <c r="Q21" s="15"/>
      <c r="R21" s="15"/>
      <c r="S21" s="15"/>
    </row>
    <row r="22" spans="4:24" x14ac:dyDescent="0.25">
      <c r="D22" s="14">
        <v>2</v>
      </c>
      <c r="E22" s="49" t="s">
        <v>27</v>
      </c>
      <c r="F22" s="50">
        <f>AVERAGEIF(N12:N19,"centroid 1",B2:B9)</f>
        <v>1.25</v>
      </c>
      <c r="G22" s="51">
        <f>AVERAGEIF(N12:N19,"centroid 1",C2:C9)</f>
        <v>1</v>
      </c>
      <c r="I22" t="s">
        <v>26</v>
      </c>
      <c r="J22" s="49">
        <f>SQRT(($B2-$F$22)^2+($C2-$G$22)^2)</f>
        <v>0.25</v>
      </c>
      <c r="K22" s="50">
        <f>SQRT(($B2-$F$23)^2+($C2-$G$23)^2)</f>
        <v>3.640054944640259</v>
      </c>
      <c r="L22" s="50">
        <f>SQRT(($B2-$F$24)^2+($C2-$G$24)^2)</f>
        <v>1412.799348810722</v>
      </c>
      <c r="M22" s="51">
        <f>MIN(J22:L22)</f>
        <v>0.25</v>
      </c>
      <c r="N22" s="52" t="str">
        <f>_xlfn.SWITCH(M22,J22,$J$1,K22,$K$1,L22,$L$1)</f>
        <v>centroid 1</v>
      </c>
    </row>
    <row r="23" spans="4:24" x14ac:dyDescent="0.25">
      <c r="E23" s="53" t="s">
        <v>29</v>
      </c>
      <c r="F23" s="54">
        <f>AVERAGEIF(N12:N19,"centroid 2",B2:B9)</f>
        <v>2</v>
      </c>
      <c r="G23" s="55">
        <f>AVERAGEIF(N12:N19,"centroid 2",C2:C9)</f>
        <v>4.5</v>
      </c>
      <c r="I23" t="s">
        <v>28</v>
      </c>
      <c r="J23" s="53">
        <f t="shared" ref="J23:J29" si="10">SQRT(($B3-$F$22)^2+($C3-$G$22)^2)</f>
        <v>1.25</v>
      </c>
      <c r="K23" s="54">
        <f t="shared" ref="K23:K29" si="11">SQRT(($B3-$F$23)^2+($C3-$G$23)^2)</f>
        <v>4.5</v>
      </c>
      <c r="L23" s="54">
        <f t="shared" ref="L23:L29" si="12">SQRT(($B3-$F$24)^2+($C3-$G$24)^2)</f>
        <v>1412.8000566251405</v>
      </c>
      <c r="M23" s="55">
        <f t="shared" ref="M23:M29" si="13">MIN(J23:L23)</f>
        <v>1.25</v>
      </c>
      <c r="N23" s="56" t="str">
        <f t="shared" ref="N23:N29" si="14">_xlfn.SWITCH(M23,J23,$J$1,K23,$K$1,L23,$L$1)</f>
        <v>centroid 1</v>
      </c>
      <c r="P23" s="14"/>
      <c r="Q23" s="14"/>
      <c r="R23" s="14"/>
      <c r="S23" s="14"/>
      <c r="T23" s="14"/>
    </row>
    <row r="24" spans="4:24" x14ac:dyDescent="0.25">
      <c r="E24" s="57" t="s">
        <v>31</v>
      </c>
      <c r="F24" s="58">
        <f>AVERAGEIF(N12:N19,"centroid 3",B2:B9)</f>
        <v>1000</v>
      </c>
      <c r="G24" s="59">
        <f>AVERAGEIF(N12:N19,"centroid 3",C2:C9)</f>
        <v>1000</v>
      </c>
      <c r="I24" t="s">
        <v>30</v>
      </c>
      <c r="J24" s="53">
        <f t="shared" si="10"/>
        <v>1.25</v>
      </c>
      <c r="K24" s="54">
        <f t="shared" si="11"/>
        <v>4.0311288741492746</v>
      </c>
      <c r="L24" s="54">
        <f t="shared" si="12"/>
        <v>1413.5066324570253</v>
      </c>
      <c r="M24" s="55">
        <f t="shared" si="13"/>
        <v>1.25</v>
      </c>
      <c r="N24" s="56" t="str">
        <f t="shared" si="14"/>
        <v>centroid 1</v>
      </c>
      <c r="P24" s="14"/>
      <c r="T24" s="14"/>
    </row>
    <row r="25" spans="4:24" x14ac:dyDescent="0.25">
      <c r="I25" t="s">
        <v>32</v>
      </c>
      <c r="J25" s="53">
        <f t="shared" si="10"/>
        <v>1.25</v>
      </c>
      <c r="K25" s="54">
        <f t="shared" si="11"/>
        <v>2.5</v>
      </c>
      <c r="L25" s="54">
        <f t="shared" si="12"/>
        <v>1411.3851352483489</v>
      </c>
      <c r="M25" s="55">
        <f t="shared" si="13"/>
        <v>1.25</v>
      </c>
      <c r="N25" s="56" t="str">
        <f t="shared" si="14"/>
        <v>centroid 1</v>
      </c>
      <c r="Q25" s="15"/>
      <c r="R25" s="15"/>
      <c r="S25" s="15"/>
      <c r="W25" s="15"/>
      <c r="X25" s="15"/>
    </row>
    <row r="26" spans="4:24" x14ac:dyDescent="0.25">
      <c r="I26" t="s">
        <v>33</v>
      </c>
      <c r="J26" s="53">
        <f t="shared" si="10"/>
        <v>4.0078048854703496</v>
      </c>
      <c r="K26" s="54">
        <f t="shared" si="11"/>
        <v>1.1180339887498949</v>
      </c>
      <c r="L26" s="54">
        <f t="shared" si="12"/>
        <v>1409.9737586210604</v>
      </c>
      <c r="M26" s="55">
        <f t="shared" si="13"/>
        <v>1.1180339887498949</v>
      </c>
      <c r="N26" s="56" t="str">
        <f t="shared" si="14"/>
        <v>centroid 2</v>
      </c>
      <c r="Q26" s="15"/>
      <c r="R26" s="15"/>
      <c r="S26" s="15"/>
      <c r="W26" s="15"/>
      <c r="X26" s="15"/>
    </row>
    <row r="27" spans="4:24" x14ac:dyDescent="0.25">
      <c r="I27" t="s">
        <v>34</v>
      </c>
      <c r="J27" s="53">
        <f t="shared" si="10"/>
        <v>3.473110997362451</v>
      </c>
      <c r="K27" s="54">
        <f t="shared" si="11"/>
        <v>1.1180339887498949</v>
      </c>
      <c r="L27" s="54">
        <f t="shared" si="12"/>
        <v>1409.2639923023648</v>
      </c>
      <c r="M27" s="55">
        <f t="shared" si="13"/>
        <v>1.1180339887498949</v>
      </c>
      <c r="N27" s="56" t="str">
        <f t="shared" si="14"/>
        <v>centroid 2</v>
      </c>
      <c r="Q27" s="15"/>
      <c r="R27" s="15"/>
      <c r="S27" s="15"/>
      <c r="W27" s="15"/>
      <c r="X27" s="15"/>
    </row>
    <row r="28" spans="4:24" x14ac:dyDescent="0.25">
      <c r="I28" t="s">
        <v>35</v>
      </c>
      <c r="J28" s="53">
        <f t="shared" si="10"/>
        <v>1412.6225831764123</v>
      </c>
      <c r="K28" s="54">
        <f t="shared" si="11"/>
        <v>1409.6184767517771</v>
      </c>
      <c r="L28" s="54">
        <f t="shared" si="12"/>
        <v>0</v>
      </c>
      <c r="M28" s="55">
        <f t="shared" si="13"/>
        <v>0</v>
      </c>
      <c r="N28" s="56" t="str">
        <f t="shared" si="14"/>
        <v>centroid 3</v>
      </c>
      <c r="Q28" s="15"/>
      <c r="R28" s="15"/>
      <c r="S28" s="15"/>
    </row>
    <row r="29" spans="4:24" x14ac:dyDescent="0.25">
      <c r="I29" t="s">
        <v>36</v>
      </c>
      <c r="J29" s="57">
        <f t="shared" si="10"/>
        <v>1412.6225831764123</v>
      </c>
      <c r="K29" s="58">
        <f t="shared" si="11"/>
        <v>1409.6184767517771</v>
      </c>
      <c r="L29" s="58">
        <f t="shared" si="12"/>
        <v>0</v>
      </c>
      <c r="M29" s="59">
        <f t="shared" si="13"/>
        <v>0</v>
      </c>
      <c r="N29" s="60" t="str">
        <f t="shared" si="14"/>
        <v>centroid 3</v>
      </c>
      <c r="Q29" s="15"/>
      <c r="R29" s="15"/>
      <c r="S29" s="15"/>
    </row>
    <row r="30" spans="4:24" x14ac:dyDescent="0.25">
      <c r="Q30" s="15"/>
      <c r="R30" s="15"/>
      <c r="S30" s="15"/>
    </row>
    <row r="31" spans="4:24" x14ac:dyDescent="0.25">
      <c r="F31" t="s">
        <v>19</v>
      </c>
      <c r="G31" t="s">
        <v>20</v>
      </c>
      <c r="J31" t="s">
        <v>22</v>
      </c>
      <c r="K31" t="s">
        <v>23</v>
      </c>
      <c r="L31" t="s">
        <v>24</v>
      </c>
      <c r="M31" t="s">
        <v>3</v>
      </c>
      <c r="N31" t="s">
        <v>25</v>
      </c>
      <c r="Q31" s="15"/>
      <c r="R31" s="15"/>
      <c r="S31" s="15"/>
    </row>
    <row r="32" spans="4:24" x14ac:dyDescent="0.25">
      <c r="D32" s="14">
        <v>3</v>
      </c>
      <c r="E32" s="49" t="s">
        <v>27</v>
      </c>
      <c r="F32" s="50">
        <f>AVERAGEIF(N22:N29,"centroid 1",B2:B9)</f>
        <v>1.25</v>
      </c>
      <c r="G32" s="51">
        <f>AVERAGEIF(N22:N29,"centroid 1",C2:C9)</f>
        <v>1</v>
      </c>
      <c r="I32" t="s">
        <v>26</v>
      </c>
      <c r="J32" s="49">
        <f>SQRT(($B2-$F$32)^2+($C2-$G$32)^2)</f>
        <v>0.25</v>
      </c>
      <c r="K32" s="50">
        <f>SQRT(($B2-$F$33)^2+($C2-$G$33)^2)</f>
        <v>3.640054944640259</v>
      </c>
      <c r="L32" s="50">
        <f>SQRT(($B2-$F$34)^2+($C2-$G$34)^2)</f>
        <v>1412.799348810722</v>
      </c>
      <c r="M32" s="51">
        <f>MIN(J32:L32)</f>
        <v>0.25</v>
      </c>
      <c r="N32" s="52" t="str">
        <f>_xlfn.SWITCH(M32,J32,$J$1,K32,$K$1,L32,$L$1)</f>
        <v>centroid 1</v>
      </c>
      <c r="Q32" s="15"/>
      <c r="R32" s="15"/>
      <c r="S32" s="15"/>
    </row>
    <row r="33" spans="4:24" x14ac:dyDescent="0.25">
      <c r="E33" s="53" t="s">
        <v>29</v>
      </c>
      <c r="F33" s="54">
        <f>AVERAGEIF(N22:N29,"centroid 2",B2:B9)</f>
        <v>2</v>
      </c>
      <c r="G33" s="55">
        <f>AVERAGEIF(N22:N29,"centroid 2",C2:C9)</f>
        <v>4.5</v>
      </c>
      <c r="I33" t="s">
        <v>28</v>
      </c>
      <c r="J33" s="53">
        <f t="shared" ref="J33:J39" si="15">SQRT(($B3-$F$32)^2+($C3-$G$32)^2)</f>
        <v>1.25</v>
      </c>
      <c r="K33" s="54">
        <f t="shared" ref="K33:K39" si="16">SQRT(($B3-$F$33)^2+($C3-$G$33)^2)</f>
        <v>4.5</v>
      </c>
      <c r="L33" s="54">
        <f t="shared" ref="L33:L39" si="17">SQRT(($B3-$F$34)^2+($C3-$G$34)^2)</f>
        <v>1412.8000566251405</v>
      </c>
      <c r="M33" s="55">
        <f t="shared" ref="M33:M39" si="18">MIN(J33:L33)</f>
        <v>1.25</v>
      </c>
      <c r="N33" s="56" t="str">
        <f t="shared" ref="N33:N39" si="19">_xlfn.SWITCH(M33,J33,$J$1,K33,$K$1,L33,$L$1)</f>
        <v>centroid 1</v>
      </c>
    </row>
    <row r="34" spans="4:24" x14ac:dyDescent="0.25">
      <c r="E34" s="57" t="s">
        <v>31</v>
      </c>
      <c r="F34" s="58">
        <f>AVERAGEIF(N22:N29,"centroid 3",B2:B9)</f>
        <v>1000</v>
      </c>
      <c r="G34" s="59">
        <f>AVERAGEIF(N22:N29,"centroid 3",C2:C9)</f>
        <v>1000</v>
      </c>
      <c r="I34" t="s">
        <v>30</v>
      </c>
      <c r="J34" s="53">
        <f t="shared" si="15"/>
        <v>1.25</v>
      </c>
      <c r="K34" s="54">
        <f t="shared" si="16"/>
        <v>4.0311288741492746</v>
      </c>
      <c r="L34" s="54">
        <f t="shared" si="17"/>
        <v>1413.5066324570253</v>
      </c>
      <c r="M34" s="55">
        <f t="shared" si="18"/>
        <v>1.25</v>
      </c>
      <c r="N34" s="56" t="str">
        <f t="shared" si="19"/>
        <v>centroid 1</v>
      </c>
      <c r="P34" s="14"/>
      <c r="Q34" s="14"/>
      <c r="R34" s="14"/>
      <c r="S34" s="14"/>
      <c r="T34" s="14"/>
    </row>
    <row r="35" spans="4:24" x14ac:dyDescent="0.25">
      <c r="I35" t="s">
        <v>32</v>
      </c>
      <c r="J35" s="53">
        <f t="shared" si="15"/>
        <v>1.25</v>
      </c>
      <c r="K35" s="54">
        <f t="shared" si="16"/>
        <v>2.5</v>
      </c>
      <c r="L35" s="54">
        <f t="shared" si="17"/>
        <v>1411.3851352483489</v>
      </c>
      <c r="M35" s="55">
        <f t="shared" si="18"/>
        <v>1.25</v>
      </c>
      <c r="N35" s="56" t="str">
        <f t="shared" si="19"/>
        <v>centroid 1</v>
      </c>
      <c r="P35" s="14"/>
      <c r="T35" s="14"/>
    </row>
    <row r="36" spans="4:24" x14ac:dyDescent="0.25">
      <c r="I36" t="s">
        <v>33</v>
      </c>
      <c r="J36" s="53">
        <f t="shared" si="15"/>
        <v>4.0078048854703496</v>
      </c>
      <c r="K36" s="54">
        <f t="shared" si="16"/>
        <v>1.1180339887498949</v>
      </c>
      <c r="L36" s="54">
        <f t="shared" si="17"/>
        <v>1409.9737586210604</v>
      </c>
      <c r="M36" s="55">
        <f t="shared" si="18"/>
        <v>1.1180339887498949</v>
      </c>
      <c r="N36" s="56" t="str">
        <f t="shared" si="19"/>
        <v>centroid 2</v>
      </c>
      <c r="Q36" s="15"/>
      <c r="R36" s="15"/>
      <c r="S36" s="15"/>
      <c r="W36" s="15"/>
      <c r="X36" s="15"/>
    </row>
    <row r="37" spans="4:24" x14ac:dyDescent="0.25">
      <c r="I37" t="s">
        <v>34</v>
      </c>
      <c r="J37" s="53">
        <f t="shared" si="15"/>
        <v>3.473110997362451</v>
      </c>
      <c r="K37" s="54">
        <f t="shared" si="16"/>
        <v>1.1180339887498949</v>
      </c>
      <c r="L37" s="54">
        <f t="shared" si="17"/>
        <v>1409.2639923023648</v>
      </c>
      <c r="M37" s="55">
        <f t="shared" si="18"/>
        <v>1.1180339887498949</v>
      </c>
      <c r="N37" s="56" t="str">
        <f t="shared" si="19"/>
        <v>centroid 2</v>
      </c>
      <c r="Q37" s="15"/>
      <c r="R37" s="15"/>
      <c r="S37" s="15"/>
      <c r="W37" s="15"/>
      <c r="X37" s="15"/>
    </row>
    <row r="38" spans="4:24" x14ac:dyDescent="0.25">
      <c r="I38" t="s">
        <v>35</v>
      </c>
      <c r="J38" s="53">
        <f t="shared" si="15"/>
        <v>1412.6225831764123</v>
      </c>
      <c r="K38" s="54">
        <f t="shared" si="16"/>
        <v>1409.6184767517771</v>
      </c>
      <c r="L38" s="54">
        <f t="shared" si="17"/>
        <v>0</v>
      </c>
      <c r="M38" s="55">
        <f t="shared" si="18"/>
        <v>0</v>
      </c>
      <c r="N38" s="56" t="str">
        <f t="shared" si="19"/>
        <v>centroid 3</v>
      </c>
      <c r="Q38" s="15"/>
      <c r="R38" s="15"/>
      <c r="S38" s="15"/>
      <c r="W38" s="15"/>
      <c r="X38" s="15"/>
    </row>
    <row r="39" spans="4:24" x14ac:dyDescent="0.25">
      <c r="I39" t="s">
        <v>36</v>
      </c>
      <c r="J39" s="57">
        <f t="shared" si="15"/>
        <v>1412.6225831764123</v>
      </c>
      <c r="K39" s="58">
        <f t="shared" si="16"/>
        <v>1409.6184767517771</v>
      </c>
      <c r="L39" s="58">
        <f t="shared" si="17"/>
        <v>0</v>
      </c>
      <c r="M39" s="59">
        <f t="shared" si="18"/>
        <v>0</v>
      </c>
      <c r="N39" s="60" t="str">
        <f t="shared" si="19"/>
        <v>centroid 3</v>
      </c>
      <c r="Q39" s="15"/>
      <c r="R39" s="15"/>
      <c r="S39" s="15"/>
    </row>
    <row r="40" spans="4:24" x14ac:dyDescent="0.25">
      <c r="Q40" s="15"/>
      <c r="R40" s="15"/>
      <c r="S40" s="15"/>
    </row>
    <row r="41" spans="4:24" x14ac:dyDescent="0.25">
      <c r="F41" t="s">
        <v>19</v>
      </c>
      <c r="G41" t="s">
        <v>20</v>
      </c>
      <c r="J41" t="s">
        <v>22</v>
      </c>
      <c r="K41" t="s">
        <v>23</v>
      </c>
      <c r="L41" t="s">
        <v>24</v>
      </c>
      <c r="M41" t="s">
        <v>3</v>
      </c>
      <c r="N41" t="s">
        <v>25</v>
      </c>
      <c r="Q41" s="15"/>
      <c r="R41" s="15"/>
      <c r="S41" s="15"/>
    </row>
    <row r="42" spans="4:24" x14ac:dyDescent="0.25">
      <c r="D42" s="14">
        <v>4</v>
      </c>
      <c r="E42" s="49" t="s">
        <v>27</v>
      </c>
      <c r="F42" s="50">
        <f>AVERAGEIF(N32:N39,"centroid 1",B2:B9)</f>
        <v>1.25</v>
      </c>
      <c r="G42" s="51">
        <f>AVERAGEIF(N32:N39,"centroid 1",C2:C9)</f>
        <v>1</v>
      </c>
      <c r="I42" t="s">
        <v>26</v>
      </c>
      <c r="J42" s="49">
        <f>SQRT(($B2-$F$42)^2+($C2-$G$42)^2)</f>
        <v>0.25</v>
      </c>
      <c r="K42" s="50">
        <f>SQRT(($B2-$F$43)^2+($C2-$G$43)^2)</f>
        <v>3.640054944640259</v>
      </c>
      <c r="L42" s="50">
        <f>SQRT(($B2-$F$44)^2+($C2-$G$44)^2)</f>
        <v>1412.799348810722</v>
      </c>
      <c r="M42" s="51">
        <f>MIN(J42:L42)</f>
        <v>0.25</v>
      </c>
      <c r="N42" s="52" t="str">
        <f>_xlfn.SWITCH(M42,J42,$J$1,K42,$K$1,L42,$L$1)</f>
        <v>centroid 1</v>
      </c>
      <c r="Q42" s="15"/>
      <c r="R42" s="15"/>
      <c r="S42" s="15"/>
    </row>
    <row r="43" spans="4:24" x14ac:dyDescent="0.25">
      <c r="E43" s="53" t="s">
        <v>29</v>
      </c>
      <c r="F43" s="54">
        <f>AVERAGEIF(N32:N39,"centroid 2",B2:B9)</f>
        <v>2</v>
      </c>
      <c r="G43" s="55">
        <f>AVERAGEIF(N32:N39,"centroid 2",C2:C9)</f>
        <v>4.5</v>
      </c>
      <c r="I43" t="s">
        <v>28</v>
      </c>
      <c r="J43" s="53">
        <f t="shared" ref="J43:J49" si="20">SQRT(($B3-$F$42)^2+($C3-$G$42)^2)</f>
        <v>1.25</v>
      </c>
      <c r="K43" s="54">
        <f t="shared" ref="K43:K49" si="21">SQRT(($B3-$F$43)^2+($C3-$G$43)^2)</f>
        <v>4.5</v>
      </c>
      <c r="L43" s="54">
        <f t="shared" ref="L43:L49" si="22">SQRT(($B3-$F$44)^2+($C3-$G$44)^2)</f>
        <v>1412.8000566251405</v>
      </c>
      <c r="M43" s="55">
        <f t="shared" ref="M43:M49" si="23">MIN(J43:L43)</f>
        <v>1.25</v>
      </c>
      <c r="N43" s="56" t="str">
        <f t="shared" ref="N43:N49" si="24">_xlfn.SWITCH(M43,J43,$J$1,K43,$K$1,L43,$L$1)</f>
        <v>centroid 1</v>
      </c>
      <c r="Q43" s="15"/>
      <c r="R43" s="15"/>
      <c r="S43" s="15"/>
    </row>
    <row r="44" spans="4:24" x14ac:dyDescent="0.25">
      <c r="E44" s="57" t="s">
        <v>31</v>
      </c>
      <c r="F44" s="58">
        <f>AVERAGEIF(N32:N39,"centroid 3",B2:B9)</f>
        <v>1000</v>
      </c>
      <c r="G44" s="59">
        <f>AVERAGEIF(N32:N39,"centroid 3",C2:C9)</f>
        <v>1000</v>
      </c>
      <c r="I44" t="s">
        <v>30</v>
      </c>
      <c r="J44" s="53">
        <f t="shared" si="20"/>
        <v>1.25</v>
      </c>
      <c r="K44" s="54">
        <f t="shared" si="21"/>
        <v>4.0311288741492746</v>
      </c>
      <c r="L44" s="54">
        <f t="shared" si="22"/>
        <v>1413.5066324570253</v>
      </c>
      <c r="M44" s="55">
        <f t="shared" si="23"/>
        <v>1.25</v>
      </c>
      <c r="N44" s="56" t="str">
        <f t="shared" si="24"/>
        <v>centroid 1</v>
      </c>
    </row>
    <row r="45" spans="4:24" x14ac:dyDescent="0.25">
      <c r="I45" t="s">
        <v>32</v>
      </c>
      <c r="J45" s="53">
        <f t="shared" si="20"/>
        <v>1.25</v>
      </c>
      <c r="K45" s="54">
        <f t="shared" si="21"/>
        <v>2.5</v>
      </c>
      <c r="L45" s="54">
        <f t="shared" si="22"/>
        <v>1411.3851352483489</v>
      </c>
      <c r="M45" s="55">
        <f t="shared" si="23"/>
        <v>1.25</v>
      </c>
      <c r="N45" s="56" t="str">
        <f t="shared" si="24"/>
        <v>centroid 1</v>
      </c>
    </row>
    <row r="46" spans="4:24" x14ac:dyDescent="0.25">
      <c r="I46" t="s">
        <v>33</v>
      </c>
      <c r="J46" s="53">
        <f t="shared" si="20"/>
        <v>4.0078048854703496</v>
      </c>
      <c r="K46" s="54">
        <f t="shared" si="21"/>
        <v>1.1180339887498949</v>
      </c>
      <c r="L46" s="54">
        <f t="shared" si="22"/>
        <v>1409.9737586210604</v>
      </c>
      <c r="M46" s="55">
        <f t="shared" si="23"/>
        <v>1.1180339887498949</v>
      </c>
      <c r="N46" s="56" t="str">
        <f t="shared" si="24"/>
        <v>centroid 2</v>
      </c>
    </row>
    <row r="47" spans="4:24" x14ac:dyDescent="0.25">
      <c r="I47" t="s">
        <v>34</v>
      </c>
      <c r="J47" s="53">
        <f t="shared" si="20"/>
        <v>3.473110997362451</v>
      </c>
      <c r="K47" s="54">
        <f t="shared" si="21"/>
        <v>1.1180339887498949</v>
      </c>
      <c r="L47" s="54">
        <f t="shared" si="22"/>
        <v>1409.2639923023648</v>
      </c>
      <c r="M47" s="55">
        <f t="shared" si="23"/>
        <v>1.1180339887498949</v>
      </c>
      <c r="N47" s="56" t="str">
        <f t="shared" si="24"/>
        <v>centroid 2</v>
      </c>
    </row>
    <row r="48" spans="4:24" x14ac:dyDescent="0.25">
      <c r="I48" t="s">
        <v>35</v>
      </c>
      <c r="J48" s="53">
        <f t="shared" si="20"/>
        <v>1412.6225831764123</v>
      </c>
      <c r="K48" s="54">
        <f t="shared" si="21"/>
        <v>1409.6184767517771</v>
      </c>
      <c r="L48" s="54">
        <f t="shared" si="22"/>
        <v>0</v>
      </c>
      <c r="M48" s="55">
        <f t="shared" si="23"/>
        <v>0</v>
      </c>
      <c r="N48" s="56" t="str">
        <f t="shared" si="24"/>
        <v>centroid 3</v>
      </c>
    </row>
    <row r="49" spans="4:14" x14ac:dyDescent="0.25">
      <c r="I49" t="s">
        <v>36</v>
      </c>
      <c r="J49" s="57">
        <f t="shared" si="20"/>
        <v>1412.6225831764123</v>
      </c>
      <c r="K49" s="58">
        <f t="shared" si="21"/>
        <v>1409.6184767517771</v>
      </c>
      <c r="L49" s="58">
        <f t="shared" si="22"/>
        <v>0</v>
      </c>
      <c r="M49" s="59">
        <f t="shared" si="23"/>
        <v>0</v>
      </c>
      <c r="N49" s="60" t="str">
        <f t="shared" si="24"/>
        <v>centroid 3</v>
      </c>
    </row>
    <row r="51" spans="4:14" x14ac:dyDescent="0.25">
      <c r="F51" t="s">
        <v>19</v>
      </c>
      <c r="G51" t="s">
        <v>20</v>
      </c>
      <c r="J51" t="s">
        <v>22</v>
      </c>
      <c r="K51" t="s">
        <v>23</v>
      </c>
      <c r="L51" t="s">
        <v>24</v>
      </c>
      <c r="M51" t="s">
        <v>3</v>
      </c>
      <c r="N51" t="s">
        <v>25</v>
      </c>
    </row>
    <row r="52" spans="4:14" x14ac:dyDescent="0.25">
      <c r="D52" s="14">
        <v>5</v>
      </c>
      <c r="E52" s="49" t="s">
        <v>27</v>
      </c>
      <c r="F52" s="50">
        <f>AVERAGEIF(N42:N49,"centroid 1",B2:B9)</f>
        <v>1.25</v>
      </c>
      <c r="G52" s="51">
        <f>AVERAGEIF(N42:N49,"centroid 1",C2:C9)</f>
        <v>1</v>
      </c>
      <c r="I52" t="s">
        <v>26</v>
      </c>
      <c r="J52" s="61">
        <f>SQRT(($B2-$F$52)^2+($C2-$G$52)^2)</f>
        <v>0.25</v>
      </c>
      <c r="K52" s="33">
        <f>SQRT(($B2-$F$53)^2+($C2-$G$53)^2)</f>
        <v>3.640054944640259</v>
      </c>
      <c r="L52" s="33">
        <f>SQRT(($B2-$F$54)^2+($C2-$G$54)^2)</f>
        <v>1412.799348810722</v>
      </c>
      <c r="M52" s="34">
        <f>MIN(J52:L52)</f>
        <v>0.25</v>
      </c>
      <c r="N52" s="62" t="str">
        <f>_xlfn.SWITCH(M52,J52,$J$1,K52,$K$1,L52,$L$1)</f>
        <v>centroid 1</v>
      </c>
    </row>
    <row r="53" spans="4:14" x14ac:dyDescent="0.25">
      <c r="E53" s="53" t="s">
        <v>29</v>
      </c>
      <c r="F53" s="54">
        <f>AVERAGEIF(N42:N49,"centroid 2",B2:B9)</f>
        <v>2</v>
      </c>
      <c r="G53" s="55">
        <f>AVERAGEIF(N42:N49,"centroid 2",C2:C9)</f>
        <v>4.5</v>
      </c>
      <c r="I53" t="s">
        <v>28</v>
      </c>
      <c r="J53" s="63">
        <f t="shared" ref="J53:J59" si="25">SQRT(($B3-$F$52)^2+($C3-$G$52)^2)</f>
        <v>1.25</v>
      </c>
      <c r="K53" s="12">
        <f t="shared" ref="K53:K59" si="26">SQRT(($B3-$F$53)^2+($C3-$G$53)^2)</f>
        <v>4.5</v>
      </c>
      <c r="L53" s="12">
        <f t="shared" ref="L53:L59" si="27">SQRT(($B3-$F$54)^2+($C3-$G$54)^2)</f>
        <v>1412.8000566251405</v>
      </c>
      <c r="M53" s="36">
        <f t="shared" ref="M53:M59" si="28">MIN(J53:L53)</f>
        <v>1.25</v>
      </c>
      <c r="N53" s="64" t="str">
        <f t="shared" ref="N53:N59" si="29">_xlfn.SWITCH(M53,J53,$J$1,K53,$K$1,L53,$L$1)</f>
        <v>centroid 1</v>
      </c>
    </row>
    <row r="54" spans="4:14" x14ac:dyDescent="0.25">
      <c r="E54" s="57" t="s">
        <v>31</v>
      </c>
      <c r="F54" s="58">
        <f>AVERAGEIF(N42:N49,"centroid 3",B2:B9)</f>
        <v>1000</v>
      </c>
      <c r="G54" s="59">
        <f>AVERAGEIF(N42:N49,"centroid 3",C2:C9)</f>
        <v>1000</v>
      </c>
      <c r="I54" t="s">
        <v>30</v>
      </c>
      <c r="J54" s="63">
        <f t="shared" si="25"/>
        <v>1.25</v>
      </c>
      <c r="K54" s="12">
        <f t="shared" si="26"/>
        <v>4.0311288741492746</v>
      </c>
      <c r="L54" s="12">
        <f t="shared" si="27"/>
        <v>1413.5066324570253</v>
      </c>
      <c r="M54" s="36">
        <f t="shared" si="28"/>
        <v>1.25</v>
      </c>
      <c r="N54" s="64" t="str">
        <f t="shared" si="29"/>
        <v>centroid 1</v>
      </c>
    </row>
    <row r="55" spans="4:14" x14ac:dyDescent="0.25">
      <c r="I55" t="s">
        <v>32</v>
      </c>
      <c r="J55" s="63">
        <f t="shared" si="25"/>
        <v>1.25</v>
      </c>
      <c r="K55" s="12">
        <f t="shared" si="26"/>
        <v>2.5</v>
      </c>
      <c r="L55" s="12">
        <f t="shared" si="27"/>
        <v>1411.3851352483489</v>
      </c>
      <c r="M55" s="36">
        <f t="shared" si="28"/>
        <v>1.25</v>
      </c>
      <c r="N55" s="64" t="str">
        <f t="shared" si="29"/>
        <v>centroid 1</v>
      </c>
    </row>
    <row r="56" spans="4:14" x14ac:dyDescent="0.25">
      <c r="I56" t="s">
        <v>33</v>
      </c>
      <c r="J56" s="63">
        <f t="shared" si="25"/>
        <v>4.0078048854703496</v>
      </c>
      <c r="K56" s="12">
        <f t="shared" si="26"/>
        <v>1.1180339887498949</v>
      </c>
      <c r="L56" s="12">
        <f t="shared" si="27"/>
        <v>1409.9737586210604</v>
      </c>
      <c r="M56" s="36">
        <f t="shared" si="28"/>
        <v>1.1180339887498949</v>
      </c>
      <c r="N56" s="64" t="str">
        <f t="shared" si="29"/>
        <v>centroid 2</v>
      </c>
    </row>
    <row r="57" spans="4:14" x14ac:dyDescent="0.25">
      <c r="I57" t="s">
        <v>34</v>
      </c>
      <c r="J57" s="63">
        <f t="shared" si="25"/>
        <v>3.473110997362451</v>
      </c>
      <c r="K57" s="12">
        <f t="shared" si="26"/>
        <v>1.1180339887498949</v>
      </c>
      <c r="L57" s="12">
        <f t="shared" si="27"/>
        <v>1409.2639923023648</v>
      </c>
      <c r="M57" s="36">
        <f t="shared" si="28"/>
        <v>1.1180339887498949</v>
      </c>
      <c r="N57" s="64" t="str">
        <f t="shared" si="29"/>
        <v>centroid 2</v>
      </c>
    </row>
    <row r="58" spans="4:14" x14ac:dyDescent="0.25">
      <c r="I58" t="s">
        <v>35</v>
      </c>
      <c r="J58" s="63">
        <f t="shared" si="25"/>
        <v>1412.6225831764123</v>
      </c>
      <c r="K58" s="12">
        <f t="shared" si="26"/>
        <v>1409.6184767517771</v>
      </c>
      <c r="L58" s="12">
        <f t="shared" si="27"/>
        <v>0</v>
      </c>
      <c r="M58" s="36">
        <f t="shared" si="28"/>
        <v>0</v>
      </c>
      <c r="N58" s="64" t="str">
        <f t="shared" si="29"/>
        <v>centroid 3</v>
      </c>
    </row>
    <row r="59" spans="4:14" x14ac:dyDescent="0.25">
      <c r="I59" t="s">
        <v>36</v>
      </c>
      <c r="J59" s="65">
        <f t="shared" si="25"/>
        <v>1412.6225831764123</v>
      </c>
      <c r="K59" s="66">
        <f t="shared" si="26"/>
        <v>1409.6184767517771</v>
      </c>
      <c r="L59" s="66">
        <f t="shared" si="27"/>
        <v>0</v>
      </c>
      <c r="M59" s="67">
        <f t="shared" si="28"/>
        <v>0</v>
      </c>
      <c r="N59" s="68" t="str">
        <f t="shared" si="29"/>
        <v>centroid 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26B4-7DFB-40AE-AFD9-68A91D14D23A}">
  <dimension ref="A1:Z32"/>
  <sheetViews>
    <sheetView tabSelected="1" workbookViewId="0">
      <selection activeCell="AE21" sqref="AE21"/>
    </sheetView>
  </sheetViews>
  <sheetFormatPr defaultColWidth="4.125" defaultRowHeight="16.5" x14ac:dyDescent="0.25"/>
  <cols>
    <col min="1" max="1" width="9.625" style="14" customWidth="1"/>
    <col min="2" max="41" width="5.625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87" t="s">
        <v>19</v>
      </c>
      <c r="B2" s="69">
        <v>2.5</v>
      </c>
      <c r="C2" s="69">
        <v>0.5</v>
      </c>
      <c r="D2" s="69">
        <v>2.2000000000000002</v>
      </c>
      <c r="E2" s="69">
        <v>1.9</v>
      </c>
      <c r="F2" s="69">
        <v>3.1</v>
      </c>
      <c r="G2" s="69">
        <v>2.2999999999999998</v>
      </c>
      <c r="H2" s="69">
        <v>2</v>
      </c>
      <c r="I2" s="69">
        <v>1</v>
      </c>
      <c r="J2" s="69">
        <v>1.5</v>
      </c>
      <c r="K2" s="69">
        <v>1.1000000000000001</v>
      </c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x14ac:dyDescent="0.25">
      <c r="A3" s="87"/>
      <c r="B3" s="69">
        <v>2.4</v>
      </c>
      <c r="C3" s="69">
        <v>0.7</v>
      </c>
      <c r="D3" s="69">
        <v>2.9</v>
      </c>
      <c r="E3" s="69">
        <v>2.2000000000000002</v>
      </c>
      <c r="F3" s="69">
        <v>3</v>
      </c>
      <c r="G3" s="69">
        <v>2.7</v>
      </c>
      <c r="H3" s="69">
        <v>1.6</v>
      </c>
      <c r="I3" s="69">
        <v>1.1000000000000001</v>
      </c>
      <c r="J3" s="69">
        <v>1.6</v>
      </c>
      <c r="K3" s="69">
        <v>0.9</v>
      </c>
      <c r="L3" s="69"/>
      <c r="M3" s="69"/>
      <c r="N3" s="69"/>
      <c r="O3" s="69"/>
      <c r="P3" s="69"/>
      <c r="Q3" s="69"/>
      <c r="R3" s="69"/>
      <c r="S3" s="69"/>
      <c r="T3" s="69"/>
      <c r="U3" s="69"/>
    </row>
    <row r="5" spans="1:21" x14ac:dyDescent="0.25">
      <c r="A5" s="90" t="s">
        <v>73</v>
      </c>
      <c r="B5" s="23">
        <f>AVERAGE(B2:U2)</f>
        <v>1.81</v>
      </c>
    </row>
    <row r="6" spans="1:21" x14ac:dyDescent="0.25">
      <c r="A6" s="87"/>
      <c r="B6" s="23">
        <f>AVERAGE(B3:U3)</f>
        <v>1.9099999999999997</v>
      </c>
    </row>
    <row r="8" spans="1:21" x14ac:dyDescent="0.25">
      <c r="A8" s="87" t="s">
        <v>74</v>
      </c>
      <c r="B8" s="23">
        <f>IF(B2&lt;&gt;"",B2-$B$5,"")</f>
        <v>0.69</v>
      </c>
      <c r="C8" s="23">
        <f>IF(C2&lt;&gt;"",C2-$B$5,"")</f>
        <v>-1.31</v>
      </c>
      <c r="D8" s="23">
        <f>IF(D2&lt;&gt;"",D2-$B$5,"")</f>
        <v>0.39000000000000012</v>
      </c>
      <c r="E8" s="23">
        <f>IF(E2&lt;&gt;"",E2-$B$5,"")</f>
        <v>8.9999999999999858E-2</v>
      </c>
      <c r="F8" s="23">
        <f>IF(F2&lt;&gt;"",F2-$B$5,"")</f>
        <v>1.29</v>
      </c>
      <c r="G8" s="23">
        <f>IF(G2&lt;&gt;"",G2-$B$5,"")</f>
        <v>0.48999999999999977</v>
      </c>
      <c r="H8" s="23">
        <f>IF(H2&lt;&gt;"",H2-$B$5,"")</f>
        <v>0.18999999999999995</v>
      </c>
      <c r="I8" s="23">
        <f>IF(I2&lt;&gt;"",I2-$B$5,"")</f>
        <v>-0.81</v>
      </c>
      <c r="J8" s="23">
        <f>IF(J2&lt;&gt;"",J2-$B$5,"")</f>
        <v>-0.31000000000000005</v>
      </c>
      <c r="K8" s="23">
        <f>IF(K2&lt;&gt;"",K2-$B$5,"")</f>
        <v>-0.71</v>
      </c>
      <c r="L8" s="23" t="str">
        <f t="shared" ref="L8:U8" si="0">IF(L2&lt;&gt;"",L2-$B$5,"")</f>
        <v/>
      </c>
      <c r="M8" s="23" t="str">
        <f t="shared" si="0"/>
        <v/>
      </c>
      <c r="N8" s="23" t="str">
        <f t="shared" si="0"/>
        <v/>
      </c>
      <c r="O8" s="23" t="str">
        <f t="shared" si="0"/>
        <v/>
      </c>
      <c r="P8" s="23" t="str">
        <f t="shared" si="0"/>
        <v/>
      </c>
      <c r="Q8" s="23" t="str">
        <f t="shared" si="0"/>
        <v/>
      </c>
      <c r="R8" s="23" t="str">
        <f t="shared" si="0"/>
        <v/>
      </c>
      <c r="S8" s="23" t="str">
        <f t="shared" si="0"/>
        <v/>
      </c>
      <c r="T8" s="23" t="str">
        <f t="shared" si="0"/>
        <v/>
      </c>
      <c r="U8" s="23" t="str">
        <f t="shared" si="0"/>
        <v/>
      </c>
    </row>
    <row r="9" spans="1:21" x14ac:dyDescent="0.25">
      <c r="A9" s="87"/>
      <c r="B9" s="23">
        <f>IF(B3&lt;&gt;"",B3-$B$6,"")</f>
        <v>0.49000000000000021</v>
      </c>
      <c r="C9" s="23">
        <f>IF(C3&lt;&gt;"",C3-$B$6,"")</f>
        <v>-1.2099999999999997</v>
      </c>
      <c r="D9" s="23">
        <f>IF(D3&lt;&gt;"",D3-$B$6,"")</f>
        <v>0.99000000000000021</v>
      </c>
      <c r="E9" s="23">
        <f>IF(E3&lt;&gt;"",E3-$B$6,"")</f>
        <v>0.29000000000000048</v>
      </c>
      <c r="F9" s="23">
        <f>IF(F3&lt;&gt;"",F3-$B$6,"")</f>
        <v>1.0900000000000003</v>
      </c>
      <c r="G9" s="23">
        <f>IF(G3&lt;&gt;"",G3-$B$6,"")</f>
        <v>0.79000000000000048</v>
      </c>
      <c r="H9" s="23">
        <f>IF(H3&lt;&gt;"",H3-$B$6,"")</f>
        <v>-0.30999999999999961</v>
      </c>
      <c r="I9" s="23">
        <f>IF(I3&lt;&gt;"",I3-$B$6,"")</f>
        <v>-0.80999999999999961</v>
      </c>
      <c r="J9" s="23">
        <f>IF(J3&lt;&gt;"",J3-$B$6,"")</f>
        <v>-0.30999999999999961</v>
      </c>
      <c r="K9" s="23">
        <f>IF(K3&lt;&gt;"",K3-$B$6,"")</f>
        <v>-1.0099999999999998</v>
      </c>
      <c r="L9" s="23" t="str">
        <f t="shared" ref="L9:U9" si="1">IF(L3&lt;&gt;"",L3-$B$6,"")</f>
        <v/>
      </c>
      <c r="M9" s="23" t="str">
        <f t="shared" si="1"/>
        <v/>
      </c>
      <c r="N9" s="23" t="str">
        <f t="shared" si="1"/>
        <v/>
      </c>
      <c r="O9" s="23" t="str">
        <f t="shared" si="1"/>
        <v/>
      </c>
      <c r="P9" s="23" t="str">
        <f t="shared" si="1"/>
        <v/>
      </c>
      <c r="Q9" s="23" t="str">
        <f t="shared" si="1"/>
        <v/>
      </c>
      <c r="R9" s="23" t="str">
        <f t="shared" si="1"/>
        <v/>
      </c>
      <c r="S9" s="23" t="str">
        <f t="shared" si="1"/>
        <v/>
      </c>
      <c r="T9" s="23" t="str">
        <f t="shared" si="1"/>
        <v/>
      </c>
      <c r="U9" s="23" t="str">
        <f t="shared" si="1"/>
        <v/>
      </c>
    </row>
    <row r="11" spans="1:21" x14ac:dyDescent="0.25">
      <c r="A11" s="87" t="s">
        <v>75</v>
      </c>
      <c r="B11" s="23">
        <f>SUMPRODUCT(B8:U8,B8:U8)/(COUNT(B2:U2)-1)</f>
        <v>0.61655555555555563</v>
      </c>
      <c r="C11" s="23">
        <f>SUMPRODUCT(B9:U9,B8:U8)/(COUNT(B2:U2)-1)</f>
        <v>0.61544444444444446</v>
      </c>
      <c r="E11" s="21" t="s">
        <v>76</v>
      </c>
      <c r="F11" s="23">
        <f>(-(-B11-C12)+SQRT((-B11-C12)^2-4*MDETERM(B11:C12)))/(2)</f>
        <v>1.2840277121727839</v>
      </c>
    </row>
    <row r="12" spans="1:21" x14ac:dyDescent="0.25">
      <c r="A12" s="87"/>
      <c r="B12" s="23">
        <f>SUMPRODUCT(B9:U9,B8:U8)/(COUNT(B2:U2)-1)</f>
        <v>0.61544444444444446</v>
      </c>
      <c r="C12" s="23">
        <f>SUMPRODUCT(B9:U9,B9:U9)/(COUNT(B2:U2)-1)</f>
        <v>0.71655555555555561</v>
      </c>
      <c r="E12" s="21" t="s">
        <v>77</v>
      </c>
      <c r="F12" s="23">
        <f>(-(-B11-C12)-SQRT((-B11-C12)^2-4*MDETERM(B11:C12)))/(2)</f>
        <v>4.9083398938327361E-2</v>
      </c>
    </row>
    <row r="14" spans="1:21" x14ac:dyDescent="0.25">
      <c r="A14" s="21" t="s">
        <v>78</v>
      </c>
      <c r="B14">
        <f>MAX(F11:F12)</f>
        <v>1.2840277121727839</v>
      </c>
    </row>
    <row r="15" spans="1:21" x14ac:dyDescent="0.25">
      <c r="A15" s="21" t="s">
        <v>79</v>
      </c>
      <c r="B15">
        <f>MIN(F11:F12)</f>
        <v>4.9083398938327361E-2</v>
      </c>
    </row>
    <row r="17" spans="1:26" x14ac:dyDescent="0.25">
      <c r="B17" s="81" t="s">
        <v>100</v>
      </c>
      <c r="C17" s="81" t="s">
        <v>106</v>
      </c>
      <c r="D17" s="81"/>
      <c r="E17" s="81" t="s">
        <v>101</v>
      </c>
      <c r="F17" s="81" t="s">
        <v>106</v>
      </c>
      <c r="G17" s="81" t="s">
        <v>108</v>
      </c>
      <c r="H17" s="81"/>
      <c r="I17" s="81" t="s">
        <v>102</v>
      </c>
      <c r="J17" s="81" t="s">
        <v>106</v>
      </c>
      <c r="K17" s="81" t="s">
        <v>108</v>
      </c>
      <c r="L17" s="81"/>
      <c r="M17" s="81" t="s">
        <v>103</v>
      </c>
      <c r="N17" s="81" t="s">
        <v>106</v>
      </c>
      <c r="O17" s="81" t="s">
        <v>108</v>
      </c>
      <c r="P17" s="81"/>
      <c r="Q17" s="81" t="s">
        <v>104</v>
      </c>
      <c r="R17" s="81" t="s">
        <v>106</v>
      </c>
      <c r="S17" s="81" t="s">
        <v>108</v>
      </c>
      <c r="T17" s="81"/>
      <c r="U17" s="81" t="s">
        <v>105</v>
      </c>
      <c r="V17" s="81" t="s">
        <v>106</v>
      </c>
      <c r="W17" s="81" t="s">
        <v>108</v>
      </c>
      <c r="Y17" s="87" t="s">
        <v>107</v>
      </c>
      <c r="Z17" s="87"/>
    </row>
    <row r="18" spans="1:26" x14ac:dyDescent="0.25">
      <c r="A18" s="87" t="s">
        <v>82</v>
      </c>
      <c r="B18">
        <v>1</v>
      </c>
      <c r="C18">
        <f t="array" ref="C18:C19">B18:B19/SQRT(SUMSQ(B18:B19))</f>
        <v>0.70710678118654746</v>
      </c>
      <c r="D18" s="91" t="s">
        <v>80</v>
      </c>
      <c r="E18">
        <f t="array" ref="E18:E19">(MMULT(B11:C12,B18:B19))</f>
        <v>1.2320000000000002</v>
      </c>
      <c r="F18" s="93">
        <f t="array" ref="F18:F19">E18:E19/SQRT(SUMSQ(E18:E19))</f>
        <v>0.67901227967634137</v>
      </c>
      <c r="G18">
        <f t="array" ref="G18:G19">(C18:C19-F18:F19)/F18:F19</f>
        <v>4.1375542609623561E-2</v>
      </c>
      <c r="H18" s="91" t="s">
        <v>80</v>
      </c>
      <c r="I18">
        <f t="array" ref="I18:I19">(MMULT(B11:C12,F18:F19))</f>
        <v>0.87046312330446374</v>
      </c>
      <c r="J18" s="93">
        <f t="array" ref="J18:J19">I18:I19/SQRT(SUMSQ(I18:I19))</f>
        <v>0.67791696353544462</v>
      </c>
      <c r="K18">
        <f t="array" ref="K18:K19">(F18:F19-J18:J19)/J18:J19</f>
        <v>1.6157084124057081E-3</v>
      </c>
      <c r="L18" s="91" t="s">
        <v>80</v>
      </c>
      <c r="M18">
        <f t="array" ref="M18:M19">(MMULT(B11:C12,J18:J19))</f>
        <v>0.8704103659034802</v>
      </c>
      <c r="N18" s="93">
        <f t="array" ref="N18:N19">M18:M19/SQRT(SUMSQ(M18:M19))</f>
        <v>0.67787506389302721</v>
      </c>
      <c r="O18">
        <f t="array" ref="O18:O19">(J18:J19-N18:N19)/N18:N19</f>
        <v>6.1810272495907843E-5</v>
      </c>
      <c r="P18" s="91" t="s">
        <v>80</v>
      </c>
      <c r="Q18">
        <f t="array" ref="Q18:Q19">(MMULT(B11:C12,N18:N19))</f>
        <v>0.87040831079434022</v>
      </c>
      <c r="R18" s="93">
        <f t="array" ref="R18:R19">Q18:Q19/SQRT(SUMSQ(Q18:Q19))</f>
        <v>0.67787346218852051</v>
      </c>
      <c r="S18">
        <f t="array" ref="S18:S19">(N18:N19-R18:R19)/R18:R19</f>
        <v>2.3628370131526167E-6</v>
      </c>
      <c r="T18" s="91" t="s">
        <v>80</v>
      </c>
      <c r="U18">
        <f t="array" ref="U18:U19">(MMULT(B11:C12,R18:R19))</f>
        <v>0.87040823217938357</v>
      </c>
      <c r="V18" s="23">
        <f t="array" ref="V18:V19">U18:U19/SQRT(SUMSQ(U18:U19))</f>
        <v>0.67787340096150606</v>
      </c>
      <c r="W18">
        <f t="array" ref="W18:W19">(R18:R19-V18:V19)/V18:V19</f>
        <v>9.0322196403614815E-8</v>
      </c>
      <c r="X18" s="91" t="s">
        <v>80</v>
      </c>
      <c r="Y18">
        <f t="array" ref="Y18:Z19">B11:C12-B14*MMULT(V18:V19,TRANSPOSE(V18:V19))</f>
        <v>2.6528966983222491E-2</v>
      </c>
      <c r="Z18">
        <v>-2.4461107510951541E-2</v>
      </c>
    </row>
    <row r="19" spans="1:26" x14ac:dyDescent="0.25">
      <c r="A19" s="87"/>
      <c r="B19">
        <v>1</v>
      </c>
      <c r="C19">
        <v>0.70710678118654746</v>
      </c>
      <c r="D19" s="91"/>
      <c r="E19">
        <v>1.3320000000000001</v>
      </c>
      <c r="F19" s="93">
        <v>0.73412691276695341</v>
      </c>
      <c r="G19">
        <v>-3.6805804433140861E-2</v>
      </c>
      <c r="H19" s="91"/>
      <c r="I19">
        <v>0.94393705306237086</v>
      </c>
      <c r="J19" s="93">
        <v>0.73513848392726833</v>
      </c>
      <c r="K19">
        <v>-1.3760280306791797E-3</v>
      </c>
      <c r="L19" s="91"/>
      <c r="M19">
        <v>0.9439877937633091</v>
      </c>
      <c r="N19" s="93">
        <v>0.73517711998675817</v>
      </c>
      <c r="O19">
        <v>-5.2553403036446763E-5</v>
      </c>
      <c r="P19" s="91"/>
      <c r="Q19">
        <v>0.9439896917442312</v>
      </c>
      <c r="R19" s="93">
        <v>0.73517859684606446</v>
      </c>
      <c r="S19">
        <v>-2.0088442626442185E-6</v>
      </c>
      <c r="T19" s="91"/>
      <c r="U19">
        <v>0.9439897642358317</v>
      </c>
      <c r="V19" s="23">
        <v>0.73517865330059817</v>
      </c>
      <c r="W19">
        <v>-7.6790224336692758E-8</v>
      </c>
      <c r="X19" s="91"/>
      <c r="Y19">
        <v>-2.4461107510951541E-2</v>
      </c>
      <c r="Z19">
        <v>2.2554431955104981E-2</v>
      </c>
    </row>
    <row r="20" spans="1:26" x14ac:dyDescent="0.25">
      <c r="A20" s="81"/>
      <c r="D20" s="81"/>
      <c r="G20" s="81"/>
      <c r="J20" s="81"/>
      <c r="M20" s="81"/>
      <c r="P20" s="81"/>
    </row>
    <row r="21" spans="1:26" x14ac:dyDescent="0.25">
      <c r="B21" s="81" t="s">
        <v>100</v>
      </c>
      <c r="C21" s="81" t="s">
        <v>106</v>
      </c>
      <c r="D21" s="81"/>
      <c r="E21" s="81" t="s">
        <v>101</v>
      </c>
      <c r="F21" s="81" t="s">
        <v>106</v>
      </c>
      <c r="G21" s="81" t="s">
        <v>108</v>
      </c>
      <c r="H21" s="81"/>
      <c r="I21" s="81" t="s">
        <v>102</v>
      </c>
      <c r="J21" s="81" t="s">
        <v>106</v>
      </c>
      <c r="K21" s="81" t="s">
        <v>108</v>
      </c>
      <c r="L21" s="81"/>
      <c r="M21" s="81" t="s">
        <v>103</v>
      </c>
      <c r="N21" s="81" t="s">
        <v>106</v>
      </c>
      <c r="O21" s="81" t="s">
        <v>108</v>
      </c>
      <c r="P21" s="81"/>
      <c r="Q21" s="81" t="s">
        <v>104</v>
      </c>
      <c r="R21" s="81" t="s">
        <v>106</v>
      </c>
      <c r="S21" s="81" t="s">
        <v>108</v>
      </c>
      <c r="T21" s="81"/>
      <c r="U21" s="81" t="s">
        <v>105</v>
      </c>
      <c r="V21" s="81" t="s">
        <v>106</v>
      </c>
      <c r="W21" s="81" t="s">
        <v>108</v>
      </c>
      <c r="Y21" s="87" t="s">
        <v>107</v>
      </c>
      <c r="Z21" s="87"/>
    </row>
    <row r="22" spans="1:26" x14ac:dyDescent="0.25">
      <c r="A22" s="87" t="s">
        <v>83</v>
      </c>
      <c r="B22">
        <v>1</v>
      </c>
      <c r="C22">
        <f t="array" ref="C22:C23">B22:B23/SQRT(SUMSQ(B22:B23))</f>
        <v>0.70710678118654746</v>
      </c>
      <c r="D22" s="91" t="s">
        <v>80</v>
      </c>
      <c r="E22">
        <f t="array" ref="E22:E23">(MMULT(Y18:Z19,B22:B23))</f>
        <v>2.0678594722709498E-3</v>
      </c>
      <c r="F22" s="93">
        <f t="array" ref="F22:F23">E22:E23/SQRT(SUMSQ(E22:E23))</f>
        <v>0.73517859684598552</v>
      </c>
      <c r="G22">
        <f t="array" ref="G22:G23">(C22:C23-F22:F23)/F22:F23</f>
        <v>-3.8183668267642586E-2</v>
      </c>
      <c r="H22" s="91" t="s">
        <v>80</v>
      </c>
      <c r="I22">
        <f t="array" ref="I22:I23">(MMULT(Y18:Z19,F22:F23))</f>
        <v>3.6085064359915431E-2</v>
      </c>
      <c r="J22" s="93">
        <f t="array" ref="J22:J23">I22:I23/SQRT(SUMSQ(I22:I23))</f>
        <v>0.73517859684606557</v>
      </c>
      <c r="K22">
        <f t="array" ref="K22:K23">(F22:F23-J22:J23)/J22:J23</f>
        <v>-1.0888113503151173E-13</v>
      </c>
      <c r="L22" s="91" t="s">
        <v>80</v>
      </c>
      <c r="M22">
        <f t="array" ref="M22:M23">(MMULT(Y18:Z19,J22:J23))</f>
        <v>3.6085064359915431E-2</v>
      </c>
      <c r="N22" s="93">
        <f t="array" ref="N22:N23">M22:M23/SQRT(SUMSQ(M22:M23))</f>
        <v>0.73517859684606557</v>
      </c>
      <c r="O22">
        <f t="array" ref="O22:O23">(J22:J23-N22:N23)/N22:N23</f>
        <v>0</v>
      </c>
      <c r="P22" s="91" t="s">
        <v>80</v>
      </c>
      <c r="Q22">
        <f t="array" ref="Q22:Q23">(MMULT(Y18:Z19,N22:N23))</f>
        <v>3.6085064359915431E-2</v>
      </c>
      <c r="R22" s="93">
        <f t="array" ref="R22:R23">Q22:Q23/SQRT(SUMSQ(Q22:Q23))</f>
        <v>0.73517859684606557</v>
      </c>
      <c r="S22">
        <f t="array" ref="S22:S23">(N22:N23-R22:R23)/R22:R23</f>
        <v>0</v>
      </c>
      <c r="T22" s="91" t="s">
        <v>80</v>
      </c>
      <c r="U22">
        <f t="array" ref="U22:U23">(MMULT(Y18:Z19,R22:R23))</f>
        <v>3.6085064359915431E-2</v>
      </c>
      <c r="V22" s="23">
        <f t="array" ref="V22:V23">U22:U23/SQRT(SUMSQ(U22:U23))</f>
        <v>0.73517859684606557</v>
      </c>
      <c r="W22">
        <f t="array" ref="W22:W23">(R22:R23-V22:V23)/V22:V23</f>
        <v>0</v>
      </c>
      <c r="X22" s="91" t="s">
        <v>80</v>
      </c>
      <c r="Y22">
        <f t="array" ref="Y22:Z23">Y18:Z19-B15*MMULT(V22:V23,TRANSPOSE(V22:V23))</f>
        <v>8.3266726846886741E-17</v>
      </c>
      <c r="Z22">
        <v>-2.9143354396410359E-16</v>
      </c>
    </row>
    <row r="23" spans="1:26" x14ac:dyDescent="0.25">
      <c r="A23" s="87"/>
      <c r="B23">
        <v>1</v>
      </c>
      <c r="C23">
        <v>0.70710678118654746</v>
      </c>
      <c r="D23" s="91"/>
      <c r="E23">
        <v>-1.9066755558465598E-3</v>
      </c>
      <c r="F23" s="93">
        <v>-0.67787346218860633</v>
      </c>
      <c r="G23">
        <v>-2.0431250382682888</v>
      </c>
      <c r="H23" s="91"/>
      <c r="I23">
        <v>-3.3272333574304501E-2</v>
      </c>
      <c r="J23" s="93">
        <v>-0.6778734621885194</v>
      </c>
      <c r="K23">
        <v>1.2823995579867389E-13</v>
      </c>
      <c r="L23" s="91"/>
      <c r="M23">
        <v>-3.3272333574304501E-2</v>
      </c>
      <c r="N23" s="93">
        <v>-0.6778734621885194</v>
      </c>
      <c r="O23">
        <v>0</v>
      </c>
      <c r="P23" s="91"/>
      <c r="Q23">
        <v>-3.3272333574304501E-2</v>
      </c>
      <c r="R23" s="93">
        <v>-0.6778734621885194</v>
      </c>
      <c r="S23">
        <v>0</v>
      </c>
      <c r="T23" s="91"/>
      <c r="U23">
        <v>-3.3272333574304501E-2</v>
      </c>
      <c r="V23" s="23">
        <v>-0.6778734621885194</v>
      </c>
      <c r="W23">
        <v>0</v>
      </c>
      <c r="X23" s="91"/>
      <c r="Y23">
        <v>-2.9143354396410359E-16</v>
      </c>
      <c r="Z23">
        <v>3.4694469519536142E-17</v>
      </c>
    </row>
    <row r="25" spans="1:26" x14ac:dyDescent="0.25">
      <c r="A25" s="87" t="s">
        <v>81</v>
      </c>
      <c r="B25" s="23">
        <f>IF(B2&lt;&gt;"",$V$18*B2+$V$19*B3,"")</f>
        <v>3.4591122703252006</v>
      </c>
      <c r="C25" s="23">
        <f>IF(C2&lt;&gt;"",$V$18*C2+$V$19*C3,"")</f>
        <v>0.85356175779117183</v>
      </c>
      <c r="D25" s="23">
        <f>IF(D2&lt;&gt;"",$V$18*D2+$V$19*D3,"")</f>
        <v>3.623339576687048</v>
      </c>
      <c r="E25" s="23">
        <f>IF(E2&lt;&gt;"",$V$18*E2+$V$19*E3,"")</f>
        <v>2.9053524990881776</v>
      </c>
      <c r="F25" s="23">
        <f>IF(F2&lt;&gt;"",$V$18*F2+$V$19*F3,"")</f>
        <v>4.3069435028824632</v>
      </c>
      <c r="G25" s="23">
        <f>IF(G2&lt;&gt;"",$V$18*G2+$V$19*G3,"")</f>
        <v>3.5440911861230786</v>
      </c>
      <c r="H25" s="23">
        <f>IF(H2&lt;&gt;"",$V$18*H2+$V$19*H3,"")</f>
        <v>2.5320326472039691</v>
      </c>
      <c r="I25" s="23">
        <f>IF(I2&lt;&gt;"",$V$18*I2+$V$19*I3,"")</f>
        <v>1.486569919592164</v>
      </c>
      <c r="J25" s="23">
        <f>IF(J2&lt;&gt;"",$V$18*J2+$V$19*J3,"")</f>
        <v>2.1930959467232158</v>
      </c>
      <c r="K25" s="23">
        <f>IF(K2&lt;&gt;"",$V$18*K2+$V$19*K3,"")</f>
        <v>1.4073215290281951</v>
      </c>
      <c r="L25" s="23" t="str">
        <f>IF(L2&lt;&gt;"",$V$18*L2+$V$19*L3,"")</f>
        <v/>
      </c>
      <c r="M25" s="23" t="str">
        <f>IF(M2&lt;&gt;"",$V$18*M2+$V$19*M3,"")</f>
        <v/>
      </c>
      <c r="N25" s="23" t="str">
        <f>IF(N2&lt;&gt;"",$V$18*N2+$V$19*N3,"")</f>
        <v/>
      </c>
      <c r="O25" s="23" t="str">
        <f>IF(O2&lt;&gt;"",$V$18*O2+$V$19*O3,"")</f>
        <v/>
      </c>
      <c r="P25" s="23" t="str">
        <f>IF(P2&lt;&gt;"",$V$18*P2+$V$19*P3,"")</f>
        <v/>
      </c>
      <c r="Q25" s="23" t="str">
        <f>IF(Q2&lt;&gt;"",$V$18*Q2+$V$19*Q3,"")</f>
        <v/>
      </c>
      <c r="R25" s="23" t="str">
        <f>IF(R2&lt;&gt;"",$V$18*R2+$V$19*R3,"")</f>
        <v/>
      </c>
      <c r="S25" s="23" t="str">
        <f>IF(S2&lt;&gt;"",$V$18*S2+$V$19*S3,"")</f>
        <v/>
      </c>
      <c r="T25" s="23" t="str">
        <f>IF(T2&lt;&gt;"",$V$18*T2+$V$19*T3,"")</f>
        <v/>
      </c>
      <c r="U25" s="23" t="str">
        <f>IF(U2&lt;&gt;"",$V$18*U2+$V$19*U3,"")</f>
        <v/>
      </c>
    </row>
    <row r="26" spans="1:26" x14ac:dyDescent="0.25">
      <c r="A26" s="87"/>
      <c r="B26" s="23">
        <f>IF(B3&lt;&gt;"",$V$22*B2+$V$23*B3,"")</f>
        <v>0.21105018286271737</v>
      </c>
      <c r="C26" s="23">
        <f>IF(C3&lt;&gt;"",$V$22*C2+$V$23*C3,"")</f>
        <v>-0.10692212510893079</v>
      </c>
      <c r="D26" s="23">
        <f>IF(D3&lt;&gt;"",$V$22*D2+$V$23*D3,"")</f>
        <v>-0.34844012728536167</v>
      </c>
      <c r="E26" s="23">
        <f>IF(E3&lt;&gt;"",$V$22*E2+$V$23*E3,"")</f>
        <v>-9.4482282807218265E-2</v>
      </c>
      <c r="F26" s="23">
        <f>IF(F3&lt;&gt;"",$V$22*F2+$V$23*F3,"")</f>
        <v>0.24543326365724516</v>
      </c>
      <c r="G26" s="23">
        <f>IF(G3&lt;&gt;"",$V$22*G2+$V$23*G3,"")</f>
        <v>-0.13934757516305174</v>
      </c>
      <c r="H26" s="23">
        <f>IF(H3&lt;&gt;"",$V$22*H2+$V$23*H3,"")</f>
        <v>0.38575965419049996</v>
      </c>
      <c r="I26" s="23">
        <f>IF(I3&lt;&gt;"",$V$22*I2+$V$23*I3,"")</f>
        <v>-1.0482211561305799E-2</v>
      </c>
      <c r="J26" s="23">
        <f>IF(J3&lt;&gt;"",$V$22*J2+$V$23*J3,"")</f>
        <v>1.8170355767467283E-2</v>
      </c>
      <c r="K26" s="23">
        <f>IF(K3&lt;&gt;"",$V$22*K2+$V$23*K3,"")</f>
        <v>0.19861034056100479</v>
      </c>
      <c r="L26" s="23" t="str">
        <f>IF(L3&lt;&gt;"",$V$22*L2+$V$23*L3,"")</f>
        <v/>
      </c>
      <c r="M26" s="23" t="str">
        <f>IF(M3&lt;&gt;"",$V$22*M2+$V$23*M3,"")</f>
        <v/>
      </c>
      <c r="N26" s="23" t="str">
        <f>IF(N3&lt;&gt;"",$V$22*N2+$V$23*N3,"")</f>
        <v/>
      </c>
      <c r="O26" s="23" t="str">
        <f>IF(O3&lt;&gt;"",$V$22*O2+$V$23*O3,"")</f>
        <v/>
      </c>
      <c r="P26" s="23" t="str">
        <f>IF(P3&lt;&gt;"",$V$22*P2+$V$23*P3,"")</f>
        <v/>
      </c>
      <c r="Q26" s="23" t="str">
        <f>IF(Q3&lt;&gt;"",$V$22*Q2+$V$23*Q3,"")</f>
        <v/>
      </c>
      <c r="R26" s="23" t="str">
        <f>IF(R3&lt;&gt;"",$V$22*R2+$V$23*R3,"")</f>
        <v/>
      </c>
      <c r="S26" s="23" t="str">
        <f>IF(S3&lt;&gt;"",$V$22*S2+$V$23*S3,"")</f>
        <v/>
      </c>
      <c r="T26" s="23" t="str">
        <f>IF(T3&lt;&gt;"",$V$22*T2+$V$23*T3,"")</f>
        <v/>
      </c>
      <c r="U26" s="23" t="str">
        <f>IF(U3&lt;&gt;"",$V$22*U2+$V$23*U3,"")</f>
        <v/>
      </c>
    </row>
    <row r="28" spans="1:26" x14ac:dyDescent="0.25">
      <c r="A28" s="14" t="s">
        <v>84</v>
      </c>
      <c r="B28" s="23">
        <f>IF(B2&lt;&gt;"",$V$18*B25,"")</f>
        <v>2.3448401989930203</v>
      </c>
      <c r="C28" s="23">
        <f>IF(C2&lt;&gt;"",$V$18*C25,"")</f>
        <v>0.57860681168458294</v>
      </c>
      <c r="D28" s="23">
        <f>IF(D2&lt;&gt;"",$V$18*D25,"")</f>
        <v>2.4561655216872729</v>
      </c>
      <c r="E28" s="23">
        <f>IF(E2&lt;&gt;"",$V$18*E25,"")</f>
        <v>1.9694611795489139</v>
      </c>
      <c r="F28" s="23">
        <f>IF(F2&lt;&gt;"",$V$18*F25,"")</f>
        <v>2.9195624400479976</v>
      </c>
      <c r="G28" s="23">
        <f>IF(G2&lt;&gt;"",$V$18*G25,"")</f>
        <v>2.4024451456549492</v>
      </c>
      <c r="H28" s="23">
        <f>IF(H2&lt;&gt;"",$V$18*H25,"")</f>
        <v>1.7163975819057198</v>
      </c>
      <c r="I28" s="23">
        <f>IF(I2&lt;&gt;"",$V$18*I25,"")</f>
        <v>1.0077062071610128</v>
      </c>
      <c r="J28" s="23">
        <f>IF(J2&lt;&gt;"",$V$18*J25,"")</f>
        <v>1.4866414080401602</v>
      </c>
      <c r="K28" s="23">
        <f>IF(K2&lt;&gt;"",$V$18*K25,"")</f>
        <v>0.95398583112868951</v>
      </c>
      <c r="L28" s="23" t="str">
        <f>IF(L2&lt;&gt;"",$V$18*L25,"")</f>
        <v/>
      </c>
      <c r="M28" s="23" t="str">
        <f>IF(M2&lt;&gt;"",$V$18*M25,"")</f>
        <v/>
      </c>
      <c r="N28" s="23" t="str">
        <f>IF(N2&lt;&gt;"",$V$18*N25,"")</f>
        <v/>
      </c>
      <c r="O28" s="23" t="str">
        <f>IF(O2&lt;&gt;"",$V$18*O25,"")</f>
        <v/>
      </c>
      <c r="P28" s="23" t="str">
        <f>IF(P2&lt;&gt;"",$V$18*P25,"")</f>
        <v/>
      </c>
      <c r="Q28" s="23" t="str">
        <f>IF(Q2&lt;&gt;"",$V$18*Q25,"")</f>
        <v/>
      </c>
      <c r="R28" s="23" t="str">
        <f>IF(R2&lt;&gt;"",$V$18*R25,"")</f>
        <v/>
      </c>
      <c r="S28" s="23" t="str">
        <f>IF(S2&lt;&gt;"",$V$18*S25,"")</f>
        <v/>
      </c>
      <c r="T28" s="23" t="str">
        <f>IF(T2&lt;&gt;"",$V$18*T25,"")</f>
        <v/>
      </c>
      <c r="U28" s="23" t="str">
        <f>IF(U2&lt;&gt;"",$V$18*U25,"")</f>
        <v/>
      </c>
    </row>
    <row r="29" spans="1:26" x14ac:dyDescent="0.25">
      <c r="A29" s="14" t="s">
        <v>85</v>
      </c>
      <c r="B29" s="23">
        <f>IF(B3&lt;&gt;"",$V$19*B25,"")</f>
        <v>2.5430655005132556</v>
      </c>
      <c r="C29" s="23">
        <f>IF(C3&lt;&gt;"",$V$19*C25,"")</f>
        <v>0.62752038360180507</v>
      </c>
      <c r="D29" s="23">
        <f>IF(D3&lt;&gt;"",$V$19*D25,"")</f>
        <v>2.6638019104395432</v>
      </c>
      <c r="E29" s="23">
        <f>IF(E3&lt;&gt;"",$V$19*E25,"")</f>
        <v>2.135953137643174</v>
      </c>
      <c r="F29" s="23">
        <f>IF(F3&lt;&gt;"",$V$19*F25,"")</f>
        <v>3.1663729242908905</v>
      </c>
      <c r="G29" s="23">
        <f>IF(G3&lt;&gt;"",$V$19*G25,"")</f>
        <v>2.6055401853884845</v>
      </c>
      <c r="H29" s="23">
        <f>IF(H3&lt;&gt;"",$V$19*H25,"")</f>
        <v>1.8614963516845626</v>
      </c>
      <c r="I29" s="23">
        <f>IF(I3&lt;&gt;"",$V$19*I25,"")</f>
        <v>1.0928944715229456</v>
      </c>
      <c r="J29" s="23">
        <f>IF(J3&lt;&gt;"",$V$19*J25,"")</f>
        <v>1.6123173246709743</v>
      </c>
      <c r="K29" s="23">
        <f>IF(K3&lt;&gt;"",$V$19*K25,"")</f>
        <v>1.0346327464718872</v>
      </c>
      <c r="L29" s="23" t="str">
        <f>IF(L3&lt;&gt;"",$V$19*L25,"")</f>
        <v/>
      </c>
      <c r="M29" s="23" t="str">
        <f>IF(M3&lt;&gt;"",$V$19*M25,"")</f>
        <v/>
      </c>
      <c r="N29" s="23" t="str">
        <f>IF(N3&lt;&gt;"",$V$19*N25,"")</f>
        <v/>
      </c>
      <c r="O29" s="23" t="str">
        <f>IF(O3&lt;&gt;"",$V$19*O25,"")</f>
        <v/>
      </c>
      <c r="P29" s="23" t="str">
        <f>IF(P3&lt;&gt;"",$V$19*P25,"")</f>
        <v/>
      </c>
      <c r="Q29" s="23" t="str">
        <f>IF(Q3&lt;&gt;"",$V$19*Q25,"")</f>
        <v/>
      </c>
      <c r="R29" s="23" t="str">
        <f>IF(R3&lt;&gt;"",$V$19*R25,"")</f>
        <v/>
      </c>
      <c r="S29" s="23" t="str">
        <f>IF(S3&lt;&gt;"",$V$19*S25,"")</f>
        <v/>
      </c>
      <c r="T29" s="23" t="str">
        <f>IF(T3&lt;&gt;"",$V$19*T25,"")</f>
        <v/>
      </c>
      <c r="U29" s="23" t="str">
        <f>IF(U3&lt;&gt;"",$V$19*U25,"")</f>
        <v/>
      </c>
    </row>
    <row r="31" spans="1:26" x14ac:dyDescent="0.25">
      <c r="A31" s="87" t="s">
        <v>86</v>
      </c>
      <c r="B31">
        <f>IF(B2&lt;&gt;"",(B2-B28)/B2,"")</f>
        <v>6.2063920402791871E-2</v>
      </c>
      <c r="C31">
        <f>IF(C2&lt;&gt;"",(C2-C28)/C2,"")</f>
        <v>-0.15721362336916589</v>
      </c>
      <c r="D31">
        <f>IF(D2&lt;&gt;"",(D2-D28)/D2,"")</f>
        <v>-0.11643887349421485</v>
      </c>
      <c r="E31">
        <f>IF(E2&lt;&gt;"",(E2-E28)/E2,"")</f>
        <v>-3.6558515552059981E-2</v>
      </c>
      <c r="F31">
        <f>IF(F2&lt;&gt;"",(F2-F28)/F2,"")</f>
        <v>5.8205664500645966E-2</v>
      </c>
      <c r="G31">
        <f>IF(G2&lt;&gt;"",(G2-G28)/G2,"")</f>
        <v>-4.4541367676064932E-2</v>
      </c>
      <c r="H31">
        <f>IF(H2&lt;&gt;"",(H2-H28)/H2,"")</f>
        <v>0.14180120904714011</v>
      </c>
      <c r="I31">
        <f>IF(I2&lt;&gt;"",(I2-I28)/I2,"")</f>
        <v>-7.7062071610127791E-3</v>
      </c>
      <c r="J31">
        <f>IF(J2&lt;&gt;"",(J2-J28)/J2,"")</f>
        <v>8.9057279732265293E-3</v>
      </c>
      <c r="K31">
        <f>IF(K2&lt;&gt;"",(K2-K28)/K2,"")</f>
        <v>0.13274015351937324</v>
      </c>
      <c r="L31" t="str">
        <f>IF(L2&lt;&gt;"",(L2-L28)/L2,"")</f>
        <v/>
      </c>
      <c r="M31" t="str">
        <f>IF(M2&lt;&gt;"",(M2-M28)/M2,"")</f>
        <v/>
      </c>
      <c r="N31" t="str">
        <f>IF(N2&lt;&gt;"",(N2-N28)/N2,"")</f>
        <v/>
      </c>
      <c r="O31" t="str">
        <f>IF(O2&lt;&gt;"",(O2-O28)/O2,"")</f>
        <v/>
      </c>
      <c r="P31" t="str">
        <f>IF(P2&lt;&gt;"",(P2-P28)/P2,"")</f>
        <v/>
      </c>
      <c r="Q31" t="str">
        <f>IF(Q2&lt;&gt;"",(Q2-Q28)/Q2,"")</f>
        <v/>
      </c>
      <c r="R31" t="str">
        <f>IF(R2&lt;&gt;"",(R2-R28)/R2,"")</f>
        <v/>
      </c>
      <c r="S31" t="str">
        <f>IF(S2&lt;&gt;"",(S2-S28)/S2,"")</f>
        <v/>
      </c>
      <c r="T31" t="str">
        <f>IF(T2&lt;&gt;"",(T2-T28)/T2,"")</f>
        <v/>
      </c>
      <c r="U31" t="str">
        <f>IF(U2&lt;&gt;"",(U2-U28)/U2,"")</f>
        <v/>
      </c>
    </row>
    <row r="32" spans="1:26" x14ac:dyDescent="0.25">
      <c r="A32" s="87"/>
      <c r="B32">
        <f>IF(B2&lt;&gt;"",(B3-B29)/B3,"")</f>
        <v>-5.9610625213856558E-2</v>
      </c>
      <c r="C32">
        <f>IF(C2&lt;&gt;"",(C3-C29)/C3,"")</f>
        <v>0.10354230914027843</v>
      </c>
      <c r="D32">
        <f>IF(D2&lt;&gt;"",(D3-D29)/D3,"")</f>
        <v>8.1447617089812671E-2</v>
      </c>
      <c r="E32">
        <f>IF(E2&lt;&gt;"",(E3-E29)/E3,"")</f>
        <v>2.9112210162193734E-2</v>
      </c>
      <c r="F32">
        <f>IF(F2&lt;&gt;"",(F3-F29)/F3,"")</f>
        <v>-5.5457641430296821E-2</v>
      </c>
      <c r="G32">
        <f>IF(G2&lt;&gt;"",(G3-G29)/G3,"")</f>
        <v>3.498511652278357E-2</v>
      </c>
      <c r="H32">
        <f>IF(H2&lt;&gt;"",(H3-H29)/H3,"")</f>
        <v>-0.16343521980285158</v>
      </c>
      <c r="I32">
        <f>IF(I2&lt;&gt;"",(I3-I29)/I3,"")</f>
        <v>6.459571342776799E-3</v>
      </c>
      <c r="J32">
        <f>IF(J2&lt;&gt;"",(J3-J29)/J3,"")</f>
        <v>-7.6983279193588994E-3</v>
      </c>
      <c r="K32">
        <f>IF(K2&lt;&gt;"",(K3-K29)/K3,"")</f>
        <v>-0.14959194052431907</v>
      </c>
      <c r="L32" t="str">
        <f>IF(L2&lt;&gt;"",(L3-L29)/L3,"")</f>
        <v/>
      </c>
      <c r="M32" t="str">
        <f>IF(M2&lt;&gt;"",(M3-M29)/M3,"")</f>
        <v/>
      </c>
      <c r="N32" t="str">
        <f>IF(N2&lt;&gt;"",(N3-N29)/N3,"")</f>
        <v/>
      </c>
      <c r="O32" t="str">
        <f>IF(O2&lt;&gt;"",(O3-O29)/O3,"")</f>
        <v/>
      </c>
      <c r="P32" t="str">
        <f>IF(P2&lt;&gt;"",(P3-P29)/P3,"")</f>
        <v/>
      </c>
      <c r="Q32" t="str">
        <f>IF(Q2&lt;&gt;"",(Q3-Q29)/Q3,"")</f>
        <v/>
      </c>
      <c r="R32" t="str">
        <f>IF(R2&lt;&gt;"",(R3-R29)/R3,"")</f>
        <v/>
      </c>
      <c r="S32" t="str">
        <f>IF(S2&lt;&gt;"",(S3-S29)/S3,"")</f>
        <v/>
      </c>
      <c r="T32" t="str">
        <f>IF(T2&lt;&gt;"",(T3-T29)/T3,"")</f>
        <v/>
      </c>
      <c r="U32" t="str">
        <f>IF(U2&lt;&gt;"",(U3-U29)/U3,"")</f>
        <v/>
      </c>
    </row>
  </sheetData>
  <mergeCells count="22">
    <mergeCell ref="Y17:Z17"/>
    <mergeCell ref="Y21:Z21"/>
    <mergeCell ref="D18:D19"/>
    <mergeCell ref="D22:D23"/>
    <mergeCell ref="H18:H19"/>
    <mergeCell ref="H22:H23"/>
    <mergeCell ref="L18:L19"/>
    <mergeCell ref="T18:T19"/>
    <mergeCell ref="T22:T23"/>
    <mergeCell ref="L22:L23"/>
    <mergeCell ref="P22:P23"/>
    <mergeCell ref="X22:X23"/>
    <mergeCell ref="P18:P19"/>
    <mergeCell ref="X18:X19"/>
    <mergeCell ref="A31:A32"/>
    <mergeCell ref="A22:A23"/>
    <mergeCell ref="A25:A26"/>
    <mergeCell ref="A18:A19"/>
    <mergeCell ref="A2:A3"/>
    <mergeCell ref="A5:A6"/>
    <mergeCell ref="A8:A9"/>
    <mergeCell ref="A11:A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3E3C-A4FA-41C0-A633-0875BE7D1375}">
  <dimension ref="A1:V35"/>
  <sheetViews>
    <sheetView topLeftCell="A10" workbookViewId="0">
      <selection activeCell="E31" sqref="E31"/>
    </sheetView>
  </sheetViews>
  <sheetFormatPr defaultColWidth="4.625" defaultRowHeight="16.5" x14ac:dyDescent="0.25"/>
  <cols>
    <col min="1" max="1" width="9.625" customWidth="1"/>
  </cols>
  <sheetData>
    <row r="1" spans="1:22" x14ac:dyDescent="0.25">
      <c r="A1" s="79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2" x14ac:dyDescent="0.25">
      <c r="A2" s="87" t="s">
        <v>87</v>
      </c>
      <c r="B2" s="69">
        <v>3</v>
      </c>
      <c r="C2" s="69">
        <v>2</v>
      </c>
      <c r="D2" s="69">
        <v>4</v>
      </c>
      <c r="E2" s="69">
        <v>3</v>
      </c>
      <c r="F2" s="69">
        <v>3</v>
      </c>
      <c r="G2" s="69">
        <v>3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2" x14ac:dyDescent="0.25">
      <c r="A3" s="87"/>
      <c r="B3" s="69">
        <v>2</v>
      </c>
      <c r="C3" s="69">
        <v>3</v>
      </c>
      <c r="D3" s="69">
        <v>4</v>
      </c>
      <c r="E3" s="69">
        <v>1</v>
      </c>
      <c r="F3" s="69">
        <v>5</v>
      </c>
      <c r="G3" s="69">
        <v>3</v>
      </c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2" x14ac:dyDescent="0.25">
      <c r="A4" s="79"/>
    </row>
    <row r="5" spans="1:22" x14ac:dyDescent="0.25">
      <c r="A5" s="79"/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</row>
    <row r="6" spans="1:22" x14ac:dyDescent="0.25">
      <c r="A6" s="87" t="s">
        <v>94</v>
      </c>
      <c r="B6" s="69">
        <v>9</v>
      </c>
      <c r="C6" s="69">
        <v>10</v>
      </c>
      <c r="D6" s="69">
        <v>8</v>
      </c>
      <c r="E6" s="69">
        <v>8</v>
      </c>
      <c r="F6" s="69">
        <v>9</v>
      </c>
      <c r="G6" s="69">
        <v>8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</row>
    <row r="7" spans="1:22" x14ac:dyDescent="0.25">
      <c r="A7" s="87"/>
      <c r="B7" s="69">
        <v>9</v>
      </c>
      <c r="C7" s="69">
        <v>9</v>
      </c>
      <c r="D7" s="69">
        <v>7</v>
      </c>
      <c r="E7" s="69">
        <v>10</v>
      </c>
      <c r="F7" s="69">
        <v>6</v>
      </c>
      <c r="G7" s="69">
        <v>8</v>
      </c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1:22" x14ac:dyDescent="0.25">
      <c r="A8" s="7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25">
      <c r="A9" s="88" t="s">
        <v>91</v>
      </c>
      <c r="B9" s="90" t="s">
        <v>90</v>
      </c>
      <c r="C9" s="23">
        <f>AVERAGE(B2:U2)</f>
        <v>3</v>
      </c>
      <c r="E9" s="90" t="s">
        <v>92</v>
      </c>
      <c r="F9" s="23">
        <f>AVERAGE(B6:U6)</f>
        <v>8.6666666666666661</v>
      </c>
    </row>
    <row r="10" spans="1:22" x14ac:dyDescent="0.25">
      <c r="A10" s="87"/>
      <c r="B10" s="87"/>
      <c r="C10" s="23">
        <f>AVERAGE(B3:U3)</f>
        <v>3</v>
      </c>
      <c r="E10" s="87"/>
      <c r="F10" s="23">
        <f>AVERAGE(B7:U7)</f>
        <v>8.1666666666666661</v>
      </c>
    </row>
    <row r="11" spans="1:22" x14ac:dyDescent="0.25">
      <c r="A11" s="79"/>
    </row>
    <row r="12" spans="1:22" x14ac:dyDescent="0.25">
      <c r="A12" s="87" t="s">
        <v>88</v>
      </c>
      <c r="B12" s="23">
        <f t="shared" ref="B12:U12" si="0">IF(B2&lt;&gt;"",B2-$C$9,"")</f>
        <v>0</v>
      </c>
      <c r="C12" s="23">
        <f t="shared" si="0"/>
        <v>-1</v>
      </c>
      <c r="D12" s="23">
        <f t="shared" si="0"/>
        <v>1</v>
      </c>
      <c r="E12" s="23">
        <f t="shared" si="0"/>
        <v>0</v>
      </c>
      <c r="F12" s="23">
        <f t="shared" si="0"/>
        <v>0</v>
      </c>
      <c r="G12" s="23">
        <f t="shared" si="0"/>
        <v>0</v>
      </c>
      <c r="H12" s="23" t="str">
        <f t="shared" si="0"/>
        <v/>
      </c>
      <c r="I12" s="23" t="str">
        <f t="shared" si="0"/>
        <v/>
      </c>
      <c r="J12" s="23" t="str">
        <f t="shared" si="0"/>
        <v/>
      </c>
      <c r="K12" s="23" t="str">
        <f t="shared" si="0"/>
        <v/>
      </c>
      <c r="L12" s="23" t="str">
        <f t="shared" si="0"/>
        <v/>
      </c>
      <c r="M12" s="23" t="str">
        <f t="shared" si="0"/>
        <v/>
      </c>
      <c r="N12" s="23" t="str">
        <f t="shared" si="0"/>
        <v/>
      </c>
      <c r="O12" s="23" t="str">
        <f t="shared" si="0"/>
        <v/>
      </c>
      <c r="P12" s="23" t="str">
        <f t="shared" si="0"/>
        <v/>
      </c>
      <c r="Q12" s="23" t="str">
        <f t="shared" si="0"/>
        <v/>
      </c>
      <c r="R12" s="23" t="str">
        <f t="shared" si="0"/>
        <v/>
      </c>
      <c r="S12" s="23" t="str">
        <f t="shared" si="0"/>
        <v/>
      </c>
      <c r="T12" s="23" t="str">
        <f t="shared" si="0"/>
        <v/>
      </c>
      <c r="U12" s="23" t="str">
        <f t="shared" si="0"/>
        <v/>
      </c>
    </row>
    <row r="13" spans="1:22" x14ac:dyDescent="0.25">
      <c r="A13" s="87"/>
      <c r="B13" s="23">
        <f t="shared" ref="B13:U13" si="1">IF(B3&lt;&gt;"",B3-$C$10,"")</f>
        <v>-1</v>
      </c>
      <c r="C13" s="23">
        <f t="shared" si="1"/>
        <v>0</v>
      </c>
      <c r="D13" s="23">
        <f t="shared" si="1"/>
        <v>1</v>
      </c>
      <c r="E13" s="23">
        <f t="shared" si="1"/>
        <v>-2</v>
      </c>
      <c r="F13" s="23">
        <f t="shared" si="1"/>
        <v>2</v>
      </c>
      <c r="G13" s="23">
        <f t="shared" si="1"/>
        <v>0</v>
      </c>
      <c r="H13" s="23" t="str">
        <f t="shared" si="1"/>
        <v/>
      </c>
      <c r="I13" s="23" t="str">
        <f t="shared" si="1"/>
        <v/>
      </c>
      <c r="J13" s="23" t="str">
        <f t="shared" si="1"/>
        <v/>
      </c>
      <c r="K13" s="23" t="str">
        <f t="shared" si="1"/>
        <v/>
      </c>
      <c r="L13" s="23" t="str">
        <f t="shared" si="1"/>
        <v/>
      </c>
      <c r="M13" s="23" t="str">
        <f t="shared" si="1"/>
        <v/>
      </c>
      <c r="N13" s="23" t="str">
        <f t="shared" si="1"/>
        <v/>
      </c>
      <c r="O13" s="23" t="str">
        <f t="shared" si="1"/>
        <v/>
      </c>
      <c r="P13" s="23" t="str">
        <f t="shared" si="1"/>
        <v/>
      </c>
      <c r="Q13" s="23" t="str">
        <f t="shared" si="1"/>
        <v/>
      </c>
      <c r="R13" s="23" t="str">
        <f t="shared" si="1"/>
        <v/>
      </c>
      <c r="S13" s="23" t="str">
        <f t="shared" si="1"/>
        <v/>
      </c>
      <c r="T13" s="23" t="str">
        <f t="shared" si="1"/>
        <v/>
      </c>
      <c r="U13" s="23" t="str">
        <f t="shared" si="1"/>
        <v/>
      </c>
    </row>
    <row r="14" spans="1:22" x14ac:dyDescent="0.25">
      <c r="A14" s="79"/>
    </row>
    <row r="15" spans="1:22" x14ac:dyDescent="0.25">
      <c r="A15" s="87" t="s">
        <v>89</v>
      </c>
      <c r="B15" s="23">
        <f>IF(B6&lt;&gt;"",B6-$F$9,"")</f>
        <v>0.33333333333333393</v>
      </c>
      <c r="C15" s="23">
        <f t="shared" ref="C15:U15" si="2">IF(C6&lt;&gt;"",C6-$F$9,"")</f>
        <v>1.3333333333333339</v>
      </c>
      <c r="D15" s="23">
        <f t="shared" si="2"/>
        <v>-0.66666666666666607</v>
      </c>
      <c r="E15" s="23">
        <f t="shared" si="2"/>
        <v>-0.66666666666666607</v>
      </c>
      <c r="F15" s="23">
        <f t="shared" si="2"/>
        <v>0.33333333333333393</v>
      </c>
      <c r="G15" s="23">
        <f t="shared" si="2"/>
        <v>-0.66666666666666607</v>
      </c>
      <c r="H15" s="23" t="str">
        <f t="shared" si="2"/>
        <v/>
      </c>
      <c r="I15" s="23" t="str">
        <f t="shared" si="2"/>
        <v/>
      </c>
      <c r="J15" s="23" t="str">
        <f t="shared" si="2"/>
        <v/>
      </c>
      <c r="K15" s="23" t="str">
        <f t="shared" si="2"/>
        <v/>
      </c>
      <c r="L15" s="23" t="str">
        <f t="shared" si="2"/>
        <v/>
      </c>
      <c r="M15" s="23" t="str">
        <f t="shared" si="2"/>
        <v/>
      </c>
      <c r="N15" s="23" t="str">
        <f t="shared" si="2"/>
        <v/>
      </c>
      <c r="O15" s="23" t="str">
        <f t="shared" si="2"/>
        <v/>
      </c>
      <c r="P15" s="23" t="str">
        <f t="shared" si="2"/>
        <v/>
      </c>
      <c r="Q15" s="23" t="str">
        <f t="shared" si="2"/>
        <v/>
      </c>
      <c r="R15" s="23" t="str">
        <f t="shared" si="2"/>
        <v/>
      </c>
      <c r="S15" s="23" t="str">
        <f t="shared" si="2"/>
        <v/>
      </c>
      <c r="T15" s="23" t="str">
        <f t="shared" si="2"/>
        <v/>
      </c>
      <c r="U15" s="23" t="str">
        <f t="shared" si="2"/>
        <v/>
      </c>
    </row>
    <row r="16" spans="1:22" x14ac:dyDescent="0.25">
      <c r="A16" s="87"/>
      <c r="B16" s="23">
        <f>IF(B7&lt;&gt;"",B7-$F$10,"")</f>
        <v>0.83333333333333393</v>
      </c>
      <c r="C16" s="23">
        <f t="shared" ref="C16:U16" si="3">IF(C7&lt;&gt;"",C7-$F$10,"")</f>
        <v>0.83333333333333393</v>
      </c>
      <c r="D16" s="23">
        <f t="shared" si="3"/>
        <v>-1.1666666666666661</v>
      </c>
      <c r="E16" s="23">
        <f t="shared" si="3"/>
        <v>1.8333333333333339</v>
      </c>
      <c r="F16" s="23">
        <f t="shared" si="3"/>
        <v>-2.1666666666666661</v>
      </c>
      <c r="G16" s="23">
        <f t="shared" si="3"/>
        <v>-0.16666666666666607</v>
      </c>
      <c r="H16" s="23" t="str">
        <f t="shared" si="3"/>
        <v/>
      </c>
      <c r="I16" s="23" t="str">
        <f t="shared" si="3"/>
        <v/>
      </c>
      <c r="J16" s="23" t="str">
        <f t="shared" si="3"/>
        <v/>
      </c>
      <c r="K16" s="23" t="str">
        <f t="shared" si="3"/>
        <v/>
      </c>
      <c r="L16" s="23" t="str">
        <f t="shared" si="3"/>
        <v/>
      </c>
      <c r="M16" s="23" t="str">
        <f t="shared" si="3"/>
        <v/>
      </c>
      <c r="N16" s="23" t="str">
        <f t="shared" si="3"/>
        <v/>
      </c>
      <c r="O16" s="23" t="str">
        <f t="shared" si="3"/>
        <v/>
      </c>
      <c r="P16" s="23" t="str">
        <f t="shared" si="3"/>
        <v/>
      </c>
      <c r="Q16" s="23" t="str">
        <f t="shared" si="3"/>
        <v/>
      </c>
      <c r="R16" s="23" t="str">
        <f t="shared" si="3"/>
        <v/>
      </c>
      <c r="S16" s="23" t="str">
        <f t="shared" si="3"/>
        <v/>
      </c>
      <c r="T16" s="23" t="str">
        <f t="shared" si="3"/>
        <v/>
      </c>
      <c r="U16" s="23" t="str">
        <f t="shared" si="3"/>
        <v/>
      </c>
    </row>
    <row r="17" spans="1:8" x14ac:dyDescent="0.25">
      <c r="A17" s="79"/>
    </row>
    <row r="18" spans="1:8" x14ac:dyDescent="0.25">
      <c r="A18" s="87" t="s">
        <v>93</v>
      </c>
      <c r="B18" s="87" t="s">
        <v>87</v>
      </c>
      <c r="C18" s="23">
        <f>SUMPRODUCT(B12:U12,B12:U12)/(COUNT(B2:U2)-1)</f>
        <v>0.4</v>
      </c>
      <c r="D18" s="23">
        <f>SUMPRODUCT(B13:U13,B12:U12)/(COUNT(B2:U2)-1)</f>
        <v>0.2</v>
      </c>
      <c r="E18" s="82"/>
      <c r="F18" s="92" t="s">
        <v>94</v>
      </c>
      <c r="G18" s="23">
        <f>SUMPRODUCT(B15:U15,B15:U15)/(COUNT(B6:U6)-1)</f>
        <v>0.66666666666666674</v>
      </c>
      <c r="H18" s="23">
        <f>SUMPRODUCT(B16:U16,B15:U15)/(COUNT(B6:U6)-1)</f>
        <v>6.6666666666666735E-2</v>
      </c>
    </row>
    <row r="19" spans="1:8" x14ac:dyDescent="0.25">
      <c r="A19" s="87"/>
      <c r="B19" s="87"/>
      <c r="C19" s="23">
        <f>SUMPRODUCT(B13:U13,B12:U12)/(COUNT(B2:U2)-1)</f>
        <v>0.2</v>
      </c>
      <c r="D19" s="23">
        <f>SUMPRODUCT(B13:U13,B13:U13)/(COUNT(B2:U2)-1)</f>
        <v>2</v>
      </c>
      <c r="E19" s="82"/>
      <c r="F19" s="92"/>
      <c r="G19" s="23">
        <f>SUMPRODUCT(B16:U16,B15:U15)/(COUNT(B6:U6)-1)</f>
        <v>6.6666666666666735E-2</v>
      </c>
      <c r="H19" s="23">
        <f>SUMPRODUCT(B16:U16,B16:U16)/(COUNT(B6:U6)-1)</f>
        <v>2.166666666666667</v>
      </c>
    </row>
    <row r="20" spans="1:8" x14ac:dyDescent="0.25">
      <c r="A20" s="79"/>
      <c r="E20" s="11"/>
      <c r="F20" s="11"/>
      <c r="G20" s="11"/>
    </row>
    <row r="21" spans="1:8" x14ac:dyDescent="0.25">
      <c r="A21" s="87" t="s">
        <v>95</v>
      </c>
      <c r="B21" s="23">
        <f>C18+G18</f>
        <v>1.0666666666666669</v>
      </c>
      <c r="C21" s="23">
        <f>D18+H18</f>
        <v>0.26666666666666672</v>
      </c>
      <c r="E21" s="11"/>
      <c r="F21" s="11"/>
      <c r="G21" s="11"/>
    </row>
    <row r="22" spans="1:8" x14ac:dyDescent="0.25">
      <c r="A22" s="87"/>
      <c r="B22" s="23">
        <f>C19+G19</f>
        <v>0.26666666666666672</v>
      </c>
      <c r="C22" s="23">
        <f>D19+H19</f>
        <v>4.166666666666667</v>
      </c>
    </row>
    <row r="24" spans="1:8" x14ac:dyDescent="0.25">
      <c r="A24" s="87" t="s">
        <v>96</v>
      </c>
      <c r="B24" s="23">
        <f t="array" ref="B24:C25">(C9:C10-F9:F10)*TRANSPOSE(C9:C10-F9:F10)</f>
        <v>32.111111111111107</v>
      </c>
      <c r="C24" s="23">
        <v>29.277777777777771</v>
      </c>
    </row>
    <row r="25" spans="1:8" x14ac:dyDescent="0.25">
      <c r="A25" s="87"/>
      <c r="B25" s="23">
        <v>29.277777777777771</v>
      </c>
      <c r="C25" s="23">
        <v>26.694444444444439</v>
      </c>
    </row>
    <row r="27" spans="1:8" x14ac:dyDescent="0.25">
      <c r="A27" s="87" t="s">
        <v>97</v>
      </c>
      <c r="B27" s="23">
        <f t="array" ref="B27:C28">MMULT(MINVERSE(B21:C22),B24:C25)</f>
        <v>28.808434959349587</v>
      </c>
      <c r="C27" s="23">
        <v>26.266514227642269</v>
      </c>
      <c r="E27" s="80" t="s">
        <v>76</v>
      </c>
      <c r="F27" s="23">
        <f>(-(-B27-C28)+SQRT((-B27-C28)^2-4*MDETERM(B27:C28)))/(2)</f>
        <v>33.534044715447145</v>
      </c>
    </row>
    <row r="28" spans="1:8" x14ac:dyDescent="0.25">
      <c r="A28" s="87"/>
      <c r="B28" s="23">
        <v>5.1829268292682906</v>
      </c>
      <c r="C28" s="23">
        <v>4.7256097560975592</v>
      </c>
      <c r="E28" s="80" t="s">
        <v>77</v>
      </c>
      <c r="F28" s="23">
        <f>(-(-B27-C28)-SQRT((-B27-C28)^2-4*MDETERM(B27:C28)))/(2)</f>
        <v>0</v>
      </c>
    </row>
    <row r="30" spans="1:8" x14ac:dyDescent="0.25">
      <c r="A30" s="87" t="s">
        <v>98</v>
      </c>
      <c r="B30" s="23">
        <f t="array" ref="B30:B31">MMULT(MINVERSE(B21:C22),ABS(C9:C10-F9:F10))</f>
        <v>5.0838414634146325</v>
      </c>
    </row>
    <row r="31" spans="1:8" x14ac:dyDescent="0.25">
      <c r="A31" s="87"/>
      <c r="B31" s="23">
        <v>0.91463414634146312</v>
      </c>
    </row>
    <row r="32" spans="1:8" x14ac:dyDescent="0.25">
      <c r="A32" s="81"/>
      <c r="B32" s="11"/>
    </row>
    <row r="34" spans="1:2" x14ac:dyDescent="0.25">
      <c r="A34" s="87" t="s">
        <v>99</v>
      </c>
      <c r="B34" s="23">
        <f t="array" ref="B34:B35">B30:B31/SQRT(SUMSQ(B30:B31))</f>
        <v>0.98419875616539432</v>
      </c>
    </row>
    <row r="35" spans="1:2" x14ac:dyDescent="0.25">
      <c r="A35" s="87"/>
      <c r="B35" s="23">
        <v>0.1770672424885267</v>
      </c>
    </row>
  </sheetData>
  <mergeCells count="15">
    <mergeCell ref="F18:F19"/>
    <mergeCell ref="A21:A22"/>
    <mergeCell ref="A24:A25"/>
    <mergeCell ref="A2:A3"/>
    <mergeCell ref="A9:A10"/>
    <mergeCell ref="A12:A13"/>
    <mergeCell ref="A18:A19"/>
    <mergeCell ref="A6:A7"/>
    <mergeCell ref="B9:B10"/>
    <mergeCell ref="A27:A28"/>
    <mergeCell ref="A30:A31"/>
    <mergeCell ref="A34:A35"/>
    <mergeCell ref="E9:E10"/>
    <mergeCell ref="A15:A16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calArrayDiff</vt:lpstr>
      <vt:lpstr>calFiltering</vt:lpstr>
      <vt:lpstr>calHistogramEqualization</vt:lpstr>
      <vt:lpstr>calOtsu</vt:lpstr>
      <vt:lpstr>calKmean</vt:lpstr>
      <vt:lpstr>calPCA</vt:lpstr>
      <vt:lpstr>calLDA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2022-02-21T10:23:24Z</dcterms:created>
  <dcterms:modified xsi:type="dcterms:W3CDTF">2022-04-09T20:04:56Z</dcterms:modified>
</cp:coreProperties>
</file>