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4211\"/>
    </mc:Choice>
  </mc:AlternateContent>
  <xr:revisionPtr revIDLastSave="0" documentId="13_ncr:1_{0DCA9CBB-1F18-4944-81E8-BF0946C14590}" xr6:coauthVersionLast="47" xr6:coauthVersionMax="47" xr10:uidLastSave="{00000000-0000-0000-0000-000000000000}"/>
  <bookViews>
    <workbookView xWindow="4845" yWindow="6825" windowWidth="21600" windowHeight="13170" tabRatio="732" activeTab="6" xr2:uid="{F8AD5A2F-AC1C-4460-A6CD-B94D0A7E9950}"/>
  </bookViews>
  <sheets>
    <sheet name="calArrayDiff" sheetId="5" r:id="rId1"/>
    <sheet name="calFiltering" sheetId="1" r:id="rId2"/>
    <sheet name="calHistogramEqualization" sheetId="2" r:id="rId3"/>
    <sheet name="calOtsu" sheetId="6" r:id="rId4"/>
    <sheet name="calKmean" sheetId="4" r:id="rId5"/>
    <sheet name="calPCA" sheetId="7" r:id="rId6"/>
    <sheet name="calLD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1" i="1" l="1"/>
  <c r="AM31" i="1"/>
  <c r="AN31" i="1"/>
  <c r="AO31" i="1"/>
  <c r="AP31" i="1"/>
  <c r="AQ31" i="1"/>
  <c r="AR31" i="1"/>
  <c r="AS31" i="1"/>
  <c r="AL32" i="1"/>
  <c r="AM32" i="1"/>
  <c r="AN32" i="1"/>
  <c r="AO32" i="1"/>
  <c r="AP32" i="1"/>
  <c r="AQ32" i="1"/>
  <c r="AR32" i="1"/>
  <c r="AS32" i="1"/>
  <c r="AL33" i="1"/>
  <c r="AM33" i="1"/>
  <c r="AN33" i="1"/>
  <c r="AO33" i="1"/>
  <c r="AP33" i="1"/>
  <c r="AQ33" i="1"/>
  <c r="AR33" i="1"/>
  <c r="AS33" i="1"/>
  <c r="AL34" i="1"/>
  <c r="AM34" i="1"/>
  <c r="AN34" i="1"/>
  <c r="AO34" i="1"/>
  <c r="AP34" i="1"/>
  <c r="AQ34" i="1"/>
  <c r="AR34" i="1"/>
  <c r="AS34" i="1"/>
  <c r="AL35" i="1"/>
  <c r="AM35" i="1"/>
  <c r="AN35" i="1"/>
  <c r="AO35" i="1"/>
  <c r="AP35" i="1"/>
  <c r="AQ35" i="1"/>
  <c r="AR35" i="1"/>
  <c r="AS35" i="1"/>
  <c r="AL36" i="1"/>
  <c r="AM36" i="1"/>
  <c r="AN36" i="1"/>
  <c r="AO36" i="1"/>
  <c r="AP36" i="1"/>
  <c r="AQ36" i="1"/>
  <c r="AR36" i="1"/>
  <c r="AS36" i="1"/>
  <c r="AL37" i="1"/>
  <c r="AM37" i="1"/>
  <c r="AN37" i="1"/>
  <c r="AO37" i="1"/>
  <c r="AP37" i="1"/>
  <c r="AQ37" i="1"/>
  <c r="AR37" i="1"/>
  <c r="AS37" i="1"/>
  <c r="AM30" i="1"/>
  <c r="AN30" i="1"/>
  <c r="AO30" i="1"/>
  <c r="AP30" i="1"/>
  <c r="AQ30" i="1"/>
  <c r="AR30" i="1"/>
  <c r="AS30" i="1"/>
  <c r="AL30" i="1"/>
  <c r="AL21" i="1"/>
  <c r="AM21" i="1"/>
  <c r="AN21" i="1"/>
  <c r="AO21" i="1"/>
  <c r="AP21" i="1"/>
  <c r="AQ21" i="1"/>
  <c r="AR21" i="1"/>
  <c r="AS21" i="1"/>
  <c r="AL22" i="1"/>
  <c r="AM22" i="1"/>
  <c r="AN22" i="1"/>
  <c r="AO22" i="1"/>
  <c r="AP22" i="1"/>
  <c r="AQ22" i="1"/>
  <c r="AR22" i="1"/>
  <c r="AS22" i="1"/>
  <c r="AL23" i="1"/>
  <c r="AM23" i="1"/>
  <c r="AN23" i="1"/>
  <c r="AO23" i="1"/>
  <c r="AP23" i="1"/>
  <c r="AQ23" i="1"/>
  <c r="AR23" i="1"/>
  <c r="AS23" i="1"/>
  <c r="AL24" i="1"/>
  <c r="AM24" i="1"/>
  <c r="AN24" i="1"/>
  <c r="AO24" i="1"/>
  <c r="AP24" i="1"/>
  <c r="AQ24" i="1"/>
  <c r="AR24" i="1"/>
  <c r="AS24" i="1"/>
  <c r="AL25" i="1"/>
  <c r="AM25" i="1"/>
  <c r="AN25" i="1"/>
  <c r="AO25" i="1"/>
  <c r="AP25" i="1"/>
  <c r="AQ25" i="1"/>
  <c r="AR25" i="1"/>
  <c r="AS25" i="1"/>
  <c r="AL26" i="1"/>
  <c r="AM26" i="1"/>
  <c r="AN26" i="1"/>
  <c r="AO26" i="1"/>
  <c r="AP26" i="1"/>
  <c r="AQ26" i="1"/>
  <c r="AR26" i="1"/>
  <c r="AS26" i="1"/>
  <c r="AL27" i="1"/>
  <c r="AM27" i="1"/>
  <c r="AN27" i="1"/>
  <c r="AO27" i="1"/>
  <c r="AP27" i="1"/>
  <c r="AQ27" i="1"/>
  <c r="AR27" i="1"/>
  <c r="AS27" i="1"/>
  <c r="AM20" i="1"/>
  <c r="AN20" i="1"/>
  <c r="AO20" i="1"/>
  <c r="AP20" i="1"/>
  <c r="AQ20" i="1"/>
  <c r="AR20" i="1"/>
  <c r="AS20" i="1"/>
  <c r="AL20" i="1"/>
  <c r="P51" i="1"/>
  <c r="Q51" i="1"/>
  <c r="R51" i="1"/>
  <c r="S51" i="1"/>
  <c r="T51" i="1"/>
  <c r="U51" i="1"/>
  <c r="V51" i="1"/>
  <c r="W51" i="1"/>
  <c r="P52" i="1"/>
  <c r="Q52" i="1"/>
  <c r="R52" i="1"/>
  <c r="S52" i="1"/>
  <c r="T52" i="1"/>
  <c r="U52" i="1"/>
  <c r="V52" i="1"/>
  <c r="W52" i="1"/>
  <c r="P53" i="1"/>
  <c r="Q53" i="1"/>
  <c r="R53" i="1"/>
  <c r="S53" i="1"/>
  <c r="T53" i="1"/>
  <c r="U53" i="1"/>
  <c r="V53" i="1"/>
  <c r="W53" i="1"/>
  <c r="P54" i="1"/>
  <c r="Q54" i="1"/>
  <c r="R54" i="1"/>
  <c r="S54" i="1"/>
  <c r="T54" i="1"/>
  <c r="U54" i="1"/>
  <c r="V54" i="1"/>
  <c r="W54" i="1"/>
  <c r="P55" i="1"/>
  <c r="Q55" i="1"/>
  <c r="R55" i="1"/>
  <c r="S55" i="1"/>
  <c r="T55" i="1"/>
  <c r="U55" i="1"/>
  <c r="V55" i="1"/>
  <c r="W55" i="1"/>
  <c r="P56" i="1"/>
  <c r="Q56" i="1"/>
  <c r="R56" i="1"/>
  <c r="S56" i="1"/>
  <c r="T56" i="1"/>
  <c r="U56" i="1"/>
  <c r="V56" i="1"/>
  <c r="W56" i="1"/>
  <c r="P57" i="1"/>
  <c r="Q57" i="1"/>
  <c r="R57" i="1"/>
  <c r="S57" i="1"/>
  <c r="T57" i="1"/>
  <c r="U57" i="1"/>
  <c r="V57" i="1"/>
  <c r="W57" i="1"/>
  <c r="Q50" i="1"/>
  <c r="R50" i="1"/>
  <c r="S50" i="1"/>
  <c r="T50" i="1"/>
  <c r="U50" i="1"/>
  <c r="V50" i="1"/>
  <c r="W50" i="1"/>
  <c r="P50" i="1"/>
  <c r="AA21" i="1"/>
  <c r="AB21" i="1"/>
  <c r="AC21" i="1"/>
  <c r="AD21" i="1"/>
  <c r="AE21" i="1"/>
  <c r="AF21" i="1"/>
  <c r="AG21" i="1"/>
  <c r="AH21" i="1"/>
  <c r="AA22" i="1"/>
  <c r="AB22" i="1"/>
  <c r="AC22" i="1"/>
  <c r="AD22" i="1"/>
  <c r="AE22" i="1"/>
  <c r="AF22" i="1"/>
  <c r="AG22" i="1"/>
  <c r="AH22" i="1"/>
  <c r="AA23" i="1"/>
  <c r="AB23" i="1"/>
  <c r="AC23" i="1"/>
  <c r="AD23" i="1"/>
  <c r="AE23" i="1"/>
  <c r="AF23" i="1"/>
  <c r="AG23" i="1"/>
  <c r="AH23" i="1"/>
  <c r="AA24" i="1"/>
  <c r="AB24" i="1"/>
  <c r="AC24" i="1"/>
  <c r="AD24" i="1"/>
  <c r="AE24" i="1"/>
  <c r="AF24" i="1"/>
  <c r="AG24" i="1"/>
  <c r="AH24" i="1"/>
  <c r="AA25" i="1"/>
  <c r="AB25" i="1"/>
  <c r="AC25" i="1"/>
  <c r="AD25" i="1"/>
  <c r="AE25" i="1"/>
  <c r="AF25" i="1"/>
  <c r="AG25" i="1"/>
  <c r="AH25" i="1"/>
  <c r="AA26" i="1"/>
  <c r="AB26" i="1"/>
  <c r="AC26" i="1"/>
  <c r="AD26" i="1"/>
  <c r="AE26" i="1"/>
  <c r="AF26" i="1"/>
  <c r="AG26" i="1"/>
  <c r="AH26" i="1"/>
  <c r="AA27" i="1"/>
  <c r="AB27" i="1"/>
  <c r="AC27" i="1"/>
  <c r="AD27" i="1"/>
  <c r="AE27" i="1"/>
  <c r="AF27" i="1"/>
  <c r="AG27" i="1"/>
  <c r="AH27" i="1"/>
  <c r="AB20" i="1"/>
  <c r="AC20" i="1"/>
  <c r="AD20" i="1"/>
  <c r="AE20" i="1"/>
  <c r="AF20" i="1"/>
  <c r="AG20" i="1"/>
  <c r="AH20" i="1"/>
  <c r="AA20" i="1"/>
  <c r="AA31" i="1"/>
  <c r="AB31" i="1"/>
  <c r="AC31" i="1"/>
  <c r="AD31" i="1"/>
  <c r="AE31" i="1"/>
  <c r="AF31" i="1"/>
  <c r="AG31" i="1"/>
  <c r="AH31" i="1"/>
  <c r="AA32" i="1"/>
  <c r="AB32" i="1"/>
  <c r="AC32" i="1"/>
  <c r="AD32" i="1"/>
  <c r="AE32" i="1"/>
  <c r="AF32" i="1"/>
  <c r="AG32" i="1"/>
  <c r="AH32" i="1"/>
  <c r="AA33" i="1"/>
  <c r="AB33" i="1"/>
  <c r="AC33" i="1"/>
  <c r="AD33" i="1"/>
  <c r="AE33" i="1"/>
  <c r="AF33" i="1"/>
  <c r="AG33" i="1"/>
  <c r="AH33" i="1"/>
  <c r="AA34" i="1"/>
  <c r="AB34" i="1"/>
  <c r="AC34" i="1"/>
  <c r="AD34" i="1"/>
  <c r="AE34" i="1"/>
  <c r="AF34" i="1"/>
  <c r="AG34" i="1"/>
  <c r="AH34" i="1"/>
  <c r="AA35" i="1"/>
  <c r="AB35" i="1"/>
  <c r="AC35" i="1"/>
  <c r="AD35" i="1"/>
  <c r="AE35" i="1"/>
  <c r="AF35" i="1"/>
  <c r="AG35" i="1"/>
  <c r="AH35" i="1"/>
  <c r="AA36" i="1"/>
  <c r="AB36" i="1"/>
  <c r="AC36" i="1"/>
  <c r="AD36" i="1"/>
  <c r="AE36" i="1"/>
  <c r="AF36" i="1"/>
  <c r="AG36" i="1"/>
  <c r="AH36" i="1"/>
  <c r="AA37" i="1"/>
  <c r="AB37" i="1"/>
  <c r="AC37" i="1"/>
  <c r="AD37" i="1"/>
  <c r="AE37" i="1"/>
  <c r="AF37" i="1"/>
  <c r="AG37" i="1"/>
  <c r="AH37" i="1"/>
  <c r="AB30" i="1"/>
  <c r="AC30" i="1"/>
  <c r="AD30" i="1"/>
  <c r="AE30" i="1"/>
  <c r="AF30" i="1"/>
  <c r="AG30" i="1"/>
  <c r="AH30" i="1"/>
  <c r="AA30" i="1"/>
  <c r="AA41" i="1"/>
  <c r="AB41" i="1"/>
  <c r="AC41" i="1"/>
  <c r="AD41" i="1"/>
  <c r="AE41" i="1"/>
  <c r="AF41" i="1"/>
  <c r="AG41" i="1"/>
  <c r="AH41" i="1"/>
  <c r="AA42" i="1"/>
  <c r="AB42" i="1"/>
  <c r="AC42" i="1"/>
  <c r="AD42" i="1"/>
  <c r="AE42" i="1"/>
  <c r="AF42" i="1"/>
  <c r="AG42" i="1"/>
  <c r="AH42" i="1"/>
  <c r="AA43" i="1"/>
  <c r="AB43" i="1"/>
  <c r="AC43" i="1"/>
  <c r="AD43" i="1"/>
  <c r="AE43" i="1"/>
  <c r="AF43" i="1"/>
  <c r="AG43" i="1"/>
  <c r="AH43" i="1"/>
  <c r="AA44" i="1"/>
  <c r="AB44" i="1"/>
  <c r="AC44" i="1"/>
  <c r="AD44" i="1"/>
  <c r="AE44" i="1"/>
  <c r="AF44" i="1"/>
  <c r="AG44" i="1"/>
  <c r="AH44" i="1"/>
  <c r="AA45" i="1"/>
  <c r="AB45" i="1"/>
  <c r="AC45" i="1"/>
  <c r="AD45" i="1"/>
  <c r="AE45" i="1"/>
  <c r="AF45" i="1"/>
  <c r="AG45" i="1"/>
  <c r="AH45" i="1"/>
  <c r="AA46" i="1"/>
  <c r="AB46" i="1"/>
  <c r="AC46" i="1"/>
  <c r="AD46" i="1"/>
  <c r="AE46" i="1"/>
  <c r="AF46" i="1"/>
  <c r="AG46" i="1"/>
  <c r="AH46" i="1"/>
  <c r="AA47" i="1"/>
  <c r="AB47" i="1"/>
  <c r="AC47" i="1"/>
  <c r="AD47" i="1"/>
  <c r="AE47" i="1"/>
  <c r="AF47" i="1"/>
  <c r="AG47" i="1"/>
  <c r="AH47" i="1"/>
  <c r="AB40" i="1"/>
  <c r="AC40" i="1"/>
  <c r="AD40" i="1"/>
  <c r="AE40" i="1"/>
  <c r="AF40" i="1"/>
  <c r="AG40" i="1"/>
  <c r="AH40" i="1"/>
  <c r="AA40" i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A55" i="1" a="1"/>
  <c r="AA55" i="1" s="1"/>
  <c r="AB55" i="1" a="1"/>
  <c r="AB55" i="1" s="1"/>
  <c r="AC55" i="1" a="1"/>
  <c r="AC55" i="1" s="1"/>
  <c r="AD55" i="1" a="1"/>
  <c r="AD55" i="1" s="1"/>
  <c r="AE55" i="1" a="1"/>
  <c r="AE55" i="1" s="1"/>
  <c r="AF55" i="1" a="1"/>
  <c r="AF55" i="1" s="1"/>
  <c r="AG55" i="1" a="1"/>
  <c r="AG55" i="1" s="1"/>
  <c r="AH55" i="1" a="1"/>
  <c r="AH55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A50" i="1" a="1"/>
  <c r="AA50" i="1" s="1"/>
  <c r="C23" i="7" a="1"/>
  <c r="C24" i="7" s="1"/>
  <c r="C19" i="7" a="1"/>
  <c r="C19" i="7" s="1"/>
  <c r="F10" i="8"/>
  <c r="C16" i="8" s="1"/>
  <c r="F9" i="8"/>
  <c r="B15" i="8" s="1"/>
  <c r="C10" i="8"/>
  <c r="J13" i="8" s="1"/>
  <c r="C9" i="8"/>
  <c r="J12" i="8" s="1"/>
  <c r="L8" i="7"/>
  <c r="M8" i="7"/>
  <c r="N8" i="7"/>
  <c r="O8" i="7"/>
  <c r="P8" i="7"/>
  <c r="Q8" i="7"/>
  <c r="R8" i="7"/>
  <c r="S8" i="7"/>
  <c r="T8" i="7"/>
  <c r="U8" i="7"/>
  <c r="B6" i="7"/>
  <c r="C9" i="7" s="1"/>
  <c r="B5" i="7"/>
  <c r="C8" i="7" s="1"/>
  <c r="U15" i="8" l="1"/>
  <c r="T16" i="8"/>
  <c r="T15" i="8"/>
  <c r="U16" i="8"/>
  <c r="P15" i="8"/>
  <c r="R15" i="8"/>
  <c r="Q15" i="8"/>
  <c r="S15" i="8"/>
  <c r="P16" i="8"/>
  <c r="N15" i="8"/>
  <c r="O15" i="8"/>
  <c r="Q16" i="8"/>
  <c r="O16" i="8"/>
  <c r="S16" i="8"/>
  <c r="R16" i="8"/>
  <c r="N16" i="8"/>
  <c r="K15" i="8"/>
  <c r="J15" i="8"/>
  <c r="L15" i="8"/>
  <c r="M15" i="8"/>
  <c r="H15" i="8"/>
  <c r="M16" i="8"/>
  <c r="L16" i="8"/>
  <c r="K16" i="8"/>
  <c r="J16" i="8"/>
  <c r="H16" i="8"/>
  <c r="I15" i="8"/>
  <c r="I16" i="8"/>
  <c r="S12" i="8"/>
  <c r="N12" i="8"/>
  <c r="M12" i="8"/>
  <c r="R12" i="8"/>
  <c r="Q12" i="8"/>
  <c r="Q13" i="8"/>
  <c r="L12" i="8"/>
  <c r="R13" i="8"/>
  <c r="S13" i="8"/>
  <c r="O12" i="8"/>
  <c r="U12" i="8"/>
  <c r="M13" i="8"/>
  <c r="P13" i="8"/>
  <c r="T13" i="8"/>
  <c r="P12" i="8"/>
  <c r="T12" i="8"/>
  <c r="L13" i="8"/>
  <c r="N13" i="8"/>
  <c r="O13" i="8"/>
  <c r="U13" i="8"/>
  <c r="N9" i="7"/>
  <c r="M9" i="7"/>
  <c r="O9" i="7"/>
  <c r="L9" i="7"/>
  <c r="U9" i="7"/>
  <c r="T9" i="7"/>
  <c r="S9" i="7"/>
  <c r="R9" i="7"/>
  <c r="Q9" i="7"/>
  <c r="P9" i="7"/>
  <c r="E15" i="8"/>
  <c r="G15" i="8"/>
  <c r="F15" i="8"/>
  <c r="B16" i="8"/>
  <c r="D15" i="8"/>
  <c r="C15" i="8"/>
  <c r="C23" i="7"/>
  <c r="C20" i="7"/>
  <c r="F16" i="8"/>
  <c r="E16" i="8"/>
  <c r="D16" i="8"/>
  <c r="G16" i="8"/>
  <c r="B24" i="8" a="1"/>
  <c r="B24" i="8" s="1"/>
  <c r="D13" i="8"/>
  <c r="G13" i="8"/>
  <c r="C13" i="8"/>
  <c r="B13" i="8"/>
  <c r="K13" i="8"/>
  <c r="C12" i="8"/>
  <c r="K12" i="8"/>
  <c r="F13" i="8"/>
  <c r="I13" i="8"/>
  <c r="F12" i="8"/>
  <c r="G12" i="8"/>
  <c r="B12" i="8"/>
  <c r="D12" i="8"/>
  <c r="H12" i="8"/>
  <c r="I12" i="8"/>
  <c r="E13" i="8"/>
  <c r="H13" i="8"/>
  <c r="E12" i="8"/>
  <c r="G9" i="7"/>
  <c r="J9" i="7"/>
  <c r="K9" i="7"/>
  <c r="H9" i="7"/>
  <c r="I9" i="7"/>
  <c r="F9" i="7"/>
  <c r="D9" i="7"/>
  <c r="E9" i="7"/>
  <c r="K8" i="7"/>
  <c r="J8" i="7"/>
  <c r="I8" i="7"/>
  <c r="H8" i="7"/>
  <c r="G8" i="7"/>
  <c r="F8" i="7"/>
  <c r="E8" i="7"/>
  <c r="D8" i="7"/>
  <c r="B9" i="7"/>
  <c r="B8" i="7"/>
  <c r="H19" i="8" l="1"/>
  <c r="G18" i="8"/>
  <c r="G19" i="8"/>
  <c r="B11" i="7"/>
  <c r="H18" i="8"/>
  <c r="C24" i="8"/>
  <c r="C25" i="8"/>
  <c r="B25" i="8"/>
  <c r="C19" i="8"/>
  <c r="D19" i="8"/>
  <c r="D18" i="8"/>
  <c r="C18" i="8"/>
  <c r="C12" i="7"/>
  <c r="C11" i="7"/>
  <c r="B12" i="7"/>
  <c r="C22" i="8" l="1"/>
  <c r="B22" i="8"/>
  <c r="B21" i="8"/>
  <c r="C21" i="8"/>
  <c r="B30" i="8" s="1" a="1"/>
  <c r="E19" i="7" a="1"/>
  <c r="E19" i="7" s="1"/>
  <c r="F12" i="7"/>
  <c r="F11" i="7"/>
  <c r="B27" i="8" l="1" a="1"/>
  <c r="B27" i="8" s="1"/>
  <c r="E20" i="7"/>
  <c r="F19" i="7" a="1"/>
  <c r="B30" i="8"/>
  <c r="B31" i="8"/>
  <c r="B14" i="7"/>
  <c r="B15" i="7"/>
  <c r="C27" i="8" l="1"/>
  <c r="B28" i="8"/>
  <c r="C28" i="8"/>
  <c r="B33" i="8" a="1"/>
  <c r="F19" i="7"/>
  <c r="F20" i="7"/>
  <c r="F28" i="8"/>
  <c r="F27" i="8"/>
  <c r="B4" i="6"/>
  <c r="L9" i="6" s="1"/>
  <c r="B5" i="6"/>
  <c r="E9" i="6"/>
  <c r="E11" i="6" s="1"/>
  <c r="E12" i="6" s="1"/>
  <c r="AW31" i="1"/>
  <c r="AX31" i="1"/>
  <c r="AY31" i="1"/>
  <c r="AZ31" i="1"/>
  <c r="BA31" i="1"/>
  <c r="BB31" i="1"/>
  <c r="BC31" i="1"/>
  <c r="BD31" i="1"/>
  <c r="AW32" i="1"/>
  <c r="AX32" i="1"/>
  <c r="AY32" i="1"/>
  <c r="AZ32" i="1"/>
  <c r="BA32" i="1"/>
  <c r="BB32" i="1"/>
  <c r="BC32" i="1"/>
  <c r="BD32" i="1"/>
  <c r="AW33" i="1"/>
  <c r="AX33" i="1"/>
  <c r="AY33" i="1"/>
  <c r="AZ33" i="1"/>
  <c r="BA33" i="1"/>
  <c r="BB33" i="1"/>
  <c r="BC33" i="1"/>
  <c r="BD33" i="1"/>
  <c r="AW34" i="1"/>
  <c r="AX34" i="1"/>
  <c r="AY34" i="1"/>
  <c r="AZ34" i="1"/>
  <c r="BA34" i="1"/>
  <c r="BB34" i="1"/>
  <c r="BC34" i="1"/>
  <c r="BD34" i="1"/>
  <c r="AW35" i="1"/>
  <c r="AX35" i="1"/>
  <c r="AY35" i="1"/>
  <c r="AZ35" i="1"/>
  <c r="BA35" i="1"/>
  <c r="BB35" i="1"/>
  <c r="BC35" i="1"/>
  <c r="BD35" i="1"/>
  <c r="AW36" i="1"/>
  <c r="AX36" i="1"/>
  <c r="AY36" i="1"/>
  <c r="AZ36" i="1"/>
  <c r="BA36" i="1"/>
  <c r="BB36" i="1"/>
  <c r="BC36" i="1"/>
  <c r="BD36" i="1"/>
  <c r="AW37" i="1"/>
  <c r="AX37" i="1"/>
  <c r="AY37" i="1"/>
  <c r="AZ37" i="1"/>
  <c r="BA37" i="1"/>
  <c r="BB37" i="1"/>
  <c r="BC37" i="1"/>
  <c r="BD37" i="1"/>
  <c r="AX30" i="1"/>
  <c r="AY30" i="1"/>
  <c r="AZ30" i="1"/>
  <c r="BA30" i="1"/>
  <c r="BB30" i="1"/>
  <c r="BC30" i="1"/>
  <c r="BD30" i="1"/>
  <c r="AW30" i="1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H31" i="1"/>
  <c r="BI31" i="1"/>
  <c r="BJ31" i="1"/>
  <c r="BK31" i="1"/>
  <c r="BL31" i="1"/>
  <c r="BM31" i="1"/>
  <c r="BN31" i="1"/>
  <c r="BO31" i="1"/>
  <c r="BH32" i="1"/>
  <c r="BI32" i="1"/>
  <c r="BJ32" i="1"/>
  <c r="BK32" i="1"/>
  <c r="BL32" i="1"/>
  <c r="BM32" i="1"/>
  <c r="BN32" i="1"/>
  <c r="BO32" i="1"/>
  <c r="BH33" i="1"/>
  <c r="BI33" i="1"/>
  <c r="BJ33" i="1"/>
  <c r="BK33" i="1"/>
  <c r="BL33" i="1"/>
  <c r="BM33" i="1"/>
  <c r="BN33" i="1"/>
  <c r="BO33" i="1"/>
  <c r="BH34" i="1"/>
  <c r="BI34" i="1"/>
  <c r="BJ34" i="1"/>
  <c r="BK34" i="1"/>
  <c r="BL34" i="1"/>
  <c r="BM34" i="1"/>
  <c r="BN34" i="1"/>
  <c r="BO34" i="1"/>
  <c r="BH35" i="1"/>
  <c r="BI35" i="1"/>
  <c r="BJ35" i="1"/>
  <c r="BK35" i="1"/>
  <c r="BL35" i="1"/>
  <c r="BM35" i="1"/>
  <c r="BN35" i="1"/>
  <c r="BO35" i="1"/>
  <c r="BH36" i="1"/>
  <c r="BI36" i="1"/>
  <c r="BJ36" i="1"/>
  <c r="BK36" i="1"/>
  <c r="BL36" i="1"/>
  <c r="BM36" i="1"/>
  <c r="BN36" i="1"/>
  <c r="BO36" i="1"/>
  <c r="BH37" i="1"/>
  <c r="BI37" i="1"/>
  <c r="BJ37" i="1"/>
  <c r="BK37" i="1"/>
  <c r="BL37" i="1"/>
  <c r="BM37" i="1"/>
  <c r="BN37" i="1"/>
  <c r="BO37" i="1"/>
  <c r="BI30" i="1"/>
  <c r="BJ30" i="1"/>
  <c r="BK30" i="1"/>
  <c r="BL30" i="1"/>
  <c r="BM30" i="1"/>
  <c r="BN30" i="1"/>
  <c r="BO30" i="1"/>
  <c r="BH30" i="1"/>
  <c r="BH21" i="1"/>
  <c r="BI21" i="1"/>
  <c r="BJ21" i="1"/>
  <c r="BK21" i="1"/>
  <c r="BL21" i="1"/>
  <c r="BM21" i="1"/>
  <c r="BN21" i="1"/>
  <c r="BO21" i="1"/>
  <c r="BH22" i="1"/>
  <c r="BH42" i="1" s="1"/>
  <c r="BI22" i="1"/>
  <c r="BI42" i="1" s="1"/>
  <c r="BJ22" i="1"/>
  <c r="BJ42" i="1" s="1"/>
  <c r="BK22" i="1"/>
  <c r="BL22" i="1"/>
  <c r="BL42" i="1" s="1"/>
  <c r="BM22" i="1"/>
  <c r="BM42" i="1" s="1"/>
  <c r="BN22" i="1"/>
  <c r="BO22" i="1"/>
  <c r="BO42" i="1" s="1"/>
  <c r="BH23" i="1"/>
  <c r="BI23" i="1"/>
  <c r="BJ23" i="1"/>
  <c r="BK23" i="1"/>
  <c r="BL23" i="1"/>
  <c r="BM23" i="1"/>
  <c r="BM43" i="1" s="1"/>
  <c r="BN23" i="1"/>
  <c r="BN43" i="1" s="1"/>
  <c r="BO23" i="1"/>
  <c r="BO43" i="1" s="1"/>
  <c r="BH24" i="1"/>
  <c r="BI24" i="1"/>
  <c r="BJ24" i="1"/>
  <c r="BK24" i="1"/>
  <c r="BL24" i="1"/>
  <c r="BM24" i="1"/>
  <c r="BN24" i="1"/>
  <c r="BO24" i="1"/>
  <c r="BH25" i="1"/>
  <c r="BI25" i="1"/>
  <c r="BJ25" i="1"/>
  <c r="BK25" i="1"/>
  <c r="BL25" i="1"/>
  <c r="BM25" i="1"/>
  <c r="BN25" i="1"/>
  <c r="BO25" i="1"/>
  <c r="BH26" i="1"/>
  <c r="BH46" i="1" s="1"/>
  <c r="BI26" i="1"/>
  <c r="BI46" i="1" s="1"/>
  <c r="BJ26" i="1"/>
  <c r="BJ46" i="1" s="1"/>
  <c r="BK26" i="1"/>
  <c r="BL26" i="1"/>
  <c r="BL46" i="1" s="1"/>
  <c r="BM26" i="1"/>
  <c r="BM46" i="1" s="1"/>
  <c r="BN26" i="1"/>
  <c r="BO26" i="1"/>
  <c r="BH27" i="1"/>
  <c r="BH47" i="1" s="1"/>
  <c r="BI27" i="1"/>
  <c r="BJ27" i="1"/>
  <c r="BJ47" i="1" s="1"/>
  <c r="BK27" i="1"/>
  <c r="BK47" i="1" s="1"/>
  <c r="BL27" i="1"/>
  <c r="BL47" i="1" s="1"/>
  <c r="BM27" i="1"/>
  <c r="BM47" i="1" s="1"/>
  <c r="BN27" i="1"/>
  <c r="BN47" i="1" s="1"/>
  <c r="BO27" i="1"/>
  <c r="BO47" i="1" s="1"/>
  <c r="BI20" i="1"/>
  <c r="BJ20" i="1"/>
  <c r="BK20" i="1"/>
  <c r="BL20" i="1"/>
  <c r="BM20" i="1"/>
  <c r="BN20" i="1"/>
  <c r="BO20" i="1"/>
  <c r="BH20" i="1"/>
  <c r="AX24" i="1"/>
  <c r="AX25" i="1"/>
  <c r="AX26" i="1"/>
  <c r="AX27" i="1"/>
  <c r="AW21" i="1"/>
  <c r="AX21" i="1"/>
  <c r="AY21" i="1"/>
  <c r="AZ21" i="1"/>
  <c r="BA21" i="1"/>
  <c r="BB21" i="1"/>
  <c r="BC21" i="1"/>
  <c r="BD21" i="1"/>
  <c r="AW22" i="1"/>
  <c r="AX22" i="1"/>
  <c r="AY22" i="1"/>
  <c r="AZ22" i="1"/>
  <c r="BA22" i="1"/>
  <c r="BB22" i="1"/>
  <c r="BC22" i="1"/>
  <c r="BD22" i="1"/>
  <c r="AW23" i="1"/>
  <c r="AX23" i="1"/>
  <c r="AY23" i="1"/>
  <c r="AZ23" i="1"/>
  <c r="BA23" i="1"/>
  <c r="BB23" i="1"/>
  <c r="BC23" i="1"/>
  <c r="BD23" i="1"/>
  <c r="AW24" i="1"/>
  <c r="AY24" i="1"/>
  <c r="AZ24" i="1"/>
  <c r="BA24" i="1"/>
  <c r="BB24" i="1"/>
  <c r="BC24" i="1"/>
  <c r="BD24" i="1"/>
  <c r="AW25" i="1"/>
  <c r="AY25" i="1"/>
  <c r="AZ25" i="1"/>
  <c r="BA25" i="1"/>
  <c r="BB25" i="1"/>
  <c r="BC25" i="1"/>
  <c r="BD25" i="1"/>
  <c r="AW26" i="1"/>
  <c r="AY26" i="1"/>
  <c r="AZ26" i="1"/>
  <c r="BA26" i="1"/>
  <c r="BB26" i="1"/>
  <c r="BC26" i="1"/>
  <c r="BD26" i="1"/>
  <c r="AW27" i="1"/>
  <c r="AY27" i="1"/>
  <c r="AZ27" i="1"/>
  <c r="BA27" i="1"/>
  <c r="BB27" i="1"/>
  <c r="BC27" i="1"/>
  <c r="BD27" i="1"/>
  <c r="AX20" i="1"/>
  <c r="AY20" i="1"/>
  <c r="AZ20" i="1"/>
  <c r="BA20" i="1"/>
  <c r="BB20" i="1"/>
  <c r="BC20" i="1"/>
  <c r="BD20" i="1"/>
  <c r="AW20" i="1"/>
  <c r="P41" i="1"/>
  <c r="Q41" i="1"/>
  <c r="R41" i="1"/>
  <c r="S41" i="1"/>
  <c r="T41" i="1"/>
  <c r="U41" i="1"/>
  <c r="V41" i="1"/>
  <c r="W41" i="1"/>
  <c r="P42" i="1"/>
  <c r="Q42" i="1"/>
  <c r="R42" i="1"/>
  <c r="S42" i="1"/>
  <c r="T42" i="1"/>
  <c r="U42" i="1"/>
  <c r="V42" i="1"/>
  <c r="W42" i="1"/>
  <c r="P43" i="1"/>
  <c r="Q43" i="1"/>
  <c r="R43" i="1"/>
  <c r="S43" i="1"/>
  <c r="T43" i="1"/>
  <c r="U43" i="1"/>
  <c r="V43" i="1"/>
  <c r="W43" i="1"/>
  <c r="P44" i="1"/>
  <c r="Q44" i="1"/>
  <c r="R44" i="1"/>
  <c r="S44" i="1"/>
  <c r="T44" i="1"/>
  <c r="U44" i="1"/>
  <c r="V44" i="1"/>
  <c r="W44" i="1"/>
  <c r="P45" i="1"/>
  <c r="Q45" i="1"/>
  <c r="R45" i="1"/>
  <c r="S45" i="1"/>
  <c r="T45" i="1"/>
  <c r="U45" i="1"/>
  <c r="V45" i="1"/>
  <c r="W45" i="1"/>
  <c r="P46" i="1"/>
  <c r="Q46" i="1"/>
  <c r="R46" i="1"/>
  <c r="S46" i="1"/>
  <c r="T46" i="1"/>
  <c r="U46" i="1"/>
  <c r="V46" i="1"/>
  <c r="W46" i="1"/>
  <c r="P47" i="1"/>
  <c r="Q47" i="1"/>
  <c r="R47" i="1"/>
  <c r="S47" i="1"/>
  <c r="T47" i="1"/>
  <c r="U47" i="1"/>
  <c r="V47" i="1"/>
  <c r="W47" i="1"/>
  <c r="Q40" i="1"/>
  <c r="R40" i="1"/>
  <c r="S40" i="1"/>
  <c r="T40" i="1"/>
  <c r="U40" i="1"/>
  <c r="V40" i="1"/>
  <c r="W40" i="1"/>
  <c r="P40" i="1"/>
  <c r="P31" i="1"/>
  <c r="Q31" i="1"/>
  <c r="R31" i="1"/>
  <c r="S31" i="1"/>
  <c r="T31" i="1"/>
  <c r="U31" i="1"/>
  <c r="V31" i="1"/>
  <c r="W31" i="1"/>
  <c r="P32" i="1"/>
  <c r="Q32" i="1"/>
  <c r="R32" i="1"/>
  <c r="S32" i="1"/>
  <c r="T32" i="1"/>
  <c r="U32" i="1"/>
  <c r="V32" i="1"/>
  <c r="W32" i="1"/>
  <c r="P33" i="1"/>
  <c r="Q33" i="1"/>
  <c r="R33" i="1"/>
  <c r="S33" i="1"/>
  <c r="T33" i="1"/>
  <c r="U33" i="1"/>
  <c r="V33" i="1"/>
  <c r="W33" i="1"/>
  <c r="P34" i="1"/>
  <c r="Q34" i="1"/>
  <c r="R34" i="1"/>
  <c r="S34" i="1"/>
  <c r="T34" i="1"/>
  <c r="U34" i="1"/>
  <c r="V34" i="1"/>
  <c r="W34" i="1"/>
  <c r="P35" i="1"/>
  <c r="Q35" i="1"/>
  <c r="R35" i="1"/>
  <c r="S35" i="1"/>
  <c r="T35" i="1"/>
  <c r="U35" i="1"/>
  <c r="V35" i="1"/>
  <c r="W35" i="1"/>
  <c r="P36" i="1"/>
  <c r="Q36" i="1"/>
  <c r="R36" i="1"/>
  <c r="S36" i="1"/>
  <c r="T36" i="1"/>
  <c r="U36" i="1"/>
  <c r="V36" i="1"/>
  <c r="W36" i="1"/>
  <c r="P37" i="1"/>
  <c r="Q37" i="1"/>
  <c r="R37" i="1"/>
  <c r="S37" i="1"/>
  <c r="T37" i="1"/>
  <c r="U37" i="1"/>
  <c r="V37" i="1"/>
  <c r="W37" i="1"/>
  <c r="Q30" i="1"/>
  <c r="R30" i="1"/>
  <c r="S30" i="1"/>
  <c r="T30" i="1"/>
  <c r="U30" i="1"/>
  <c r="V30" i="1"/>
  <c r="W30" i="1"/>
  <c r="P30" i="1"/>
  <c r="O21" i="1"/>
  <c r="Z21" i="1" s="1"/>
  <c r="AK21" i="1" s="1"/>
  <c r="AK31" i="1" s="1"/>
  <c r="O22" i="1"/>
  <c r="Z22" i="1" s="1"/>
  <c r="AK22" i="1" s="1"/>
  <c r="AK32" i="1" s="1"/>
  <c r="O23" i="1"/>
  <c r="O33" i="1" s="1"/>
  <c r="O43" i="1" s="1"/>
  <c r="O53" i="1" s="1"/>
  <c r="O24" i="1"/>
  <c r="Z24" i="1" s="1"/>
  <c r="AK24" i="1" s="1"/>
  <c r="AK34" i="1" s="1"/>
  <c r="O25" i="1"/>
  <c r="Z25" i="1" s="1"/>
  <c r="AK25" i="1" s="1"/>
  <c r="AK35" i="1" s="1"/>
  <c r="O26" i="1"/>
  <c r="Z26" i="1" s="1"/>
  <c r="AK26" i="1" s="1"/>
  <c r="AK36" i="1" s="1"/>
  <c r="O27" i="1"/>
  <c r="Z27" i="1" s="1"/>
  <c r="AK27" i="1" s="1"/>
  <c r="AK37" i="1" s="1"/>
  <c r="O20" i="1"/>
  <c r="Z20" i="1" s="1"/>
  <c r="AK20" i="1" s="1"/>
  <c r="AK30" i="1" s="1"/>
  <c r="Q19" i="1"/>
  <c r="Q29" i="1" s="1"/>
  <c r="Q39" i="1" s="1"/>
  <c r="Q49" i="1" s="1"/>
  <c r="R19" i="1"/>
  <c r="R29" i="1" s="1"/>
  <c r="R39" i="1" s="1"/>
  <c r="R49" i="1" s="1"/>
  <c r="S19" i="1"/>
  <c r="S29" i="1" s="1"/>
  <c r="S39" i="1" s="1"/>
  <c r="S49" i="1" s="1"/>
  <c r="T19" i="1"/>
  <c r="T29" i="1" s="1"/>
  <c r="T39" i="1" s="1"/>
  <c r="T49" i="1" s="1"/>
  <c r="U19" i="1"/>
  <c r="U29" i="1" s="1"/>
  <c r="U39" i="1" s="1"/>
  <c r="U49" i="1" s="1"/>
  <c r="V19" i="1"/>
  <c r="AG19" i="1" s="1"/>
  <c r="AR19" i="1" s="1"/>
  <c r="AR29" i="1" s="1"/>
  <c r="W19" i="1"/>
  <c r="W29" i="1" s="1"/>
  <c r="W39" i="1" s="1"/>
  <c r="W49" i="1" s="1"/>
  <c r="P19" i="1"/>
  <c r="P29" i="1" s="1"/>
  <c r="P39" i="1" s="1"/>
  <c r="P49" i="1" s="1"/>
  <c r="P21" i="1"/>
  <c r="Q21" i="1"/>
  <c r="R21" i="1"/>
  <c r="S21" i="1"/>
  <c r="T21" i="1"/>
  <c r="U21" i="1"/>
  <c r="V21" i="1"/>
  <c r="W21" i="1"/>
  <c r="P22" i="1"/>
  <c r="Q22" i="1"/>
  <c r="R22" i="1"/>
  <c r="S22" i="1"/>
  <c r="T22" i="1"/>
  <c r="U22" i="1"/>
  <c r="V22" i="1"/>
  <c r="W22" i="1"/>
  <c r="P23" i="1"/>
  <c r="Q23" i="1"/>
  <c r="R23" i="1"/>
  <c r="S23" i="1"/>
  <c r="T23" i="1"/>
  <c r="U23" i="1"/>
  <c r="V23" i="1"/>
  <c r="W23" i="1"/>
  <c r="P24" i="1"/>
  <c r="Q24" i="1"/>
  <c r="R24" i="1"/>
  <c r="S24" i="1"/>
  <c r="T24" i="1"/>
  <c r="U24" i="1"/>
  <c r="V24" i="1"/>
  <c r="W24" i="1"/>
  <c r="P25" i="1"/>
  <c r="Q25" i="1"/>
  <c r="R25" i="1"/>
  <c r="S25" i="1"/>
  <c r="T25" i="1"/>
  <c r="U25" i="1"/>
  <c r="V25" i="1"/>
  <c r="W25" i="1"/>
  <c r="P26" i="1"/>
  <c r="Q26" i="1"/>
  <c r="R26" i="1"/>
  <c r="S26" i="1"/>
  <c r="T26" i="1"/>
  <c r="U26" i="1"/>
  <c r="V26" i="1"/>
  <c r="W26" i="1"/>
  <c r="P27" i="1"/>
  <c r="Q27" i="1"/>
  <c r="R27" i="1"/>
  <c r="S27" i="1"/>
  <c r="T27" i="1"/>
  <c r="U27" i="1"/>
  <c r="V27" i="1"/>
  <c r="W27" i="1"/>
  <c r="W20" i="1"/>
  <c r="Q20" i="1"/>
  <c r="R20" i="1"/>
  <c r="S20" i="1"/>
  <c r="T20" i="1"/>
  <c r="U20" i="1"/>
  <c r="V20" i="1"/>
  <c r="P20" i="1"/>
  <c r="D19" i="4"/>
  <c r="C19" i="4"/>
  <c r="B19" i="4"/>
  <c r="E19" i="4" s="1"/>
  <c r="F19" i="4" s="1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BK46" i="1" l="1"/>
  <c r="BI43" i="1"/>
  <c r="BJ44" i="1"/>
  <c r="BJ43" i="1"/>
  <c r="BH43" i="1"/>
  <c r="BN41" i="1"/>
  <c r="BI47" i="1"/>
  <c r="BK40" i="1"/>
  <c r="BJ45" i="1"/>
  <c r="BH44" i="1"/>
  <c r="BK55" i="1"/>
  <c r="BM44" i="1"/>
  <c r="BK44" i="1"/>
  <c r="BI44" i="1"/>
  <c r="BK43" i="1"/>
  <c r="BL43" i="1"/>
  <c r="BN40" i="1"/>
  <c r="BM40" i="1"/>
  <c r="BK42" i="1"/>
  <c r="BJ40" i="1"/>
  <c r="BI41" i="1"/>
  <c r="BI40" i="1"/>
  <c r="BM45" i="1"/>
  <c r="BN45" i="1"/>
  <c r="BO44" i="1"/>
  <c r="BL44" i="1"/>
  <c r="E18" i="4"/>
  <c r="F18" i="4" s="1"/>
  <c r="BN46" i="1"/>
  <c r="BN42" i="1"/>
  <c r="BL51" i="1"/>
  <c r="BI45" i="1"/>
  <c r="BO40" i="1"/>
  <c r="BK45" i="1"/>
  <c r="BO41" i="1"/>
  <c r="BK41" i="1"/>
  <c r="BH41" i="1"/>
  <c r="BO46" i="1"/>
  <c r="BO51" i="1"/>
  <c r="BH40" i="1"/>
  <c r="BN44" i="1"/>
  <c r="BL55" i="1"/>
  <c r="BO55" i="1"/>
  <c r="BL40" i="1"/>
  <c r="BK51" i="1"/>
  <c r="BH45" i="1"/>
  <c r="BM55" i="1"/>
  <c r="BM51" i="1"/>
  <c r="BJ41" i="1"/>
  <c r="BN55" i="1"/>
  <c r="BN51" i="1"/>
  <c r="BO45" i="1"/>
  <c r="BJ55" i="1"/>
  <c r="BJ51" i="1"/>
  <c r="BI55" i="1"/>
  <c r="BI51" i="1"/>
  <c r="BH55" i="1"/>
  <c r="BH51" i="1"/>
  <c r="BH50" i="1"/>
  <c r="BO54" i="1"/>
  <c r="BO50" i="1"/>
  <c r="BN54" i="1"/>
  <c r="BN50" i="1"/>
  <c r="BM54" i="1"/>
  <c r="BM50" i="1"/>
  <c r="BL54" i="1"/>
  <c r="BL50" i="1"/>
  <c r="BK54" i="1"/>
  <c r="BK50" i="1"/>
  <c r="BJ54" i="1"/>
  <c r="BJ50" i="1"/>
  <c r="BI54" i="1"/>
  <c r="BI50" i="1"/>
  <c r="BH54" i="1"/>
  <c r="BO57" i="1"/>
  <c r="BO53" i="1"/>
  <c r="BL41" i="1"/>
  <c r="BN57" i="1"/>
  <c r="BN53" i="1"/>
  <c r="BM57" i="1"/>
  <c r="BM53" i="1"/>
  <c r="BL57" i="1"/>
  <c r="BL53" i="1"/>
  <c r="BK57" i="1"/>
  <c r="BK53" i="1"/>
  <c r="BJ57" i="1"/>
  <c r="BJ53" i="1"/>
  <c r="BL45" i="1"/>
  <c r="BI57" i="1"/>
  <c r="BI53" i="1"/>
  <c r="BH57" i="1"/>
  <c r="BH53" i="1"/>
  <c r="BO56" i="1"/>
  <c r="BO52" i="1"/>
  <c r="BM41" i="1"/>
  <c r="BN56" i="1"/>
  <c r="BN52" i="1"/>
  <c r="BM56" i="1"/>
  <c r="BM52" i="1"/>
  <c r="BL56" i="1"/>
  <c r="BL52" i="1"/>
  <c r="BK56" i="1"/>
  <c r="BK52" i="1"/>
  <c r="BJ56" i="1"/>
  <c r="BJ52" i="1"/>
  <c r="BI56" i="1"/>
  <c r="BI52" i="1"/>
  <c r="BH56" i="1"/>
  <c r="BH52" i="1"/>
  <c r="I19" i="7" a="1"/>
  <c r="I19" i="7" s="1"/>
  <c r="E15" i="4"/>
  <c r="F15" i="4" s="1"/>
  <c r="E12" i="4"/>
  <c r="F12" i="4" s="1"/>
  <c r="E13" i="4"/>
  <c r="F13" i="4" s="1"/>
  <c r="I13" i="4" s="1"/>
  <c r="E14" i="4"/>
  <c r="F14" i="4" s="1"/>
  <c r="E16" i="4"/>
  <c r="F16" i="4" s="1"/>
  <c r="E17" i="4"/>
  <c r="F17" i="4" s="1"/>
  <c r="G19" i="7" a="1"/>
  <c r="B33" i="8"/>
  <c r="B34" i="8"/>
  <c r="L11" i="6"/>
  <c r="L12" i="6" s="1"/>
  <c r="L10" i="6"/>
  <c r="E10" i="6"/>
  <c r="BC19" i="1"/>
  <c r="AV20" i="1"/>
  <c r="AV21" i="1"/>
  <c r="AV22" i="1"/>
  <c r="AV24" i="1"/>
  <c r="AV25" i="1"/>
  <c r="AV26" i="1"/>
  <c r="AV27" i="1"/>
  <c r="Z30" i="1"/>
  <c r="Z40" i="1" s="1"/>
  <c r="Z50" i="1" s="1"/>
  <c r="AG29" i="1"/>
  <c r="AG39" i="1" s="1"/>
  <c r="AG49" i="1" s="1"/>
  <c r="Z36" i="1"/>
  <c r="Z46" i="1" s="1"/>
  <c r="Z56" i="1" s="1"/>
  <c r="Z35" i="1"/>
  <c r="Z45" i="1" s="1"/>
  <c r="Z55" i="1" s="1"/>
  <c r="Z34" i="1"/>
  <c r="Z44" i="1" s="1"/>
  <c r="Z54" i="1" s="1"/>
  <c r="Z37" i="1"/>
  <c r="Z47" i="1" s="1"/>
  <c r="Z57" i="1" s="1"/>
  <c r="Z32" i="1"/>
  <c r="Z42" i="1" s="1"/>
  <c r="Z52" i="1" s="1"/>
  <c r="Z31" i="1"/>
  <c r="Z41" i="1" s="1"/>
  <c r="Z51" i="1" s="1"/>
  <c r="AA19" i="1"/>
  <c r="AH19" i="1"/>
  <c r="AF19" i="1"/>
  <c r="AE19" i="1"/>
  <c r="AD19" i="1"/>
  <c r="AC19" i="1"/>
  <c r="AB19" i="1"/>
  <c r="Z23" i="1"/>
  <c r="V29" i="1"/>
  <c r="V39" i="1" s="1"/>
  <c r="V49" i="1" s="1"/>
  <c r="O30" i="1"/>
  <c r="O40" i="1" s="1"/>
  <c r="O50" i="1" s="1"/>
  <c r="O37" i="1"/>
  <c r="O47" i="1" s="1"/>
  <c r="O57" i="1" s="1"/>
  <c r="O36" i="1"/>
  <c r="O46" i="1" s="1"/>
  <c r="O56" i="1" s="1"/>
  <c r="O35" i="1"/>
  <c r="O45" i="1" s="1"/>
  <c r="O55" i="1" s="1"/>
  <c r="O34" i="1"/>
  <c r="O44" i="1" s="1"/>
  <c r="O54" i="1" s="1"/>
  <c r="O32" i="1"/>
  <c r="O42" i="1" s="1"/>
  <c r="O52" i="1" s="1"/>
  <c r="O31" i="1"/>
  <c r="O41" i="1" s="1"/>
  <c r="O51" i="1" s="1"/>
  <c r="J14" i="4"/>
  <c r="I20" i="7" l="1"/>
  <c r="J13" i="4"/>
  <c r="C22" i="4" s="1"/>
  <c r="I14" i="4"/>
  <c r="D22" i="4" s="1"/>
  <c r="J12" i="4"/>
  <c r="I12" i="4"/>
  <c r="G19" i="7"/>
  <c r="G20" i="7"/>
  <c r="BG27" i="1"/>
  <c r="BG37" i="1" s="1"/>
  <c r="BG47" i="1" s="1"/>
  <c r="BG57" i="1" s="1"/>
  <c r="AV37" i="1"/>
  <c r="BG26" i="1"/>
  <c r="BG36" i="1" s="1"/>
  <c r="BG46" i="1" s="1"/>
  <c r="BG56" i="1" s="1"/>
  <c r="AV36" i="1"/>
  <c r="BG22" i="1"/>
  <c r="BG32" i="1" s="1"/>
  <c r="BG42" i="1" s="1"/>
  <c r="BG52" i="1" s="1"/>
  <c r="AV32" i="1"/>
  <c r="BG25" i="1"/>
  <c r="BG35" i="1" s="1"/>
  <c r="BG45" i="1" s="1"/>
  <c r="BG55" i="1" s="1"/>
  <c r="AV35" i="1"/>
  <c r="BG24" i="1"/>
  <c r="BG34" i="1" s="1"/>
  <c r="BG44" i="1" s="1"/>
  <c r="BG54" i="1" s="1"/>
  <c r="AV34" i="1"/>
  <c r="BN19" i="1"/>
  <c r="BN29" i="1" s="1"/>
  <c r="BN39" i="1" s="1"/>
  <c r="BN49" i="1" s="1"/>
  <c r="BC29" i="1"/>
  <c r="BG21" i="1"/>
  <c r="BG31" i="1" s="1"/>
  <c r="BG41" i="1" s="1"/>
  <c r="BG51" i="1" s="1"/>
  <c r="AV31" i="1"/>
  <c r="BG20" i="1"/>
  <c r="BG30" i="1" s="1"/>
  <c r="BG40" i="1" s="1"/>
  <c r="BG50" i="1" s="1"/>
  <c r="AV30" i="1"/>
  <c r="J19" i="7" a="1"/>
  <c r="B18" i="6"/>
  <c r="B15" i="6"/>
  <c r="AQ19" i="1"/>
  <c r="AF29" i="1"/>
  <c r="AF39" i="1" s="1"/>
  <c r="AF49" i="1" s="1"/>
  <c r="AN19" i="1"/>
  <c r="AC29" i="1"/>
  <c r="AC39" i="1" s="1"/>
  <c r="AC49" i="1" s="1"/>
  <c r="AS19" i="1"/>
  <c r="AH29" i="1"/>
  <c r="AH39" i="1" s="1"/>
  <c r="AH49" i="1" s="1"/>
  <c r="AK23" i="1"/>
  <c r="Z33" i="1"/>
  <c r="Z43" i="1" s="1"/>
  <c r="Z53" i="1" s="1"/>
  <c r="AO19" i="1"/>
  <c r="AD29" i="1"/>
  <c r="AD39" i="1" s="1"/>
  <c r="AD49" i="1" s="1"/>
  <c r="AM19" i="1"/>
  <c r="AB29" i="1"/>
  <c r="AB39" i="1" s="1"/>
  <c r="AB49" i="1" s="1"/>
  <c r="AP19" i="1"/>
  <c r="AE29" i="1"/>
  <c r="AE39" i="1" s="1"/>
  <c r="AE49" i="1" s="1"/>
  <c r="AL19" i="1"/>
  <c r="AA29" i="1"/>
  <c r="AA39" i="1" s="1"/>
  <c r="AA49" i="1" s="1"/>
  <c r="B27" i="4" l="1"/>
  <c r="D29" i="4"/>
  <c r="D24" i="4"/>
  <c r="D25" i="4"/>
  <c r="D27" i="4"/>
  <c r="D26" i="4"/>
  <c r="D28" i="4"/>
  <c r="D23" i="4"/>
  <c r="B29" i="4"/>
  <c r="B24" i="4"/>
  <c r="C29" i="4"/>
  <c r="C24" i="4"/>
  <c r="B25" i="4"/>
  <c r="C25" i="4"/>
  <c r="C23" i="4"/>
  <c r="B26" i="4"/>
  <c r="B22" i="4"/>
  <c r="E22" i="4" s="1"/>
  <c r="F22" i="4" s="1"/>
  <c r="B28" i="4"/>
  <c r="C27" i="4"/>
  <c r="E27" i="4" s="1"/>
  <c r="F27" i="4" s="1"/>
  <c r="C26" i="4"/>
  <c r="E26" i="4" s="1"/>
  <c r="F26" i="4" s="1"/>
  <c r="C28" i="4"/>
  <c r="E28" i="4" s="1"/>
  <c r="F28" i="4" s="1"/>
  <c r="B23" i="4"/>
  <c r="E23" i="4" s="1"/>
  <c r="F23" i="4" s="1"/>
  <c r="J19" i="7"/>
  <c r="J20" i="7"/>
  <c r="AL29" i="1"/>
  <c r="AW19" i="1"/>
  <c r="AP29" i="1"/>
  <c r="BA19" i="1"/>
  <c r="AM29" i="1"/>
  <c r="AX19" i="1"/>
  <c r="AO29" i="1"/>
  <c r="AZ19" i="1"/>
  <c r="AK33" i="1"/>
  <c r="AV23" i="1"/>
  <c r="AS29" i="1"/>
  <c r="BD19" i="1"/>
  <c r="AN29" i="1"/>
  <c r="AY19" i="1"/>
  <c r="AQ29" i="1"/>
  <c r="BB19" i="1"/>
  <c r="E24" i="4" l="1"/>
  <c r="F24" i="4" s="1"/>
  <c r="E29" i="4"/>
  <c r="F29" i="4" s="1"/>
  <c r="E25" i="4"/>
  <c r="F25" i="4" s="1"/>
  <c r="J22" i="4"/>
  <c r="J23" i="4"/>
  <c r="I23" i="4"/>
  <c r="J24" i="4"/>
  <c r="I24" i="4"/>
  <c r="I22" i="4"/>
  <c r="B34" i="4" s="1"/>
  <c r="BM19" i="1"/>
  <c r="BM29" i="1" s="1"/>
  <c r="BM39" i="1" s="1"/>
  <c r="BM49" i="1" s="1"/>
  <c r="BB29" i="1"/>
  <c r="BJ19" i="1"/>
  <c r="BJ29" i="1" s="1"/>
  <c r="BJ39" i="1" s="1"/>
  <c r="BJ49" i="1" s="1"/>
  <c r="AY29" i="1"/>
  <c r="BO19" i="1"/>
  <c r="BO29" i="1" s="1"/>
  <c r="BO39" i="1" s="1"/>
  <c r="BO49" i="1" s="1"/>
  <c r="BD29" i="1"/>
  <c r="BG23" i="1"/>
  <c r="BG33" i="1" s="1"/>
  <c r="BG43" i="1" s="1"/>
  <c r="BG53" i="1" s="1"/>
  <c r="AV33" i="1"/>
  <c r="BK19" i="1"/>
  <c r="BK29" i="1" s="1"/>
  <c r="BK39" i="1" s="1"/>
  <c r="BK49" i="1" s="1"/>
  <c r="AZ29" i="1"/>
  <c r="BI19" i="1"/>
  <c r="BI29" i="1" s="1"/>
  <c r="BI39" i="1" s="1"/>
  <c r="BI49" i="1" s="1"/>
  <c r="AX29" i="1"/>
  <c r="BL19" i="1"/>
  <c r="BL29" i="1" s="1"/>
  <c r="BL39" i="1" s="1"/>
  <c r="BL49" i="1" s="1"/>
  <c r="BA29" i="1"/>
  <c r="BH19" i="1"/>
  <c r="BH29" i="1" s="1"/>
  <c r="BH39" i="1" s="1"/>
  <c r="BH49" i="1" s="1"/>
  <c r="AW29" i="1"/>
  <c r="K19" i="7" a="1"/>
  <c r="M19" i="7" a="1"/>
  <c r="D35" i="4" l="1"/>
  <c r="C34" i="4"/>
  <c r="B37" i="4"/>
  <c r="B32" i="4"/>
  <c r="B39" i="4"/>
  <c r="B35" i="4"/>
  <c r="D37" i="4"/>
  <c r="C39" i="4"/>
  <c r="C32" i="4"/>
  <c r="C38" i="4"/>
  <c r="B36" i="4"/>
  <c r="B38" i="4"/>
  <c r="B33" i="4"/>
  <c r="D36" i="4"/>
  <c r="D32" i="4"/>
  <c r="D38" i="4"/>
  <c r="C33" i="4"/>
  <c r="C36" i="4"/>
  <c r="C37" i="4"/>
  <c r="C35" i="4"/>
  <c r="D33" i="4"/>
  <c r="D34" i="4"/>
  <c r="D39" i="4"/>
  <c r="E39" i="4" s="1"/>
  <c r="F39" i="4" s="1"/>
  <c r="K19" i="7"/>
  <c r="K20" i="7"/>
  <c r="M19" i="7"/>
  <c r="M20" i="7"/>
  <c r="E36" i="4"/>
  <c r="F36" i="4" s="1"/>
  <c r="E32" i="4"/>
  <c r="F32" i="4" s="1"/>
  <c r="E34" i="4"/>
  <c r="F34" i="4" s="1"/>
  <c r="E37" i="4"/>
  <c r="F37" i="4" s="1"/>
  <c r="E38" i="4"/>
  <c r="F38" i="4" s="1"/>
  <c r="E33" i="4" l="1"/>
  <c r="F33" i="4" s="1"/>
  <c r="E35" i="4"/>
  <c r="F35" i="4" s="1"/>
  <c r="N19" i="7" a="1"/>
  <c r="J33" i="4"/>
  <c r="I33" i="4"/>
  <c r="J32" i="4"/>
  <c r="I32" i="4"/>
  <c r="I34" i="4"/>
  <c r="J34" i="4"/>
  <c r="N19" i="7" l="1"/>
  <c r="N20" i="7"/>
  <c r="D42" i="4"/>
  <c r="D48" i="4"/>
  <c r="D47" i="4"/>
  <c r="D44" i="4"/>
  <c r="D45" i="4"/>
  <c r="D49" i="4"/>
  <c r="D43" i="4"/>
  <c r="D46" i="4"/>
  <c r="B49" i="4"/>
  <c r="B43" i="4"/>
  <c r="B48" i="4"/>
  <c r="B42" i="4"/>
  <c r="B47" i="4"/>
  <c r="B46" i="4"/>
  <c r="B45" i="4"/>
  <c r="B44" i="4"/>
  <c r="C42" i="4"/>
  <c r="C48" i="4"/>
  <c r="C47" i="4"/>
  <c r="C46" i="4"/>
  <c r="C45" i="4"/>
  <c r="C44" i="4"/>
  <c r="C43" i="4"/>
  <c r="C49" i="4"/>
  <c r="O19" i="7" l="1" a="1"/>
  <c r="Q19" i="7" a="1"/>
  <c r="E46" i="4"/>
  <c r="F46" i="4" s="1"/>
  <c r="E48" i="4"/>
  <c r="F48" i="4" s="1"/>
  <c r="E45" i="4"/>
  <c r="F45" i="4" s="1"/>
  <c r="E42" i="4"/>
  <c r="F42" i="4" s="1"/>
  <c r="E49" i="4"/>
  <c r="F49" i="4" s="1"/>
  <c r="E44" i="4"/>
  <c r="F44" i="4" s="1"/>
  <c r="E47" i="4"/>
  <c r="F47" i="4" s="1"/>
  <c r="E43" i="4"/>
  <c r="F43" i="4" s="1"/>
  <c r="O19" i="7" l="1"/>
  <c r="O20" i="7"/>
  <c r="Q19" i="7"/>
  <c r="Q20" i="7"/>
  <c r="J44" i="4"/>
  <c r="I44" i="4"/>
  <c r="J43" i="4"/>
  <c r="I43" i="4"/>
  <c r="J42" i="4"/>
  <c r="I42" i="4"/>
  <c r="R19" i="7" l="1" a="1"/>
  <c r="B55" i="4"/>
  <c r="B56" i="4"/>
  <c r="B54" i="4"/>
  <c r="B59" i="4"/>
  <c r="B53" i="4"/>
  <c r="B58" i="4"/>
  <c r="B52" i="4"/>
  <c r="B57" i="4"/>
  <c r="C56" i="4"/>
  <c r="C55" i="4"/>
  <c r="C54" i="4"/>
  <c r="C59" i="4"/>
  <c r="C53" i="4"/>
  <c r="C58" i="4"/>
  <c r="C52" i="4"/>
  <c r="C57" i="4"/>
  <c r="D55" i="4"/>
  <c r="D54" i="4"/>
  <c r="D59" i="4"/>
  <c r="D53" i="4"/>
  <c r="D58" i="4"/>
  <c r="D57" i="4"/>
  <c r="D52" i="4"/>
  <c r="D56" i="4"/>
  <c r="R19" i="7" l="1"/>
  <c r="R20" i="7"/>
  <c r="E53" i="4"/>
  <c r="F53" i="4" s="1"/>
  <c r="E57" i="4"/>
  <c r="F57" i="4" s="1"/>
  <c r="E58" i="4"/>
  <c r="F58" i="4" s="1"/>
  <c r="E56" i="4"/>
  <c r="F56" i="4" s="1"/>
  <c r="E52" i="4"/>
  <c r="F52" i="4" s="1"/>
  <c r="E59" i="4"/>
  <c r="F59" i="4" s="1"/>
  <c r="E54" i="4"/>
  <c r="F54" i="4" s="1"/>
  <c r="E55" i="4"/>
  <c r="F55" i="4" s="1"/>
  <c r="S19" i="7" l="1" a="1"/>
  <c r="U19" i="7" a="1"/>
  <c r="J53" i="4"/>
  <c r="I53" i="4"/>
  <c r="J52" i="4"/>
  <c r="I52" i="4"/>
  <c r="J54" i="4"/>
  <c r="I54" i="4"/>
  <c r="S19" i="7" l="1"/>
  <c r="S20" i="7"/>
  <c r="U19" i="7"/>
  <c r="U20" i="7"/>
  <c r="B69" i="4"/>
  <c r="B63" i="4"/>
  <c r="B68" i="4"/>
  <c r="B62" i="4"/>
  <c r="B67" i="4"/>
  <c r="B66" i="4"/>
  <c r="B65" i="4"/>
  <c r="B64" i="4"/>
  <c r="C69" i="4"/>
  <c r="C63" i="4"/>
  <c r="C68" i="4"/>
  <c r="C62" i="4"/>
  <c r="C67" i="4"/>
  <c r="C66" i="4"/>
  <c r="C65" i="4"/>
  <c r="C64" i="4"/>
  <c r="D69" i="4"/>
  <c r="D63" i="4"/>
  <c r="D68" i="4"/>
  <c r="D62" i="4"/>
  <c r="D67" i="4"/>
  <c r="D66" i="4"/>
  <c r="D65" i="4"/>
  <c r="D64" i="4"/>
  <c r="B20" i="2"/>
  <c r="B19" i="2"/>
  <c r="B18" i="2"/>
  <c r="B17" i="2"/>
  <c r="B16" i="2"/>
  <c r="B15" i="2"/>
  <c r="B14" i="2"/>
  <c r="B13" i="2"/>
  <c r="B9" i="2"/>
  <c r="B8" i="2"/>
  <c r="B7" i="2"/>
  <c r="B6" i="2"/>
  <c r="B5" i="2"/>
  <c r="B4" i="2"/>
  <c r="B3" i="2"/>
  <c r="B2" i="2"/>
  <c r="B21" i="2" l="1"/>
  <c r="V19" i="7" a="1"/>
  <c r="E68" i="4"/>
  <c r="F68" i="4" s="1"/>
  <c r="E64" i="4"/>
  <c r="F64" i="4" s="1"/>
  <c r="E66" i="4"/>
  <c r="F66" i="4" s="1"/>
  <c r="E63" i="4"/>
  <c r="F63" i="4" s="1"/>
  <c r="E65" i="4"/>
  <c r="F65" i="4" s="1"/>
  <c r="E67" i="4"/>
  <c r="F67" i="4" s="1"/>
  <c r="E62" i="4"/>
  <c r="F62" i="4" s="1"/>
  <c r="E69" i="4"/>
  <c r="F69" i="4" s="1"/>
  <c r="C14" i="2"/>
  <c r="C15" i="2"/>
  <c r="C16" i="2"/>
  <c r="C17" i="2"/>
  <c r="C18" i="2"/>
  <c r="C19" i="2"/>
  <c r="C20" i="2"/>
  <c r="B10" i="2"/>
  <c r="C3" i="2" s="1"/>
  <c r="C13" i="2"/>
  <c r="V19" i="7" l="1"/>
  <c r="V20" i="7"/>
  <c r="D16" i="2"/>
  <c r="E16" i="2" s="1"/>
  <c r="C21" i="2"/>
  <c r="D19" i="2"/>
  <c r="E19" i="2" s="1"/>
  <c r="D18" i="2"/>
  <c r="E18" i="2" s="1"/>
  <c r="D13" i="2"/>
  <c r="E13" i="2" s="1"/>
  <c r="D20" i="2"/>
  <c r="E20" i="2" s="1"/>
  <c r="D14" i="2"/>
  <c r="E14" i="2" s="1"/>
  <c r="D15" i="2"/>
  <c r="E15" i="2" s="1"/>
  <c r="D17" i="2"/>
  <c r="E17" i="2" s="1"/>
  <c r="C9" i="2"/>
  <c r="C8" i="2"/>
  <c r="C7" i="2"/>
  <c r="C6" i="2"/>
  <c r="C5" i="2"/>
  <c r="C2" i="2"/>
  <c r="C4" i="2"/>
  <c r="M26" i="7" l="1"/>
  <c r="M30" i="7" s="1"/>
  <c r="M33" i="7" s="1"/>
  <c r="S26" i="7"/>
  <c r="S30" i="7" s="1"/>
  <c r="S33" i="7" s="1"/>
  <c r="O26" i="7"/>
  <c r="O30" i="7" s="1"/>
  <c r="O33" i="7" s="1"/>
  <c r="S29" i="7"/>
  <c r="S32" i="7" s="1"/>
  <c r="L26" i="7"/>
  <c r="L30" i="7" s="1"/>
  <c r="L33" i="7" s="1"/>
  <c r="U26" i="7"/>
  <c r="U30" i="7" s="1"/>
  <c r="U33" i="7" s="1"/>
  <c r="Q26" i="7"/>
  <c r="Q30" i="7" s="1"/>
  <c r="Q33" i="7" s="1"/>
  <c r="T26" i="7"/>
  <c r="T30" i="7" s="1"/>
  <c r="T33" i="7" s="1"/>
  <c r="P26" i="7"/>
  <c r="P30" i="7" s="1"/>
  <c r="P33" i="7" s="1"/>
  <c r="N26" i="7"/>
  <c r="N30" i="7" s="1"/>
  <c r="N33" i="7" s="1"/>
  <c r="R26" i="7"/>
  <c r="R30" i="7" s="1"/>
  <c r="R33" i="7" s="1"/>
  <c r="M29" i="7"/>
  <c r="M32" i="7" s="1"/>
  <c r="W19" i="7" a="1"/>
  <c r="Y19" i="7" a="1"/>
  <c r="C26" i="7"/>
  <c r="C30" i="7" s="1"/>
  <c r="C33" i="7" s="1"/>
  <c r="D26" i="7"/>
  <c r="D30" i="7" s="1"/>
  <c r="D33" i="7" s="1"/>
  <c r="F26" i="7"/>
  <c r="F30" i="7" s="1"/>
  <c r="F33" i="7" s="1"/>
  <c r="G26" i="7"/>
  <c r="G30" i="7" s="1"/>
  <c r="G33" i="7" s="1"/>
  <c r="I26" i="7"/>
  <c r="I29" i="7" s="1"/>
  <c r="I32" i="7" s="1"/>
  <c r="J26" i="7"/>
  <c r="J29" i="7" s="1"/>
  <c r="J32" i="7" s="1"/>
  <c r="B26" i="7"/>
  <c r="B30" i="7" s="1"/>
  <c r="B33" i="7" s="1"/>
  <c r="E26" i="7"/>
  <c r="E30" i="7" s="1"/>
  <c r="E33" i="7" s="1"/>
  <c r="K26" i="7"/>
  <c r="K30" i="7" s="1"/>
  <c r="K33" i="7" s="1"/>
  <c r="F29" i="7"/>
  <c r="F32" i="7" s="1"/>
  <c r="C29" i="7"/>
  <c r="C32" i="7" s="1"/>
  <c r="H26" i="7"/>
  <c r="H30" i="7" s="1"/>
  <c r="H33" i="7" s="1"/>
  <c r="D29" i="7"/>
  <c r="D32" i="7" s="1"/>
  <c r="D4" i="2"/>
  <c r="E4" i="2" s="1"/>
  <c r="D2" i="2"/>
  <c r="E2" i="2" s="1"/>
  <c r="D6" i="2"/>
  <c r="E6" i="2" s="1"/>
  <c r="D7" i="2"/>
  <c r="E7" i="2" s="1"/>
  <c r="D9" i="2"/>
  <c r="E9" i="2" s="1"/>
  <c r="D8" i="2"/>
  <c r="E8" i="2" s="1"/>
  <c r="D5" i="2"/>
  <c r="E5" i="2" s="1"/>
  <c r="C10" i="2"/>
  <c r="D3" i="2"/>
  <c r="E3" i="2" s="1"/>
  <c r="R18" i="2"/>
  <c r="R16" i="2"/>
  <c r="T15" i="2"/>
  <c r="R17" i="2"/>
  <c r="S19" i="2"/>
  <c r="R19" i="2"/>
  <c r="P18" i="2"/>
  <c r="O17" i="2"/>
  <c r="P16" i="2"/>
  <c r="Q18" i="2"/>
  <c r="R15" i="2"/>
  <c r="P19" i="2"/>
  <c r="T18" i="2"/>
  <c r="P14" i="2"/>
  <c r="P17" i="2"/>
  <c r="Q15" i="2"/>
  <c r="P15" i="2"/>
  <c r="Q16" i="2"/>
  <c r="O14" i="2"/>
  <c r="O16" i="2"/>
  <c r="Q14" i="2"/>
  <c r="O19" i="2"/>
  <c r="O15" i="2"/>
  <c r="S15" i="2"/>
  <c r="T16" i="2"/>
  <c r="T19" i="2"/>
  <c r="S18" i="2"/>
  <c r="T17" i="2"/>
  <c r="S17" i="2"/>
  <c r="S14" i="2"/>
  <c r="S16" i="2"/>
  <c r="T14" i="2"/>
  <c r="O18" i="2"/>
  <c r="R14" i="2"/>
  <c r="Q17" i="2"/>
  <c r="Q19" i="2"/>
  <c r="G29" i="7" l="1"/>
  <c r="G32" i="7" s="1"/>
  <c r="T29" i="7"/>
  <c r="T32" i="7" s="1"/>
  <c r="L29" i="7"/>
  <c r="L32" i="7" s="1"/>
  <c r="U29" i="7"/>
  <c r="U32" i="7" s="1"/>
  <c r="R29" i="7"/>
  <c r="R32" i="7" s="1"/>
  <c r="O29" i="7"/>
  <c r="O32" i="7" s="1"/>
  <c r="N29" i="7"/>
  <c r="N32" i="7" s="1"/>
  <c r="P29" i="7"/>
  <c r="P32" i="7" s="1"/>
  <c r="Q29" i="7"/>
  <c r="Q32" i="7" s="1"/>
  <c r="W19" i="7"/>
  <c r="W20" i="7"/>
  <c r="H29" i="7"/>
  <c r="H32" i="7" s="1"/>
  <c r="Y19" i="7"/>
  <c r="Y20" i="7"/>
  <c r="Z20" i="7"/>
  <c r="Z19" i="7"/>
  <c r="E29" i="7"/>
  <c r="E32" i="7" s="1"/>
  <c r="J30" i="7"/>
  <c r="J33" i="7" s="1"/>
  <c r="B29" i="7"/>
  <c r="B32" i="7" s="1"/>
  <c r="I30" i="7"/>
  <c r="I33" i="7" s="1"/>
  <c r="K29" i="7"/>
  <c r="K32" i="7" s="1"/>
  <c r="S8" i="2"/>
  <c r="S4" i="2"/>
  <c r="R9" i="2"/>
  <c r="U3" i="2"/>
  <c r="R5" i="2"/>
  <c r="R7" i="2"/>
  <c r="Q6" i="2"/>
  <c r="O8" i="2"/>
  <c r="Q7" i="2"/>
  <c r="R3" i="2"/>
  <c r="Q9" i="2"/>
  <c r="R8" i="2"/>
  <c r="Q8" i="2"/>
  <c r="P7" i="2"/>
  <c r="R4" i="2"/>
  <c r="R6" i="2"/>
  <c r="T9" i="2"/>
  <c r="S6" i="2"/>
  <c r="T3" i="2"/>
  <c r="U4" i="2"/>
  <c r="S3" i="2"/>
  <c r="S5" i="2"/>
  <c r="U7" i="2"/>
  <c r="S9" i="2"/>
  <c r="U9" i="2"/>
  <c r="O6" i="2"/>
  <c r="P8" i="2"/>
  <c r="P5" i="2"/>
  <c r="P9" i="2"/>
  <c r="X16" i="2"/>
  <c r="X13" i="2"/>
  <c r="X15" i="2"/>
  <c r="X20" i="2"/>
  <c r="X14" i="2"/>
  <c r="X17" i="2"/>
  <c r="X18" i="2"/>
  <c r="X19" i="2"/>
  <c r="O4" i="2"/>
  <c r="O3" i="2"/>
  <c r="Q3" i="2"/>
  <c r="O7" i="2"/>
  <c r="O5" i="2"/>
  <c r="T8" i="2"/>
  <c r="U8" i="2"/>
  <c r="S7" i="2"/>
  <c r="U6" i="2"/>
  <c r="T6" i="2"/>
  <c r="U5" i="2"/>
  <c r="T5" i="2"/>
  <c r="T7" i="2"/>
  <c r="T4" i="2"/>
  <c r="P4" i="2"/>
  <c r="P6" i="2"/>
  <c r="O9" i="2"/>
  <c r="Q5" i="2"/>
  <c r="P3" i="2"/>
  <c r="Q4" i="2"/>
  <c r="E23" i="7" l="1" a="1"/>
  <c r="X21" i="2"/>
  <c r="Y15" i="2" s="1"/>
  <c r="Y13" i="2"/>
  <c r="X8" i="2"/>
  <c r="X3" i="2"/>
  <c r="X5" i="2"/>
  <c r="X7" i="2"/>
  <c r="X9" i="2"/>
  <c r="X2" i="2"/>
  <c r="X6" i="2"/>
  <c r="X4" i="2"/>
  <c r="Y14" i="2"/>
  <c r="Y18" i="2"/>
  <c r="Y20" i="2"/>
  <c r="E23" i="7" l="1"/>
  <c r="E24" i="7"/>
  <c r="X10" i="2"/>
  <c r="Y9" i="2" s="1"/>
  <c r="Y2" i="2"/>
  <c r="Y3" i="2"/>
  <c r="Y7" i="2"/>
  <c r="Y8" i="2"/>
  <c r="Z13" i="2"/>
  <c r="AA13" i="2" s="1"/>
  <c r="Z15" i="2"/>
  <c r="AA15" i="2" s="1"/>
  <c r="Z14" i="2"/>
  <c r="AA14" i="2" s="1"/>
  <c r="Y17" i="2"/>
  <c r="Y19" i="2"/>
  <c r="Y16" i="2"/>
  <c r="Y21" i="2" s="1"/>
  <c r="F23" i="7" l="1" a="1"/>
  <c r="Z19" i="2"/>
  <c r="AA19" i="2" s="1"/>
  <c r="Z20" i="2"/>
  <c r="AA20" i="2" s="1"/>
  <c r="Z18" i="2"/>
  <c r="AA18" i="2" s="1"/>
  <c r="Z16" i="2"/>
  <c r="AA16" i="2" s="1"/>
  <c r="Z17" i="2"/>
  <c r="AA17" i="2" s="1"/>
  <c r="Z3" i="2"/>
  <c r="AA3" i="2" s="1"/>
  <c r="Z2" i="2"/>
  <c r="AA2" i="2" s="1"/>
  <c r="Y6" i="2"/>
  <c r="Y5" i="2"/>
  <c r="Y4" i="2"/>
  <c r="Z6" i="2" l="1"/>
  <c r="AA6" i="2" s="1"/>
  <c r="F24" i="7"/>
  <c r="F23" i="7"/>
  <c r="Y10" i="2"/>
  <c r="Z4" i="2"/>
  <c r="AA4" i="2" s="1"/>
  <c r="Z8" i="2"/>
  <c r="AA8" i="2" s="1"/>
  <c r="Z9" i="2"/>
  <c r="AA9" i="2" s="1"/>
  <c r="Z5" i="2"/>
  <c r="AA5" i="2" s="1"/>
  <c r="Z7" i="2"/>
  <c r="AA7" i="2" s="1"/>
  <c r="I23" i="7" l="1" a="1"/>
  <c r="I23" i="7" s="1"/>
  <c r="G23" i="7" a="1"/>
  <c r="I24" i="7" l="1"/>
  <c r="G23" i="7"/>
  <c r="G24" i="7"/>
  <c r="J23" i="7" a="1"/>
  <c r="J24" i="7" l="1"/>
  <c r="J23" i="7"/>
  <c r="M23" i="7" l="1" a="1"/>
  <c r="M23" i="7" s="1"/>
  <c r="K23" i="7" a="1"/>
  <c r="M24" i="7" l="1"/>
  <c r="K23" i="7"/>
  <c r="K24" i="7"/>
  <c r="N23" i="7" a="1"/>
  <c r="N24" i="7" l="1"/>
  <c r="N23" i="7"/>
  <c r="O23" i="7" l="1" a="1"/>
  <c r="Q23" i="7" a="1"/>
  <c r="Q23" i="7" s="1"/>
  <c r="O23" i="7" l="1"/>
  <c r="O24" i="7"/>
  <c r="Q24" i="7"/>
  <c r="R23" i="7" a="1"/>
  <c r="R24" i="7" l="1"/>
  <c r="R23" i="7"/>
  <c r="U23" i="7" l="1" a="1"/>
  <c r="U23" i="7" s="1"/>
  <c r="S23" i="7" a="1"/>
  <c r="U24" i="7" l="1"/>
  <c r="S23" i="7"/>
  <c r="S24" i="7"/>
  <c r="V23" i="7" a="1"/>
  <c r="V24" i="7" l="1"/>
  <c r="V23" i="7"/>
  <c r="U27" i="7" l="1"/>
  <c r="R27" i="7"/>
  <c r="S27" i="7"/>
  <c r="L27" i="7"/>
  <c r="M27" i="7"/>
  <c r="N27" i="7"/>
  <c r="O27" i="7"/>
  <c r="P27" i="7"/>
  <c r="Q27" i="7"/>
  <c r="T27" i="7"/>
  <c r="Y23" i="7" a="1"/>
  <c r="Y23" i="7" s="1"/>
  <c r="W23" i="7" a="1"/>
  <c r="E27" i="7"/>
  <c r="J27" i="7"/>
  <c r="F27" i="7"/>
  <c r="B27" i="7"/>
  <c r="D27" i="7"/>
  <c r="G27" i="7"/>
  <c r="C27" i="7"/>
  <c r="H27" i="7"/>
  <c r="I27" i="7"/>
  <c r="K27" i="7"/>
  <c r="Z23" i="7" l="1"/>
  <c r="Y24" i="7"/>
  <c r="Z24" i="7"/>
  <c r="W23" i="7"/>
  <c r="W24" i="7"/>
</calcChain>
</file>

<file path=xl/sharedStrings.xml><?xml version="1.0" encoding="utf-8"?>
<sst xmlns="http://schemas.openxmlformats.org/spreadsheetml/2006/main" count="384" uniqueCount="162">
  <si>
    <t>Origional</t>
    <phoneticPr fontId="1" type="noConversion"/>
  </si>
  <si>
    <t>f'(x)</t>
    <phoneticPr fontId="1" type="noConversion"/>
  </si>
  <si>
    <t>f''(x)</t>
    <phoneticPr fontId="1" type="noConversion"/>
  </si>
  <si>
    <t>min</t>
    <phoneticPr fontId="1" type="noConversion"/>
  </si>
  <si>
    <t>Gradient</t>
  </si>
  <si>
    <t>Gx</t>
    <phoneticPr fontId="1" type="noConversion"/>
  </si>
  <si>
    <t>Gy</t>
    <phoneticPr fontId="1" type="noConversion"/>
  </si>
  <si>
    <t>Ñ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</si>
  <si>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</si>
  <si>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</si>
  <si>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</si>
  <si>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Midpoint</t>
    <phoneticPr fontId="1" type="noConversion"/>
  </si>
  <si>
    <t>rk</t>
    <phoneticPr fontId="1" type="noConversion"/>
  </si>
  <si>
    <t>nr</t>
    <phoneticPr fontId="1" type="noConversion"/>
  </si>
  <si>
    <t>pr(rk)</t>
    <phoneticPr fontId="1" type="noConversion"/>
  </si>
  <si>
    <t>cpr</t>
    <phoneticPr fontId="1" type="noConversion"/>
  </si>
  <si>
    <t>Tr</t>
    <phoneticPr fontId="1" type="noConversion"/>
  </si>
  <si>
    <t>Transformed</t>
    <phoneticPr fontId="1" type="noConversion"/>
  </si>
  <si>
    <t>total</t>
    <phoneticPr fontId="1" type="noConversion"/>
  </si>
  <si>
    <t>x</t>
    <phoneticPr fontId="1" type="noConversion"/>
  </si>
  <si>
    <t>y</t>
    <phoneticPr fontId="1" type="noConversion"/>
  </si>
  <si>
    <t>iteration</t>
    <phoneticPr fontId="1" type="noConversion"/>
  </si>
  <si>
    <t>centroid 1</t>
    <phoneticPr fontId="1" type="noConversion"/>
  </si>
  <si>
    <t>centroid 2</t>
    <phoneticPr fontId="1" type="noConversion"/>
  </si>
  <si>
    <t>centroid 3</t>
    <phoneticPr fontId="1" type="noConversion"/>
  </si>
  <si>
    <t>cluster</t>
    <phoneticPr fontId="1" type="noConversion"/>
  </si>
  <si>
    <t>A1</t>
    <phoneticPr fontId="1" type="noConversion"/>
  </si>
  <si>
    <t>cenroid 1</t>
    <phoneticPr fontId="1" type="noConversion"/>
  </si>
  <si>
    <t>A2</t>
    <phoneticPr fontId="1" type="noConversion"/>
  </si>
  <si>
    <t>cenroid 2</t>
  </si>
  <si>
    <t>A3</t>
    <phoneticPr fontId="1" type="noConversion"/>
  </si>
  <si>
    <t>cenroid 3</t>
  </si>
  <si>
    <t>A4</t>
  </si>
  <si>
    <t>A5</t>
  </si>
  <si>
    <t>A6</t>
  </si>
  <si>
    <t>A7</t>
  </si>
  <si>
    <t>A8</t>
  </si>
  <si>
    <t>Alpha</t>
    <phoneticPr fontId="1" type="noConversion"/>
  </si>
  <si>
    <t>Mean</t>
    <phoneticPr fontId="1" type="noConversion"/>
  </si>
  <si>
    <t>Arithmetic</t>
  </si>
  <si>
    <t>Geometric</t>
  </si>
  <si>
    <t>Harmonic</t>
  </si>
  <si>
    <t>Contraharmonic</t>
  </si>
  <si>
    <t>Q=?</t>
    <phoneticPr fontId="1" type="noConversion"/>
  </si>
  <si>
    <t>d=? (fix)</t>
    <phoneticPr fontId="1" type="noConversion"/>
  </si>
  <si>
    <t>Trimmed</t>
    <phoneticPr fontId="1" type="noConversion"/>
  </si>
  <si>
    <t>Output</t>
  </si>
  <si>
    <t>Filter</t>
  </si>
  <si>
    <t>a</t>
    <phoneticPr fontId="1" type="noConversion"/>
  </si>
  <si>
    <t>Filter 1</t>
    <phoneticPr fontId="1" type="noConversion"/>
  </si>
  <si>
    <t>Filter 2</t>
    <phoneticPr fontId="1" type="noConversion"/>
  </si>
  <si>
    <t>Level</t>
    <phoneticPr fontId="1" type="noConversion"/>
  </si>
  <si>
    <t>Number</t>
    <phoneticPr fontId="1" type="noConversion"/>
  </si>
  <si>
    <t>Level total</t>
    <phoneticPr fontId="1" type="noConversion"/>
  </si>
  <si>
    <t>Image size</t>
    <phoneticPr fontId="1" type="noConversion"/>
  </si>
  <si>
    <t>Threshold</t>
    <phoneticPr fontId="1" type="noConversion"/>
  </si>
  <si>
    <t>Weight</t>
    <phoneticPr fontId="1" type="noConversion"/>
  </si>
  <si>
    <t>Var</t>
    <phoneticPr fontId="1" type="noConversion"/>
  </si>
  <si>
    <t>W_b</t>
    <phoneticPr fontId="1" type="noConversion"/>
  </si>
  <si>
    <t>S</t>
    <phoneticPr fontId="1" type="noConversion"/>
  </si>
  <si>
    <r>
      <t>S_</t>
    </r>
    <r>
      <rPr>
        <sz val="12"/>
        <color theme="1"/>
        <rFont val="Times New Roman"/>
        <family val="1"/>
      </rPr>
      <t>b</t>
    </r>
    <phoneticPr fontId="1" type="noConversion"/>
  </si>
  <si>
    <r>
      <t>s</t>
    </r>
    <r>
      <rPr>
        <sz val="12"/>
        <color theme="1"/>
        <rFont val="Times New Roman"/>
        <family val="1"/>
      </rPr>
      <t>^2_b</t>
    </r>
    <phoneticPr fontId="1" type="noConversion"/>
  </si>
  <si>
    <r>
      <t>S</t>
    </r>
    <r>
      <rPr>
        <sz val="12"/>
        <color theme="1"/>
        <rFont val="Times New Roman"/>
        <family val="1"/>
      </rPr>
      <t>_f</t>
    </r>
    <phoneticPr fontId="1" type="noConversion"/>
  </si>
  <si>
    <r>
      <t>s</t>
    </r>
    <r>
      <rPr>
        <sz val="12"/>
        <color theme="1"/>
        <rFont val="Times New Roman"/>
        <family val="1"/>
      </rPr>
      <t>^2_f</t>
    </r>
    <phoneticPr fontId="1" type="noConversion"/>
  </si>
  <si>
    <t>W_f</t>
    <phoneticPr fontId="1" type="noConversion"/>
  </si>
  <si>
    <t>Background</t>
    <phoneticPr fontId="1" type="noConversion"/>
  </si>
  <si>
    <t>Foreground</t>
    <phoneticPr fontId="1" type="noConversion"/>
  </si>
  <si>
    <t>Within-Class</t>
    <phoneticPr fontId="1" type="noConversion"/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</si>
  <si>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新細明體"/>
        <family val="2"/>
        <charset val="136"/>
        <scheme val="minor"/>
      </rPr>
      <t>^2_w</t>
    </r>
    <phoneticPr fontId="1" type="noConversion"/>
  </si>
  <si>
    <t>Between-Class</t>
    <phoneticPr fontId="1" type="noConversion"/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</si>
  <si>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新細明體"/>
        <family val="2"/>
        <charset val="136"/>
        <scheme val="minor"/>
      </rPr>
      <t>^2_b</t>
    </r>
    <phoneticPr fontId="1" type="noConversion"/>
  </si>
  <si>
    <r>
      <t>m_</t>
    </r>
    <r>
      <rPr>
        <sz val="12"/>
        <color theme="1"/>
        <rFont val="Times New Roman"/>
        <family val="1"/>
      </rPr>
      <t>b</t>
    </r>
    <phoneticPr fontId="1" type="noConversion"/>
  </si>
  <si>
    <r>
      <t>m</t>
    </r>
    <r>
      <rPr>
        <sz val="12"/>
        <color theme="1"/>
        <rFont val="Times New Roman"/>
        <family val="1"/>
      </rPr>
      <t>_f</t>
    </r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</si>
  <si>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</t>
    </r>
    <phoneticPr fontId="1" type="noConversion"/>
  </si>
  <si>
    <r>
      <t xml:space="preserve">x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</t>
    </r>
    <phoneticPr fontId="1" type="noConversion"/>
  </si>
  <si>
    <t>cov(x)</t>
    <phoneticPr fontId="1" type="noConversion"/>
  </si>
  <si>
    <t>l_1</t>
    <phoneticPr fontId="1" type="noConversion"/>
  </si>
  <si>
    <t>l_2</t>
    <phoneticPr fontId="1" type="noConversion"/>
  </si>
  <si>
    <t>-&gt;</t>
    <phoneticPr fontId="1" type="noConversion"/>
  </si>
  <si>
    <t>newX</t>
    <phoneticPr fontId="1" type="noConversion"/>
  </si>
  <si>
    <t>Eig Vec 1</t>
    <phoneticPr fontId="1" type="noConversion"/>
  </si>
  <si>
    <t>Eig Vec 2</t>
    <phoneticPr fontId="1" type="noConversion"/>
  </si>
  <si>
    <t xml:space="preserve">Recover </t>
    <phoneticPr fontId="1" type="noConversion"/>
  </si>
  <si>
    <t>from Vec 1</t>
    <phoneticPr fontId="1" type="noConversion"/>
  </si>
  <si>
    <t>% error</t>
    <phoneticPr fontId="1" type="noConversion"/>
  </si>
  <si>
    <t>x1</t>
    <phoneticPr fontId="1" type="noConversion"/>
  </si>
  <si>
    <r>
      <t xml:space="preserve">x1 -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_x1</t>
    </r>
    <phoneticPr fontId="1" type="noConversion"/>
  </si>
  <si>
    <r>
      <t xml:space="preserve">x2 -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_x2</t>
    </r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</si>
  <si>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_x1</t>
    </r>
    <phoneticPr fontId="1" type="noConversion"/>
  </si>
  <si>
    <t>m</t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</si>
  <si>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_x2</t>
    </r>
    <phoneticPr fontId="1" type="noConversion"/>
  </si>
  <si>
    <t>cov</t>
    <phoneticPr fontId="1" type="noConversion"/>
  </si>
  <si>
    <t>x2</t>
    <phoneticPr fontId="1" type="noConversion"/>
  </si>
  <si>
    <t>Sw</t>
    <phoneticPr fontId="1" type="noConversion"/>
  </si>
  <si>
    <t>Sb</t>
    <phoneticPr fontId="1" type="noConversion"/>
  </si>
  <si>
    <t>Sw^-1Sb</t>
    <phoneticPr fontId="1" type="noConversion"/>
  </si>
  <si>
    <t>w*</t>
    <phoneticPr fontId="1" type="noConversion"/>
  </si>
  <si>
    <t>Unit w*</t>
    <phoneticPr fontId="1" type="noConversion"/>
  </si>
  <si>
    <t>x_0</t>
    <phoneticPr fontId="1" type="noConversion"/>
  </si>
  <si>
    <t>x_1</t>
    <phoneticPr fontId="1" type="noConversion"/>
  </si>
  <si>
    <t>x_2</t>
    <phoneticPr fontId="1" type="noConversion"/>
  </si>
  <si>
    <t>x_3</t>
    <phoneticPr fontId="1" type="noConversion"/>
  </si>
  <si>
    <t>x_4</t>
    <phoneticPr fontId="1" type="noConversion"/>
  </si>
  <si>
    <t>x_5</t>
    <phoneticPr fontId="1" type="noConversion"/>
  </si>
  <si>
    <t>norm</t>
    <phoneticPr fontId="1" type="noConversion"/>
  </si>
  <si>
    <t>M*</t>
    <phoneticPr fontId="1" type="noConversion"/>
  </si>
  <si>
    <t>diff</t>
    <phoneticPr fontId="1" type="noConversion"/>
  </si>
  <si>
    <t>round=?</t>
    <phoneticPr fontId="1" type="noConversion"/>
  </si>
  <si>
    <t>Eigenvector Power iteration</t>
    <phoneticPr fontId="1" type="noConversion"/>
  </si>
  <si>
    <r>
      <rPr>
        <sz val="12"/>
        <color theme="1"/>
        <rFont val="Times New Roman"/>
        <family val="1"/>
      </rPr>
      <t xml:space="preserve">max </t>
    </r>
    <r>
      <rPr>
        <sz val="12"/>
        <color theme="1"/>
        <rFont val="Symbol"/>
        <family val="1"/>
        <charset val="2"/>
      </rPr>
      <t>l</t>
    </r>
    <phoneticPr fontId="1" type="noConversion"/>
  </si>
  <si>
    <t>l2</t>
    <phoneticPr fontId="1" type="noConversion"/>
  </si>
  <si>
    <t>Reminder:</t>
    <phoneticPr fontId="1" type="noConversion"/>
  </si>
  <si>
    <t>5x5 input with addition padding will output a 5x5 result</t>
    <phoneticPr fontId="1" type="noConversion"/>
  </si>
  <si>
    <t>E.g. 5x5 + zero padding -&gt; 5x5 result starting from yellow cell</t>
    <phoneticPr fontId="1" type="noConversion"/>
  </si>
  <si>
    <t>E.g. 6x6 + zero padding -&gt; 6x6 result starting from yellow cell</t>
    <phoneticPr fontId="1" type="noConversion"/>
  </si>
  <si>
    <t>Smoothing</t>
    <phoneticPr fontId="1" type="noConversion"/>
  </si>
  <si>
    <t>remove noise</t>
    <phoneticPr fontId="1" type="noConversion"/>
  </si>
  <si>
    <t>Order-Statistics Filters</t>
    <phoneticPr fontId="1" type="noConversion"/>
  </si>
  <si>
    <t>Median Filters</t>
    <phoneticPr fontId="1" type="noConversion"/>
  </si>
  <si>
    <t>Average Filter</t>
    <phoneticPr fontId="1" type="noConversion"/>
  </si>
  <si>
    <t>Weighted Filter</t>
    <phoneticPr fontId="1" type="noConversion"/>
  </si>
  <si>
    <t>Min Filters</t>
    <phoneticPr fontId="1" type="noConversion"/>
  </si>
  <si>
    <t>Max Filters</t>
    <phoneticPr fontId="1" type="noConversion"/>
  </si>
  <si>
    <t>Midpoint Filters</t>
    <phoneticPr fontId="1" type="noConversion"/>
  </si>
  <si>
    <t>Sharpening Spatial Filters</t>
    <phoneticPr fontId="1" type="noConversion"/>
  </si>
  <si>
    <t>highlights edges</t>
    <phoneticPr fontId="1" type="noConversion"/>
  </si>
  <si>
    <t>Laplacian Filter</t>
    <phoneticPr fontId="1" type="noConversion"/>
  </si>
  <si>
    <t>Simple Laplacian</t>
    <phoneticPr fontId="1" type="noConversion"/>
  </si>
  <si>
    <t>Variant of Laplacian</t>
    <phoneticPr fontId="1" type="noConversion"/>
  </si>
  <si>
    <t>Ideal Low-Pass Filter</t>
  </si>
  <si>
    <t>Butterworth Low-Pass Filter</t>
  </si>
  <si>
    <t>Gaussian Low-Pass Filter</t>
  </si>
  <si>
    <t>Ideal High-Pass Filter</t>
    <phoneticPr fontId="1" type="noConversion"/>
  </si>
  <si>
    <t>Butterworth High-Pass Filter</t>
    <phoneticPr fontId="1" type="noConversion"/>
  </si>
  <si>
    <t>Gaussian High-Pass Filter</t>
    <phoneticPr fontId="1" type="noConversion"/>
  </si>
  <si>
    <t>remove high-frequency</t>
    <phoneticPr fontId="1" type="noConversion"/>
  </si>
  <si>
    <t>remove low-frequency</t>
    <phoneticPr fontId="1" type="noConversion"/>
  </si>
  <si>
    <t>Bandpass Filters</t>
  </si>
  <si>
    <t>Notch Filters</t>
    <phoneticPr fontId="1" type="noConversion"/>
  </si>
  <si>
    <t>Bandreject Filters</t>
    <phoneticPr fontId="1" type="noConversion"/>
  </si>
  <si>
    <t>Random noise</t>
    <phoneticPr fontId="1" type="noConversion"/>
  </si>
  <si>
    <t>Ineffective</t>
    <phoneticPr fontId="1" type="noConversion"/>
  </si>
  <si>
    <t>Pepper noise</t>
    <phoneticPr fontId="1" type="noConversion"/>
  </si>
  <si>
    <t>Gaussian noise</t>
    <phoneticPr fontId="1" type="noConversion"/>
  </si>
  <si>
    <t>Salt noise</t>
    <phoneticPr fontId="1" type="noConversion"/>
  </si>
  <si>
    <t>Order-stat</t>
    <phoneticPr fontId="1" type="noConversion"/>
  </si>
  <si>
    <t>Alpha trim</t>
    <phoneticPr fontId="1" type="noConversion"/>
  </si>
  <si>
    <t>Impuse noise</t>
    <phoneticPr fontId="1" type="noConversion"/>
  </si>
  <si>
    <t>Uniform noise</t>
    <phoneticPr fontId="1" type="noConversion"/>
  </si>
  <si>
    <t xml:space="preserve">Gaussian noise </t>
    <phoneticPr fontId="1" type="noConversion"/>
  </si>
  <si>
    <t>Effective</t>
    <phoneticPr fontId="1" type="noConversion"/>
  </si>
  <si>
    <t>Combination noise</t>
    <phoneticPr fontId="1" type="noConversion"/>
  </si>
  <si>
    <t>Adaptive</t>
    <phoneticPr fontId="1" type="noConversion"/>
  </si>
  <si>
    <t>-ve Q: salt noise</t>
    <phoneticPr fontId="1" type="noConversion"/>
  </si>
  <si>
    <t>+ve Q: pepper noise</t>
    <phoneticPr fontId="1" type="noConversion"/>
  </si>
  <si>
    <t>Prewitt</t>
  </si>
  <si>
    <t>Sobel</t>
  </si>
  <si>
    <t>Edge Detection</t>
  </si>
  <si>
    <t>Roberts</t>
  </si>
  <si>
    <t>Laplacian of Gaussian</t>
  </si>
  <si>
    <t>Canny Edge</t>
  </si>
  <si>
    <t>Smoothing before Edge 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</si>
</sst>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176" fontId="0" fillId="3" borderId="0" xfId="0" applyNumberFormat="1" applyFill="1">
      <alignment vertical="center"/>
    </xf>
    <xf numFmtId="0" fontId="0" fillId="3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6" xfId="0" applyFont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quotePrefix="1" applyBorder="1">
      <alignment vertical="center"/>
    </xf>
    <xf numFmtId="0" fontId="0" fillId="0" borderId="10" xfId="0" quotePrefix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4458-3556-42B8-BFA8-0053FFA41F32}">
  <dimension ref="A1:AB6"/>
  <sheetViews>
    <sheetView zoomScale="85" zoomScaleNormal="85" workbookViewId="0">
      <selection activeCell="S16" sqref="S16"/>
    </sheetView>
  </sheetViews>
  <sheetFormatPr defaultColWidth="3.625" defaultRowHeight="16.5" x14ac:dyDescent="0.25"/>
  <cols>
    <col min="1" max="1" width="9.625" customWidth="1"/>
    <col min="2" max="28" width="4.125" customWidth="1"/>
  </cols>
  <sheetData>
    <row r="1" spans="1:2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8" x14ac:dyDescent="0.25">
      <c r="A2" s="29" t="s">
        <v>0</v>
      </c>
      <c r="B2" s="83">
        <v>5</v>
      </c>
      <c r="C2" s="83">
        <v>5</v>
      </c>
      <c r="D2" s="83">
        <v>4</v>
      </c>
      <c r="E2" s="83">
        <v>3</v>
      </c>
      <c r="F2" s="83">
        <v>2</v>
      </c>
      <c r="G2" s="83">
        <v>1</v>
      </c>
      <c r="H2" s="83">
        <v>0</v>
      </c>
      <c r="I2" s="83">
        <v>0</v>
      </c>
      <c r="J2" s="83">
        <v>0</v>
      </c>
      <c r="K2" s="83">
        <v>6</v>
      </c>
      <c r="L2" s="83">
        <v>0</v>
      </c>
      <c r="M2" s="83">
        <v>0</v>
      </c>
      <c r="N2" s="83">
        <v>0</v>
      </c>
      <c r="O2" s="83">
        <v>0</v>
      </c>
      <c r="P2" s="83">
        <v>1</v>
      </c>
      <c r="Q2" s="83">
        <v>3</v>
      </c>
      <c r="R2" s="83">
        <v>1</v>
      </c>
      <c r="S2" s="83">
        <v>0</v>
      </c>
      <c r="T2" s="83">
        <v>0</v>
      </c>
      <c r="U2" s="83">
        <v>0</v>
      </c>
      <c r="V2" s="83">
        <v>0</v>
      </c>
      <c r="W2" s="83">
        <v>7</v>
      </c>
      <c r="X2" s="83">
        <v>7</v>
      </c>
      <c r="Y2" s="83">
        <v>7</v>
      </c>
      <c r="Z2" s="83">
        <v>7</v>
      </c>
      <c r="AA2" s="7"/>
    </row>
    <row r="3" spans="1:28" x14ac:dyDescent="0.25">
      <c r="A3" s="7" t="s">
        <v>1</v>
      </c>
      <c r="B3" s="10"/>
      <c r="C3" s="48">
        <f>D2-C2</f>
        <v>-1</v>
      </c>
      <c r="D3" s="48">
        <f t="shared" ref="D3:Z3" si="0">E2-D2</f>
        <v>-1</v>
      </c>
      <c r="E3" s="48">
        <f t="shared" si="0"/>
        <v>-1</v>
      </c>
      <c r="F3" s="48">
        <f t="shared" si="0"/>
        <v>-1</v>
      </c>
      <c r="G3" s="48">
        <f t="shared" si="0"/>
        <v>-1</v>
      </c>
      <c r="H3" s="48">
        <f t="shared" si="0"/>
        <v>0</v>
      </c>
      <c r="I3" s="48">
        <f t="shared" si="0"/>
        <v>0</v>
      </c>
      <c r="J3" s="48">
        <f t="shared" si="0"/>
        <v>6</v>
      </c>
      <c r="K3" s="48">
        <f t="shared" si="0"/>
        <v>-6</v>
      </c>
      <c r="L3" s="48">
        <f t="shared" si="0"/>
        <v>0</v>
      </c>
      <c r="M3" s="48">
        <f t="shared" si="0"/>
        <v>0</v>
      </c>
      <c r="N3" s="48">
        <f t="shared" si="0"/>
        <v>0</v>
      </c>
      <c r="O3" s="48">
        <f t="shared" si="0"/>
        <v>1</v>
      </c>
      <c r="P3" s="48">
        <f t="shared" si="0"/>
        <v>2</v>
      </c>
      <c r="Q3" s="48">
        <f t="shared" si="0"/>
        <v>-2</v>
      </c>
      <c r="R3" s="48">
        <f t="shared" si="0"/>
        <v>-1</v>
      </c>
      <c r="S3" s="48">
        <f t="shared" si="0"/>
        <v>0</v>
      </c>
      <c r="T3" s="48">
        <f t="shared" si="0"/>
        <v>0</v>
      </c>
      <c r="U3" s="48">
        <f t="shared" si="0"/>
        <v>0</v>
      </c>
      <c r="V3" s="48">
        <f t="shared" si="0"/>
        <v>7</v>
      </c>
      <c r="W3" s="48">
        <f t="shared" si="0"/>
        <v>0</v>
      </c>
      <c r="X3" s="48">
        <f t="shared" si="0"/>
        <v>0</v>
      </c>
      <c r="Y3" s="48">
        <f t="shared" si="0"/>
        <v>0</v>
      </c>
      <c r="Z3" s="10">
        <f t="shared" si="0"/>
        <v>-7</v>
      </c>
      <c r="AA3" s="7"/>
    </row>
    <row r="4" spans="1:28" x14ac:dyDescent="0.25">
      <c r="A4" s="7" t="s">
        <v>2</v>
      </c>
      <c r="B4" s="10"/>
      <c r="C4" s="48">
        <f>D2+B2-2*C2</f>
        <v>-1</v>
      </c>
      <c r="D4" s="48">
        <f t="shared" ref="D4:Z4" si="1">E2+C2-2*D2</f>
        <v>0</v>
      </c>
      <c r="E4" s="48">
        <f t="shared" si="1"/>
        <v>0</v>
      </c>
      <c r="F4" s="48">
        <f t="shared" si="1"/>
        <v>0</v>
      </c>
      <c r="G4" s="48">
        <f t="shared" si="1"/>
        <v>0</v>
      </c>
      <c r="H4" s="48">
        <f t="shared" si="1"/>
        <v>1</v>
      </c>
      <c r="I4" s="48">
        <f t="shared" si="1"/>
        <v>0</v>
      </c>
      <c r="J4" s="48">
        <f t="shared" si="1"/>
        <v>6</v>
      </c>
      <c r="K4" s="48">
        <f t="shared" si="1"/>
        <v>-12</v>
      </c>
      <c r="L4" s="48">
        <f t="shared" si="1"/>
        <v>6</v>
      </c>
      <c r="M4" s="48">
        <f t="shared" si="1"/>
        <v>0</v>
      </c>
      <c r="N4" s="48">
        <f t="shared" si="1"/>
        <v>0</v>
      </c>
      <c r="O4" s="48">
        <f t="shared" si="1"/>
        <v>1</v>
      </c>
      <c r="P4" s="48">
        <f t="shared" si="1"/>
        <v>1</v>
      </c>
      <c r="Q4" s="48">
        <f t="shared" si="1"/>
        <v>-4</v>
      </c>
      <c r="R4" s="48">
        <f t="shared" si="1"/>
        <v>1</v>
      </c>
      <c r="S4" s="48">
        <f t="shared" si="1"/>
        <v>1</v>
      </c>
      <c r="T4" s="48">
        <f t="shared" si="1"/>
        <v>0</v>
      </c>
      <c r="U4" s="48">
        <f t="shared" si="1"/>
        <v>0</v>
      </c>
      <c r="V4" s="48">
        <f t="shared" si="1"/>
        <v>7</v>
      </c>
      <c r="W4" s="48">
        <f t="shared" si="1"/>
        <v>-7</v>
      </c>
      <c r="X4" s="48">
        <f t="shared" si="1"/>
        <v>0</v>
      </c>
      <c r="Y4" s="48">
        <f t="shared" si="1"/>
        <v>0</v>
      </c>
      <c r="Z4" s="10">
        <f t="shared" si="1"/>
        <v>-7</v>
      </c>
      <c r="AA4" s="7"/>
    </row>
    <row r="5" spans="1:2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1"/>
    </row>
    <row r="6" spans="1:28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1"/>
      <c r="AB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F387-EF7D-422C-8B6E-E2D216664A75}">
  <dimension ref="A1:BS61"/>
  <sheetViews>
    <sheetView zoomScale="85" zoomScaleNormal="85" workbookViewId="0">
      <pane xSplit="12" ySplit="12" topLeftCell="M16" activePane="bottomRight" state="frozen"/>
      <selection pane="topRight" activeCell="M1" sqref="M1"/>
      <selection pane="bottomLeft" activeCell="A13" sqref="A13"/>
      <selection pane="bottomRight" activeCell="AA20" sqref="AA20:AE24"/>
    </sheetView>
  </sheetViews>
  <sheetFormatPr defaultColWidth="3.625" defaultRowHeight="16.5" x14ac:dyDescent="0.25"/>
  <cols>
    <col min="1" max="1" width="9.625" style="69" customWidth="1"/>
    <col min="2" max="13" width="4.25" customWidth="1"/>
    <col min="14" max="14" width="9.625" style="14" customWidth="1"/>
    <col min="15" max="23" width="6.125" customWidth="1"/>
    <col min="24" max="24" width="4.25" customWidth="1"/>
    <col min="25" max="25" width="9.625" style="14" customWidth="1"/>
    <col min="26" max="34" width="6.125" customWidth="1"/>
    <col min="35" max="35" width="4.25" customWidth="1"/>
    <col min="36" max="36" width="9.625" style="14" customWidth="1"/>
    <col min="37" max="45" width="6.125" customWidth="1"/>
    <col min="46" max="46" width="4.25" customWidth="1"/>
    <col min="47" max="47" width="9.625" customWidth="1"/>
    <col min="48" max="56" width="6.125" customWidth="1"/>
    <col min="57" max="57" width="4.25" customWidth="1"/>
    <col min="58" max="58" width="9.625" style="14" customWidth="1"/>
    <col min="59" max="67" width="6.125" customWidth="1"/>
    <col min="68" max="89" width="4.25" customWidth="1"/>
  </cols>
  <sheetData>
    <row r="1" spans="1:71" x14ac:dyDescent="0.25">
      <c r="A1" s="14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Y1" s="109"/>
      <c r="Z1" s="109"/>
      <c r="AA1" s="109"/>
      <c r="AB1" s="108"/>
      <c r="AC1" s="108"/>
      <c r="AD1" s="108"/>
      <c r="AE1" s="108"/>
      <c r="AF1" s="108"/>
      <c r="AG1" s="108"/>
      <c r="AH1" s="108"/>
      <c r="AI1" s="108"/>
    </row>
    <row r="2" spans="1:71" x14ac:dyDescent="0.25">
      <c r="A2" s="14"/>
      <c r="B2" s="7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N2" s="68" t="s">
        <v>111</v>
      </c>
      <c r="O2" s="106" t="s">
        <v>112</v>
      </c>
      <c r="P2" s="106"/>
      <c r="Q2" s="106"/>
      <c r="R2" s="106"/>
      <c r="S2" s="106"/>
      <c r="T2" s="106"/>
      <c r="U2" s="106"/>
      <c r="V2" s="106"/>
      <c r="W2" s="106"/>
      <c r="X2" s="108"/>
      <c r="Y2" s="108" t="s">
        <v>115</v>
      </c>
      <c r="Z2" s="108"/>
      <c r="AA2" s="108"/>
      <c r="AC2" s="109" t="s">
        <v>119</v>
      </c>
      <c r="AD2" s="109"/>
      <c r="AE2" s="109"/>
      <c r="AF2" s="109"/>
      <c r="AG2" s="109" t="s">
        <v>116</v>
      </c>
      <c r="AH2" s="108"/>
      <c r="AI2" s="109"/>
      <c r="AK2" t="s">
        <v>129</v>
      </c>
      <c r="AO2" t="s">
        <v>135</v>
      </c>
      <c r="AS2" t="s">
        <v>158</v>
      </c>
      <c r="AV2" t="s">
        <v>157</v>
      </c>
    </row>
    <row r="3" spans="1:71" x14ac:dyDescent="0.25">
      <c r="A3" s="13" t="s">
        <v>0</v>
      </c>
      <c r="B3" s="10">
        <v>1</v>
      </c>
      <c r="C3" s="76">
        <v>0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/>
      <c r="K3" s="77"/>
      <c r="L3" s="78"/>
      <c r="O3" s="106" t="s">
        <v>113</v>
      </c>
      <c r="P3" s="106"/>
      <c r="Q3" s="106"/>
      <c r="R3" s="106"/>
      <c r="S3" s="106"/>
      <c r="T3" s="106"/>
      <c r="U3" s="106"/>
      <c r="V3" s="106"/>
      <c r="W3" s="106"/>
      <c r="X3" s="108"/>
      <c r="Y3" s="108"/>
      <c r="Z3" s="108"/>
      <c r="AA3" s="108"/>
      <c r="AC3" s="109" t="s">
        <v>120</v>
      </c>
      <c r="AD3" s="109"/>
      <c r="AE3" s="109"/>
      <c r="AF3" s="109"/>
      <c r="AG3" s="109" t="s">
        <v>116</v>
      </c>
      <c r="AH3" s="108"/>
      <c r="AI3" s="109"/>
      <c r="AK3" t="s">
        <v>130</v>
      </c>
      <c r="AO3" t="s">
        <v>135</v>
      </c>
      <c r="AS3" t="s">
        <v>155</v>
      </c>
      <c r="AV3" t="s">
        <v>157</v>
      </c>
    </row>
    <row r="4" spans="1:71" x14ac:dyDescent="0.25">
      <c r="A4" s="13"/>
      <c r="B4" s="10">
        <v>2</v>
      </c>
      <c r="C4" s="79">
        <v>0</v>
      </c>
      <c r="D4" s="80">
        <v>2</v>
      </c>
      <c r="E4" s="80">
        <v>5</v>
      </c>
      <c r="F4" s="80">
        <v>5</v>
      </c>
      <c r="G4" s="80">
        <v>9</v>
      </c>
      <c r="H4" s="80">
        <v>1</v>
      </c>
      <c r="I4" s="80">
        <v>0</v>
      </c>
      <c r="J4" s="80"/>
      <c r="K4" s="80"/>
      <c r="L4" s="81"/>
      <c r="O4" s="106" t="s">
        <v>114</v>
      </c>
      <c r="P4" s="106"/>
      <c r="Q4" s="106"/>
      <c r="R4" s="106"/>
      <c r="S4" s="106"/>
      <c r="T4" s="106"/>
      <c r="U4" s="106"/>
      <c r="V4" s="106"/>
      <c r="W4" s="106"/>
      <c r="X4" s="108"/>
      <c r="Y4" s="108" t="s">
        <v>117</v>
      </c>
      <c r="Z4" s="108"/>
      <c r="AA4" s="108"/>
      <c r="AC4" s="109" t="s">
        <v>118</v>
      </c>
      <c r="AD4" s="109"/>
      <c r="AE4" s="109"/>
      <c r="AF4" s="109"/>
      <c r="AG4" s="109" t="s">
        <v>116</v>
      </c>
      <c r="AH4" s="108"/>
      <c r="AI4" s="109"/>
      <c r="AK4" t="s">
        <v>131</v>
      </c>
      <c r="AO4" t="s">
        <v>135</v>
      </c>
      <c r="AS4" t="s">
        <v>156</v>
      </c>
      <c r="AV4" t="s">
        <v>157</v>
      </c>
    </row>
    <row r="5" spans="1:71" x14ac:dyDescent="0.25">
      <c r="A5" s="13"/>
      <c r="B5" s="10">
        <v>3</v>
      </c>
      <c r="C5" s="79">
        <v>0</v>
      </c>
      <c r="D5" s="80">
        <v>3</v>
      </c>
      <c r="E5" s="80">
        <v>4</v>
      </c>
      <c r="F5" s="80">
        <v>7</v>
      </c>
      <c r="G5" s="80">
        <v>6</v>
      </c>
      <c r="H5" s="80">
        <v>2</v>
      </c>
      <c r="I5" s="80">
        <v>0</v>
      </c>
      <c r="J5" s="80"/>
      <c r="K5" s="80"/>
      <c r="L5" s="81"/>
      <c r="Y5" s="110"/>
      <c r="Z5" s="110"/>
      <c r="AA5" s="108"/>
      <c r="AC5" s="112" t="s">
        <v>121</v>
      </c>
      <c r="AD5" s="109"/>
      <c r="AE5" s="109"/>
      <c r="AF5" s="109"/>
      <c r="AG5" s="109" t="s">
        <v>116</v>
      </c>
      <c r="AH5" s="108"/>
      <c r="AI5" s="109"/>
      <c r="AK5" t="s">
        <v>132</v>
      </c>
      <c r="AO5" t="s">
        <v>136</v>
      </c>
      <c r="AS5" t="s">
        <v>159</v>
      </c>
      <c r="AV5" t="s">
        <v>161</v>
      </c>
    </row>
    <row r="6" spans="1:71" x14ac:dyDescent="0.25">
      <c r="A6" s="13"/>
      <c r="B6" s="10">
        <v>4</v>
      </c>
      <c r="C6" s="79">
        <v>0</v>
      </c>
      <c r="D6" s="80">
        <v>4</v>
      </c>
      <c r="E6" s="80">
        <v>6</v>
      </c>
      <c r="F6" s="80">
        <v>5</v>
      </c>
      <c r="G6" s="80">
        <v>4</v>
      </c>
      <c r="H6" s="80">
        <v>2</v>
      </c>
      <c r="I6" s="80">
        <v>0</v>
      </c>
      <c r="J6" s="80"/>
      <c r="K6" s="80"/>
      <c r="L6" s="81"/>
      <c r="Y6" s="110"/>
      <c r="Z6" s="110"/>
      <c r="AA6" s="108"/>
      <c r="AC6" s="112" t="s">
        <v>122</v>
      </c>
      <c r="AD6" s="109"/>
      <c r="AE6" s="109"/>
      <c r="AF6" s="109"/>
      <c r="AG6" s="109" t="s">
        <v>116</v>
      </c>
      <c r="AH6" s="108"/>
      <c r="AI6" s="109"/>
      <c r="AK6" t="s">
        <v>133</v>
      </c>
      <c r="AO6" t="s">
        <v>136</v>
      </c>
      <c r="AS6" t="s">
        <v>160</v>
      </c>
      <c r="AV6" t="s">
        <v>161</v>
      </c>
    </row>
    <row r="7" spans="1:71" x14ac:dyDescent="0.25">
      <c r="A7" s="13"/>
      <c r="B7" s="10">
        <v>5</v>
      </c>
      <c r="C7" s="79">
        <v>0</v>
      </c>
      <c r="D7" s="80">
        <v>9</v>
      </c>
      <c r="E7" s="80">
        <v>7</v>
      </c>
      <c r="F7" s="80">
        <v>6</v>
      </c>
      <c r="G7" s="80">
        <v>3</v>
      </c>
      <c r="H7" s="80">
        <v>1</v>
      </c>
      <c r="I7" s="80">
        <v>0</v>
      </c>
      <c r="J7" s="80"/>
      <c r="K7" s="80"/>
      <c r="L7" s="81"/>
      <c r="Y7" s="110"/>
      <c r="Z7" s="110"/>
      <c r="AA7" s="108"/>
      <c r="AC7" s="112" t="s">
        <v>118</v>
      </c>
      <c r="AD7" s="109"/>
      <c r="AE7" s="109"/>
      <c r="AF7" s="109"/>
      <c r="AG7" s="109" t="s">
        <v>116</v>
      </c>
      <c r="AH7" s="108"/>
      <c r="AI7" s="109"/>
      <c r="AK7" t="s">
        <v>134</v>
      </c>
      <c r="AO7" t="s">
        <v>136</v>
      </c>
    </row>
    <row r="8" spans="1:71" x14ac:dyDescent="0.25">
      <c r="A8" s="13"/>
      <c r="B8" s="10">
        <v>6</v>
      </c>
      <c r="C8" s="79">
        <v>0</v>
      </c>
      <c r="D8" s="80">
        <v>8</v>
      </c>
      <c r="E8" s="80">
        <v>6</v>
      </c>
      <c r="F8" s="80">
        <v>3</v>
      </c>
      <c r="G8" s="80">
        <v>2</v>
      </c>
      <c r="H8" s="80">
        <v>3</v>
      </c>
      <c r="I8" s="80">
        <v>0</v>
      </c>
      <c r="J8" s="80"/>
      <c r="K8" s="80"/>
      <c r="L8" s="81"/>
      <c r="Y8" s="110"/>
      <c r="Z8" s="110"/>
      <c r="AA8" s="108"/>
      <c r="AC8" s="109" t="s">
        <v>123</v>
      </c>
      <c r="AD8" s="109"/>
      <c r="AE8" s="109"/>
      <c r="AF8" s="109"/>
      <c r="AG8" s="109" t="s">
        <v>116</v>
      </c>
      <c r="AH8" s="108"/>
      <c r="AI8" s="109"/>
      <c r="AK8" t="s">
        <v>139</v>
      </c>
    </row>
    <row r="9" spans="1:71" x14ac:dyDescent="0.25">
      <c r="A9" s="13"/>
      <c r="B9" s="10">
        <v>7</v>
      </c>
      <c r="C9" s="79">
        <v>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/>
      <c r="K9" s="80"/>
      <c r="L9" s="81"/>
      <c r="Y9" s="108" t="s">
        <v>124</v>
      </c>
      <c r="Z9" s="108"/>
      <c r="AA9" s="108"/>
      <c r="AC9" s="109" t="s">
        <v>126</v>
      </c>
      <c r="AD9" s="109"/>
      <c r="AE9" s="109"/>
      <c r="AF9" s="109"/>
      <c r="AG9" s="109" t="s">
        <v>125</v>
      </c>
      <c r="AH9" s="108"/>
      <c r="AI9" s="109"/>
      <c r="AK9" t="s">
        <v>137</v>
      </c>
      <c r="BN9" s="7"/>
      <c r="BO9" s="7"/>
      <c r="BP9" s="7"/>
      <c r="BQ9" s="7"/>
      <c r="BR9" s="7"/>
      <c r="BS9" s="7"/>
    </row>
    <row r="10" spans="1:71" x14ac:dyDescent="0.25">
      <c r="A10" s="13"/>
      <c r="B10" s="10">
        <v>8</v>
      </c>
      <c r="C10" s="79"/>
      <c r="D10" s="80"/>
      <c r="E10" s="80"/>
      <c r="F10" s="80"/>
      <c r="G10" s="80"/>
      <c r="H10" s="80"/>
      <c r="I10" s="80"/>
      <c r="J10" s="80"/>
      <c r="K10" s="80"/>
      <c r="L10" s="81"/>
      <c r="Y10" s="110"/>
      <c r="Z10" s="110"/>
      <c r="AA10" s="108"/>
      <c r="AC10" s="109" t="s">
        <v>127</v>
      </c>
      <c r="AD10" s="109"/>
      <c r="AE10" s="109"/>
      <c r="AF10" s="109"/>
      <c r="AG10" s="109" t="s">
        <v>125</v>
      </c>
      <c r="AH10" s="108"/>
      <c r="AI10" s="109"/>
      <c r="AK10" t="s">
        <v>138</v>
      </c>
      <c r="BN10" s="7"/>
      <c r="BO10" s="7"/>
      <c r="BP10" s="7"/>
      <c r="BQ10" s="7"/>
      <c r="BR10" s="7"/>
      <c r="BS10" s="7"/>
    </row>
    <row r="11" spans="1:71" x14ac:dyDescent="0.25">
      <c r="A11" s="13"/>
      <c r="B11" s="10">
        <v>9</v>
      </c>
      <c r="C11" s="79"/>
      <c r="D11" s="80"/>
      <c r="E11" s="80"/>
      <c r="F11" s="80"/>
      <c r="G11" s="80"/>
      <c r="H11" s="80"/>
      <c r="I11" s="80"/>
      <c r="J11" s="80"/>
      <c r="K11" s="80"/>
      <c r="L11" s="81"/>
      <c r="Y11" s="110"/>
      <c r="Z11" s="110"/>
      <c r="AA11" s="108"/>
      <c r="AC11" s="109" t="s">
        <v>128</v>
      </c>
      <c r="AD11" s="109"/>
      <c r="AE11" s="109"/>
      <c r="AF11" s="109"/>
      <c r="AG11" s="109" t="s">
        <v>125</v>
      </c>
      <c r="AH11" s="108"/>
      <c r="AI11" s="109"/>
      <c r="BN11" s="7"/>
      <c r="BO11" s="7"/>
      <c r="BP11" s="7"/>
      <c r="BQ11" s="7"/>
      <c r="BR11" s="7"/>
      <c r="BS11" s="7"/>
    </row>
    <row r="12" spans="1:71" x14ac:dyDescent="0.25">
      <c r="A12" s="13"/>
      <c r="B12" s="10">
        <v>10</v>
      </c>
      <c r="C12" s="82"/>
      <c r="D12" s="83"/>
      <c r="E12" s="83"/>
      <c r="F12" s="83"/>
      <c r="G12" s="83"/>
      <c r="H12" s="83"/>
      <c r="I12" s="83"/>
      <c r="J12" s="83"/>
      <c r="K12" s="83"/>
      <c r="L12" s="84"/>
      <c r="Y12" s="16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BN12" s="7"/>
      <c r="BO12" s="7"/>
      <c r="BP12" s="7"/>
      <c r="BQ12" s="7"/>
      <c r="BR12" s="7"/>
      <c r="BS12" s="7"/>
    </row>
    <row r="13" spans="1:71" x14ac:dyDescent="0.25">
      <c r="A13" s="68"/>
      <c r="L13" s="11"/>
      <c r="N13" s="13"/>
      <c r="Y13" s="16"/>
      <c r="Z13" s="11"/>
      <c r="AA13" s="11"/>
      <c r="AB13" s="11"/>
      <c r="AC13" s="11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13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</row>
    <row r="14" spans="1:71" x14ac:dyDescent="0.25">
      <c r="A14" s="126"/>
      <c r="B14" s="123"/>
      <c r="C14" s="123"/>
      <c r="D14" s="123"/>
      <c r="E14" s="124"/>
      <c r="F14" s="127" t="s">
        <v>150</v>
      </c>
      <c r="G14" s="123"/>
      <c r="H14" s="123"/>
      <c r="I14" s="125"/>
      <c r="J14" s="123" t="s">
        <v>141</v>
      </c>
      <c r="K14" s="123"/>
      <c r="L14" s="125"/>
      <c r="N14" s="68"/>
      <c r="Y14" s="70"/>
      <c r="Z14" s="11"/>
      <c r="AA14" s="11"/>
      <c r="AB14" s="11"/>
      <c r="AC14" s="11"/>
      <c r="AJ14" s="69"/>
      <c r="AU14" s="7"/>
      <c r="AV14" s="96" t="s">
        <v>49</v>
      </c>
      <c r="AW14" s="96"/>
      <c r="AX14" s="96"/>
      <c r="AY14" s="7"/>
      <c r="AZ14" s="96" t="s">
        <v>50</v>
      </c>
      <c r="BA14" s="96"/>
      <c r="BB14" s="96"/>
      <c r="BC14" s="7"/>
      <c r="BD14" s="7"/>
      <c r="BE14" s="7"/>
      <c r="BF14" s="13"/>
      <c r="BG14" s="96" t="s">
        <v>5</v>
      </c>
      <c r="BH14" s="96"/>
      <c r="BI14" s="96"/>
      <c r="BJ14" s="7"/>
      <c r="BK14" s="96" t="s">
        <v>6</v>
      </c>
      <c r="BL14" s="96"/>
      <c r="BM14" s="96"/>
      <c r="BN14" s="7"/>
      <c r="BO14" s="7"/>
      <c r="BP14" s="7"/>
      <c r="BQ14" s="7"/>
      <c r="BR14" s="7"/>
      <c r="BS14" s="7"/>
    </row>
    <row r="15" spans="1:71" x14ac:dyDescent="0.25">
      <c r="A15" s="113" t="s">
        <v>38</v>
      </c>
      <c r="B15" s="113" t="s">
        <v>39</v>
      </c>
      <c r="C15" s="114"/>
      <c r="D15" s="114"/>
      <c r="E15" s="115"/>
      <c r="F15" s="30" t="s">
        <v>38</v>
      </c>
      <c r="G15" s="115"/>
      <c r="H15" s="115"/>
      <c r="I15" s="128"/>
      <c r="J15" s="115"/>
      <c r="K15" s="115"/>
      <c r="L15" s="32"/>
      <c r="N15" s="68"/>
      <c r="Y15" s="70"/>
      <c r="Z15" s="11"/>
      <c r="AA15" s="11"/>
      <c r="AB15" s="11"/>
      <c r="AC15" s="11"/>
      <c r="AJ15" s="69"/>
      <c r="AU15" s="13" t="s">
        <v>47</v>
      </c>
      <c r="AV15" s="76">
        <v>0</v>
      </c>
      <c r="AW15" s="92">
        <v>1</v>
      </c>
      <c r="AX15" s="93">
        <v>0</v>
      </c>
      <c r="AZ15" s="76">
        <v>1</v>
      </c>
      <c r="BA15" s="92">
        <v>1</v>
      </c>
      <c r="BB15" s="93">
        <v>1</v>
      </c>
      <c r="BC15" s="7"/>
      <c r="BD15" s="7"/>
      <c r="BE15" s="7"/>
      <c r="BF15" s="13" t="s">
        <v>4</v>
      </c>
      <c r="BG15" s="76">
        <v>-1</v>
      </c>
      <c r="BH15" s="92">
        <v>-2</v>
      </c>
      <c r="BI15" s="93">
        <v>-1</v>
      </c>
      <c r="BJ15" s="7"/>
      <c r="BK15" s="76">
        <v>-1</v>
      </c>
      <c r="BL15" s="92">
        <v>0</v>
      </c>
      <c r="BM15" s="93">
        <v>1</v>
      </c>
      <c r="BN15" s="7"/>
      <c r="BO15" s="7"/>
      <c r="BP15" s="7"/>
      <c r="BQ15" s="7"/>
      <c r="BR15" s="7"/>
      <c r="BS15" s="7"/>
    </row>
    <row r="16" spans="1:71" x14ac:dyDescent="0.25">
      <c r="A16" s="121"/>
      <c r="B16" s="116" t="s">
        <v>40</v>
      </c>
      <c r="C16" s="111"/>
      <c r="D16" s="111"/>
      <c r="E16" s="111"/>
      <c r="F16" s="33" t="s">
        <v>140</v>
      </c>
      <c r="G16" s="7"/>
      <c r="H16" s="7"/>
      <c r="I16" s="117"/>
      <c r="J16" s="7" t="s">
        <v>142</v>
      </c>
      <c r="K16" s="7"/>
      <c r="L16" s="34"/>
      <c r="N16" s="68"/>
      <c r="Y16" s="70"/>
      <c r="Z16" s="11"/>
      <c r="AA16" s="11"/>
      <c r="AB16" s="11"/>
      <c r="AC16" s="11"/>
      <c r="AJ16" s="69"/>
      <c r="AU16" s="7"/>
      <c r="AV16" s="94">
        <v>1</v>
      </c>
      <c r="AW16" s="80">
        <v>-4</v>
      </c>
      <c r="AX16" s="81">
        <v>1</v>
      </c>
      <c r="AZ16" s="94">
        <v>1</v>
      </c>
      <c r="BA16" s="80">
        <v>-8</v>
      </c>
      <c r="BB16" s="81">
        <v>1</v>
      </c>
      <c r="BC16" s="7"/>
      <c r="BD16" s="7"/>
      <c r="BE16" s="7"/>
      <c r="BF16" s="13"/>
      <c r="BG16" s="94">
        <v>0</v>
      </c>
      <c r="BH16" s="80">
        <v>0</v>
      </c>
      <c r="BI16" s="81">
        <v>0</v>
      </c>
      <c r="BJ16" s="7"/>
      <c r="BK16" s="94">
        <v>-2</v>
      </c>
      <c r="BL16" s="80">
        <v>0</v>
      </c>
      <c r="BM16" s="81">
        <v>2</v>
      </c>
      <c r="BN16" s="7"/>
      <c r="BO16" s="7"/>
      <c r="BP16" s="7"/>
      <c r="BQ16" s="7"/>
      <c r="BR16" s="7"/>
      <c r="BS16" s="7"/>
    </row>
    <row r="17" spans="1:71" x14ac:dyDescent="0.25">
      <c r="A17" s="121"/>
      <c r="B17" s="116" t="s">
        <v>41</v>
      </c>
      <c r="C17" s="111"/>
      <c r="D17" s="111"/>
      <c r="E17" s="111"/>
      <c r="F17" s="33" t="s">
        <v>143</v>
      </c>
      <c r="G17" s="7"/>
      <c r="H17" s="7"/>
      <c r="I17" s="117"/>
      <c r="J17" s="7"/>
      <c r="K17" s="7"/>
      <c r="L17" s="34"/>
      <c r="N17" s="68"/>
      <c r="Y17" s="70"/>
      <c r="Z17" s="11"/>
      <c r="AA17" s="11"/>
      <c r="AB17" s="11"/>
      <c r="AC17" s="11"/>
      <c r="AJ17" s="69"/>
      <c r="AU17" s="7"/>
      <c r="AV17" s="95">
        <v>0</v>
      </c>
      <c r="AW17" s="83">
        <v>1</v>
      </c>
      <c r="AX17" s="84">
        <v>0</v>
      </c>
      <c r="AZ17" s="95">
        <v>1</v>
      </c>
      <c r="BA17" s="83">
        <v>1</v>
      </c>
      <c r="BB17" s="84">
        <v>1</v>
      </c>
      <c r="BC17" s="7"/>
      <c r="BD17" s="7"/>
      <c r="BE17" s="7"/>
      <c r="BF17" s="13"/>
      <c r="BG17" s="95">
        <v>1</v>
      </c>
      <c r="BH17" s="83">
        <v>2</v>
      </c>
      <c r="BI17" s="84">
        <v>1</v>
      </c>
      <c r="BJ17" s="7"/>
      <c r="BK17" s="95">
        <v>-1</v>
      </c>
      <c r="BL17" s="83">
        <v>0</v>
      </c>
      <c r="BM17" s="84">
        <v>1</v>
      </c>
      <c r="BN17" s="7"/>
      <c r="BO17" s="7"/>
      <c r="BP17" s="7"/>
      <c r="BQ17" s="7"/>
      <c r="BR17" s="7"/>
      <c r="BS17" s="7"/>
    </row>
    <row r="18" spans="1:71" x14ac:dyDescent="0.25">
      <c r="A18" s="129"/>
      <c r="B18" s="118"/>
      <c r="C18" s="119"/>
      <c r="D18" s="119"/>
      <c r="E18" s="119"/>
      <c r="F18" s="35" t="s">
        <v>144</v>
      </c>
      <c r="G18" s="29"/>
      <c r="H18" s="29"/>
      <c r="I18" s="120"/>
      <c r="J18" s="29"/>
      <c r="K18" s="29"/>
      <c r="L18" s="61"/>
      <c r="N18" s="74"/>
      <c r="Y18" s="75"/>
      <c r="Z18" s="11"/>
      <c r="AA18" s="11"/>
      <c r="AB18" s="11"/>
      <c r="AC18" s="11"/>
      <c r="AE18" s="11"/>
      <c r="AF18" s="11"/>
      <c r="AG18" s="11"/>
      <c r="AH18" s="11"/>
      <c r="AI18" s="11"/>
      <c r="AJ18" s="7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2"/>
      <c r="AV18" s="12"/>
      <c r="AW18" s="12"/>
      <c r="AX18" s="12"/>
      <c r="AY18" s="11"/>
      <c r="AZ18" s="12"/>
      <c r="BA18" s="12"/>
      <c r="BB18" s="12"/>
      <c r="BC18" s="12"/>
      <c r="BD18" s="12"/>
      <c r="BE18" s="12"/>
      <c r="BF18" s="17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7"/>
    </row>
    <row r="19" spans="1:71" x14ac:dyDescent="0.25">
      <c r="A19" s="113" t="s">
        <v>145</v>
      </c>
      <c r="B19" s="113" t="s">
        <v>42</v>
      </c>
      <c r="C19" s="114"/>
      <c r="D19" s="114"/>
      <c r="E19" s="114"/>
      <c r="F19" s="131" t="s">
        <v>154</v>
      </c>
      <c r="G19" s="115"/>
      <c r="H19" s="115"/>
      <c r="I19" s="128"/>
      <c r="J19" s="115"/>
      <c r="K19" s="115"/>
      <c r="L19" s="32"/>
      <c r="N19" s="13" t="s">
        <v>8</v>
      </c>
      <c r="O19" s="7"/>
      <c r="P19" s="10">
        <f>C2</f>
        <v>1</v>
      </c>
      <c r="Q19" s="10">
        <f>D2</f>
        <v>2</v>
      </c>
      <c r="R19" s="10">
        <f>E2</f>
        <v>3</v>
      </c>
      <c r="S19" s="10">
        <f>F2</f>
        <v>4</v>
      </c>
      <c r="T19" s="10">
        <f>G2</f>
        <v>5</v>
      </c>
      <c r="U19" s="10">
        <f>H2</f>
        <v>6</v>
      </c>
      <c r="V19" s="10">
        <f>I2</f>
        <v>7</v>
      </c>
      <c r="W19" s="10">
        <f>J2</f>
        <v>8</v>
      </c>
      <c r="X19" s="12"/>
      <c r="Y19" s="14" t="s">
        <v>39</v>
      </c>
      <c r="Z19" s="7"/>
      <c r="AA19" s="10">
        <f t="shared" ref="AA19:AH19" si="0">P19</f>
        <v>1</v>
      </c>
      <c r="AB19" s="10">
        <f t="shared" si="0"/>
        <v>2</v>
      </c>
      <c r="AC19" s="10">
        <f t="shared" si="0"/>
        <v>3</v>
      </c>
      <c r="AD19" s="10">
        <f t="shared" si="0"/>
        <v>4</v>
      </c>
      <c r="AE19" s="10">
        <f t="shared" si="0"/>
        <v>5</v>
      </c>
      <c r="AF19" s="10">
        <f t="shared" si="0"/>
        <v>6</v>
      </c>
      <c r="AG19" s="10">
        <f t="shared" si="0"/>
        <v>7</v>
      </c>
      <c r="AH19" s="10">
        <f t="shared" si="0"/>
        <v>8</v>
      </c>
      <c r="AJ19" s="13" t="s">
        <v>37</v>
      </c>
      <c r="AK19" s="7"/>
      <c r="AL19" s="10">
        <f t="shared" ref="AL19:AS19" si="1">AA19</f>
        <v>1</v>
      </c>
      <c r="AM19" s="10">
        <f t="shared" si="1"/>
        <v>2</v>
      </c>
      <c r="AN19" s="10">
        <f t="shared" si="1"/>
        <v>3</v>
      </c>
      <c r="AO19" s="10">
        <f t="shared" si="1"/>
        <v>4</v>
      </c>
      <c r="AP19" s="10">
        <f t="shared" si="1"/>
        <v>5</v>
      </c>
      <c r="AQ19" s="10">
        <f t="shared" si="1"/>
        <v>6</v>
      </c>
      <c r="AR19" s="10">
        <f t="shared" si="1"/>
        <v>7</v>
      </c>
      <c r="AS19" s="10">
        <f t="shared" si="1"/>
        <v>8</v>
      </c>
      <c r="AU19" s="13" t="s">
        <v>49</v>
      </c>
      <c r="AV19" s="7"/>
      <c r="AW19" s="10">
        <f t="shared" ref="AW19:BD19" si="2">AL19</f>
        <v>1</v>
      </c>
      <c r="AX19" s="10">
        <f t="shared" si="2"/>
        <v>2</v>
      </c>
      <c r="AY19" s="10">
        <f t="shared" si="2"/>
        <v>3</v>
      </c>
      <c r="AZ19" s="10">
        <f t="shared" si="2"/>
        <v>4</v>
      </c>
      <c r="BA19" s="10">
        <f t="shared" si="2"/>
        <v>5</v>
      </c>
      <c r="BB19" s="10">
        <f t="shared" si="2"/>
        <v>6</v>
      </c>
      <c r="BC19" s="10">
        <f t="shared" si="2"/>
        <v>7</v>
      </c>
      <c r="BD19" s="10">
        <f t="shared" si="2"/>
        <v>8</v>
      </c>
      <c r="BE19" s="7"/>
      <c r="BF19" s="13" t="s">
        <v>5</v>
      </c>
      <c r="BG19" s="7"/>
      <c r="BH19" s="10">
        <f t="shared" ref="BH19:BO19" si="3">AW19</f>
        <v>1</v>
      </c>
      <c r="BI19" s="10">
        <f t="shared" si="3"/>
        <v>2</v>
      </c>
      <c r="BJ19" s="10">
        <f t="shared" si="3"/>
        <v>3</v>
      </c>
      <c r="BK19" s="10">
        <f t="shared" si="3"/>
        <v>4</v>
      </c>
      <c r="BL19" s="10">
        <f t="shared" si="3"/>
        <v>5</v>
      </c>
      <c r="BM19" s="10">
        <f t="shared" si="3"/>
        <v>6</v>
      </c>
      <c r="BN19" s="10">
        <f t="shared" si="3"/>
        <v>7</v>
      </c>
      <c r="BO19" s="10">
        <f t="shared" si="3"/>
        <v>8</v>
      </c>
      <c r="BP19" s="7"/>
      <c r="BQ19" s="7"/>
      <c r="BR19" s="7"/>
      <c r="BS19" s="7"/>
    </row>
    <row r="20" spans="1:71" x14ac:dyDescent="0.25">
      <c r="A20" s="121"/>
      <c r="B20" s="116"/>
      <c r="C20" s="111"/>
      <c r="D20" s="111"/>
      <c r="E20" s="111"/>
      <c r="F20" s="130" t="s">
        <v>153</v>
      </c>
      <c r="G20" s="7"/>
      <c r="H20" s="7"/>
      <c r="I20" s="117"/>
      <c r="J20" s="7"/>
      <c r="K20" s="7"/>
      <c r="L20" s="34"/>
      <c r="N20" s="13"/>
      <c r="O20" s="10">
        <f>B3</f>
        <v>1</v>
      </c>
      <c r="P20" s="73">
        <f>MEDIAN(C3:E5)</f>
        <v>0</v>
      </c>
      <c r="Q20" s="36">
        <f>MEDIAN(D3:F5)</f>
        <v>3</v>
      </c>
      <c r="R20" s="36">
        <f>MEDIAN(E3:G5)</f>
        <v>5</v>
      </c>
      <c r="S20" s="36">
        <f>MEDIAN(F3:H5)</f>
        <v>2</v>
      </c>
      <c r="T20" s="36">
        <f>MEDIAN(G3:I5)</f>
        <v>0</v>
      </c>
      <c r="U20" s="36">
        <f>MEDIAN(H3:J5)</f>
        <v>0</v>
      </c>
      <c r="V20" s="36">
        <f>MEDIAN(I3:K5)</f>
        <v>0</v>
      </c>
      <c r="W20" s="37" t="e">
        <f>MEDIAN(J3:L5)</f>
        <v>#NUM!</v>
      </c>
      <c r="X20" s="12"/>
      <c r="Y20" s="14" t="s">
        <v>38</v>
      </c>
      <c r="Z20" s="10">
        <f t="shared" ref="Z20:Z22" si="4">O20</f>
        <v>1</v>
      </c>
      <c r="AA20" s="73">
        <f>ROUND(AVERAGE(C3:E5),$Y$23)</f>
        <v>1.56</v>
      </c>
      <c r="AB20" s="36">
        <f>ROUND(AVERAGE(D3:F5),$Y$23)</f>
        <v>2.89</v>
      </c>
      <c r="AC20" s="36">
        <f>ROUND(AVERAGE(E3:G5),$Y$23)</f>
        <v>4</v>
      </c>
      <c r="AD20" s="36">
        <f>ROUND(AVERAGE(F3:H5),$Y$23)</f>
        <v>3.33</v>
      </c>
      <c r="AE20" s="36">
        <f>ROUND(AVERAGE(G3:I5),$Y$23)</f>
        <v>2</v>
      </c>
      <c r="AF20" s="36">
        <f>ROUND(AVERAGE(H3:J5),$Y$23)</f>
        <v>0.5</v>
      </c>
      <c r="AG20" s="36">
        <f>ROUND(AVERAGE(I3:K5),$Y$23)</f>
        <v>0</v>
      </c>
      <c r="AH20" s="37" t="e">
        <f>ROUND(AVERAGE(J3:L5),$Y$23)</f>
        <v>#DIV/0!</v>
      </c>
      <c r="AJ20" s="14" t="s">
        <v>45</v>
      </c>
      <c r="AK20" s="10">
        <f t="shared" ref="AK20:AK22" si="5">Z20</f>
        <v>1</v>
      </c>
      <c r="AL20" s="73">
        <f>ROUND(((SUM(C3:E5)-MIN(C3:E5)-SMALL(C3:E5,2)-MAX(C3:E5)-LARGE(C3:E5,2))/(COUNT(C3:E5)-$AJ$23)),$AJ$25)</f>
        <v>1</v>
      </c>
      <c r="AM20" s="36">
        <f>ROUND(((SUM(D3:F5)-MIN(D3:F5)-SMALL(D3:F5,2)-MAX(D3:F5)-LARGE(D3:F5,2))/(COUNT(D3:F5)-$AJ$23)),$AJ$25)</f>
        <v>2.8</v>
      </c>
      <c r="AN20" s="36">
        <f>ROUND(((SUM(E3:G5)-MIN(E3:G5)-SMALL(E3:G5,2)-MAX(E3:G5)-LARGE(E3:G5,2))/(COUNT(E3:G5)-$AJ$23)),$AJ$25)</f>
        <v>4</v>
      </c>
      <c r="AO20" s="36">
        <f>ROUND(((SUM(F3:H5)-MIN(F3:H5)-SMALL(F3:H5,2)-MAX(F3:H5)-LARGE(F3:H5,2))/(COUNT(F3:H5)-$AJ$23)),$AJ$25)</f>
        <v>2.8</v>
      </c>
      <c r="AP20" s="36">
        <f>ROUND(((SUM(G3:I5)-MIN(G3:I5)-SMALL(G3:I5,2)-MAX(G3:I5)-LARGE(G3:I5,2))/(COUNT(G3:I5)-$AJ$23)),$AJ$25)</f>
        <v>0.6</v>
      </c>
      <c r="AQ20" s="36">
        <f>ROUND(((SUM(H3:J5)-MIN(H3:J5)-SMALL(H3:J5,2)-MAX(H3:J5)-LARGE(H3:J5,2))/(COUNT(H3:J5)-$AJ$23)),$AJ$25)</f>
        <v>0</v>
      </c>
      <c r="AR20" s="36">
        <f>ROUND(((SUM(I3:K5)-MIN(I3:K5)-SMALL(I3:K5,2)-MAX(I3:K5)-LARGE(I3:K5,2))/(COUNT(I3:K5)-$AJ$23)),$AJ$25)</f>
        <v>0</v>
      </c>
      <c r="AS20" s="37" t="e">
        <f>ROUND(((SUM(J3:L5)-MIN(J3:L5)-SMALL(J3:L5,2)-MAX(J3:L5)-LARGE(J3:L5,2))/(COUNT(J3:L5)-$AJ$23)),$AJ$25)</f>
        <v>#NUM!</v>
      </c>
      <c r="AU20" s="13" t="s">
        <v>46</v>
      </c>
      <c r="AV20" s="10">
        <f t="shared" ref="AV20:AV22" si="6">AK20</f>
        <v>1</v>
      </c>
      <c r="AW20" s="73">
        <f>$AV$15*C3+$AW$15*D3+$AX$15*E3+$AV$16*C4+$AW$16*D4+$AX$16*E4+$AV$17*C5+$AW$17*D5+$AX$17*E5</f>
        <v>0</v>
      </c>
      <c r="AX20" s="36">
        <f>$AV$15*D3+$AW$15*E3+$AX$15*F3+$AV$16*D4+$AW$16*E4+$AX$16*F4+$AV$17*D5+$AW$17*E5+$AX$17*F5</f>
        <v>-9</v>
      </c>
      <c r="AY20" s="36">
        <f>$AV$15*E3+$AW$15*F3+$AX$15*G3+$AV$16*E4+$AW$16*F4+$AX$16*G4+$AV$17*E5+$AW$17*F5+$AX$17*G5</f>
        <v>1</v>
      </c>
      <c r="AZ20" s="36">
        <f>$AV$15*F3+$AW$15*G3+$AX$15*H3+$AV$16*F4+$AW$16*G4+$AX$16*H4+$AV$17*F5+$AW$17*G5+$AX$17*H5</f>
        <v>-24</v>
      </c>
      <c r="BA20" s="36">
        <f>$AV$15*G3+$AW$15*H3+$AX$15*I3+$AV$16*G4+$AW$16*H4+$AX$16*I4+$AV$17*G5+$AW$17*H5+$AX$17*I5</f>
        <v>7</v>
      </c>
      <c r="BB20" s="36">
        <f>$AV$15*H3+$AW$15*I3+$AX$15*J3+$AV$16*H4+$AW$16*I4+$AX$16*J4+$AV$17*H5+$AW$17*I5+$AX$17*J5</f>
        <v>1</v>
      </c>
      <c r="BC20" s="36">
        <f>$AV$15*I3+$AW$15*J3+$AX$15*K3+$AV$16*I4+$AW$16*J4+$AX$16*K4+$AV$17*I5+$AW$17*J5+$AX$17*K5</f>
        <v>0</v>
      </c>
      <c r="BD20" s="37">
        <f>$AV$15*J3+$AW$15*K3+$AX$15*L3+$AV$16*J4+$AW$16*K4+$AX$16*L4+$AV$17*J5+$AW$17*K5+$AX$17*L5</f>
        <v>0</v>
      </c>
      <c r="BE20" s="7"/>
      <c r="BF20" s="13" t="s">
        <v>46</v>
      </c>
      <c r="BG20" s="10">
        <f t="shared" ref="BG20:BG22" si="7">AV20</f>
        <v>1</v>
      </c>
      <c r="BH20" s="73">
        <f>$BG$15*C3+$BH$15*D3+$BI$15*E3+$BG$16*C4+$BH$16*D4+$BI$16*E4+$BG$17*C5+$BH$17*D5+$BI$17*E5</f>
        <v>10</v>
      </c>
      <c r="BI20" s="36">
        <f>$BG$15*D3+$BH$15*E3+$BI$15*F3+$BG$16*D4+$BH$16*E4+$BI$16*F4+$BG$17*D5+$BH$17*E5+$BI$17*F5</f>
        <v>18</v>
      </c>
      <c r="BJ20" s="36">
        <f>$BG$15*E3+$BH$15*F3+$BI$15*G3+$BG$16*E4+$BH$16*F4+$BI$16*G4+$BG$17*E5+$BH$17*F5+$BI$17*G5</f>
        <v>24</v>
      </c>
      <c r="BK20" s="36">
        <f>$BG$15*F3+$BH$15*G3+$BI$15*H3+$BG$16*F4+$BH$16*G4+$BI$16*H4+$BG$17*F5+$BH$17*G5+$BI$17*H5</f>
        <v>21</v>
      </c>
      <c r="BL20" s="36">
        <f>$BG$15*G3+$BH$15*H3+$BI$15*I3+$BG$16*G4+$BH$16*H4+$BI$16*I4+$BG$17*G5+$BH$17*H5+$BI$17*I5</f>
        <v>10</v>
      </c>
      <c r="BM20" s="36">
        <f>$BG$15*H3+$BH$15*I3+$BI$15*J3+$BG$16*H4+$BH$16*I4+$BI$16*J4+$BG$17*H5+$BH$17*I5+$BI$17*J5</f>
        <v>2</v>
      </c>
      <c r="BN20" s="36">
        <f>$BG$15*I3+$BH$15*J3+$BI$15*K3+$BG$16*I4+$BH$16*J4+$BI$16*K4+$BG$17*I5+$BH$17*J5+$BI$17*K5</f>
        <v>0</v>
      </c>
      <c r="BO20" s="37">
        <f>$BG$15*J3+$BH$15*K3+$BI$15*L3+$BG$16*J4+$BH$16*K4+$BI$16*L4+$BG$17*J5+$BH$17*K5+$BI$17*L5</f>
        <v>0</v>
      </c>
      <c r="BP20" s="7"/>
      <c r="BQ20" s="7"/>
      <c r="BR20" s="7"/>
      <c r="BS20" s="7"/>
    </row>
    <row r="21" spans="1:71" x14ac:dyDescent="0.25">
      <c r="A21" s="121"/>
      <c r="B21" s="116" t="s">
        <v>8</v>
      </c>
      <c r="C21" s="111"/>
      <c r="D21" s="111"/>
      <c r="E21" s="111"/>
      <c r="F21" s="33" t="s">
        <v>144</v>
      </c>
      <c r="G21" s="7"/>
      <c r="H21" s="7"/>
      <c r="I21" s="117"/>
      <c r="J21" s="7" t="s">
        <v>147</v>
      </c>
      <c r="K21" s="7"/>
      <c r="L21" s="117"/>
      <c r="N21" s="13"/>
      <c r="O21" s="10">
        <f>B4</f>
        <v>2</v>
      </c>
      <c r="P21" s="38">
        <f>MEDIAN(C4:E6)</f>
        <v>3</v>
      </c>
      <c r="Q21" s="18">
        <f>MEDIAN(D4:F6)</f>
        <v>5</v>
      </c>
      <c r="R21" s="18">
        <f>MEDIAN(E4:G6)</f>
        <v>5</v>
      </c>
      <c r="S21" s="18">
        <f>MEDIAN(F4:H6)</f>
        <v>5</v>
      </c>
      <c r="T21" s="18">
        <f>MEDIAN(G4:I6)</f>
        <v>2</v>
      </c>
      <c r="U21" s="18">
        <f>MEDIAN(H4:J6)</f>
        <v>0.5</v>
      </c>
      <c r="V21" s="18">
        <f>MEDIAN(I4:K6)</f>
        <v>0</v>
      </c>
      <c r="W21" s="39" t="e">
        <f>MEDIAN(J4:L6)</f>
        <v>#NUM!</v>
      </c>
      <c r="X21" s="12"/>
      <c r="Z21" s="10">
        <f t="shared" si="4"/>
        <v>2</v>
      </c>
      <c r="AA21" s="38">
        <f>ROUND(AVERAGE(C4:E6),$Y$23)</f>
        <v>2.67</v>
      </c>
      <c r="AB21" s="18">
        <f>ROUND(AVERAGE(D4:F6),$Y$23)</f>
        <v>4.5599999999999996</v>
      </c>
      <c r="AC21" s="18">
        <f>ROUND(AVERAGE(E4:G6),$Y$23)</f>
        <v>5.67</v>
      </c>
      <c r="AD21" s="18">
        <f>ROUND(AVERAGE(F4:H6),$Y$23)</f>
        <v>4.5599999999999996</v>
      </c>
      <c r="AE21" s="18">
        <f>ROUND(AVERAGE(G4:I6),$Y$23)</f>
        <v>2.67</v>
      </c>
      <c r="AF21" s="18">
        <f>ROUND(AVERAGE(H4:J6),$Y$23)</f>
        <v>0.83</v>
      </c>
      <c r="AG21" s="18">
        <f>ROUND(AVERAGE(I4:K6),$Y$23)</f>
        <v>0</v>
      </c>
      <c r="AH21" s="39" t="e">
        <f>ROUND(AVERAGE(J4:L6),$Y$23)</f>
        <v>#DIV/0!</v>
      </c>
      <c r="AK21" s="10">
        <f t="shared" si="5"/>
        <v>2</v>
      </c>
      <c r="AL21" s="38">
        <f>ROUND(((SUM(C4:E6)-MIN(C4:E6)-SMALL(C4:E6,2)-MAX(C4:E6)-LARGE(C4:E6,2))/(COUNT(C4:E6)-$AJ$23)),$AJ$25)</f>
        <v>2.6</v>
      </c>
      <c r="AM21" s="18">
        <f>ROUND(((SUM(D4:F6)-MIN(D4:F6)-SMALL(D4:F6,2)-MAX(D4:F6)-LARGE(D4:F6,2))/(COUNT(D4:F6)-$AJ$23)),$AJ$25)</f>
        <v>4.5999999999999996</v>
      </c>
      <c r="AN21" s="18">
        <f>ROUND(((SUM(E4:G6)-MIN(E4:G6)-SMALL(E4:G6,2)-MAX(E4:G6)-LARGE(E4:G6,2))/(COUNT(E4:G6)-$AJ$23)),$AJ$25)</f>
        <v>5.4</v>
      </c>
      <c r="AO21" s="18">
        <f>ROUND(((SUM(F4:H6)-MIN(F4:H6)-SMALL(F4:H6,2)-MAX(F4:H6)-LARGE(F4:H6,2))/(COUNT(F4:H6)-$AJ$23)),$AJ$25)</f>
        <v>4.4000000000000004</v>
      </c>
      <c r="AP21" s="18">
        <f>ROUND(((SUM(G4:I6)-MIN(G4:I6)-SMALL(G4:I6,2)-MAX(G4:I6)-LARGE(G4:I6,2))/(COUNT(G4:I6)-$AJ$23)),$AJ$25)</f>
        <v>1.8</v>
      </c>
      <c r="AQ21" s="18">
        <f>ROUND(((SUM(H4:J6)-MIN(H4:J6)-SMALL(H4:J6,2)-MAX(H4:J6)-LARGE(H4:J6,2))/(COUNT(H4:J6)-$AJ$23)),$AJ$25)</f>
        <v>0.5</v>
      </c>
      <c r="AR21" s="18">
        <f>ROUND(((SUM(I4:K6)-MIN(I4:K6)-SMALL(I4:K6,2)-MAX(I4:K6)-LARGE(I4:K6,2))/(COUNT(I4:K6)-$AJ$23)),$AJ$25)</f>
        <v>0</v>
      </c>
      <c r="AS21" s="39" t="e">
        <f>ROUND(((SUM(J4:L6)-MIN(J4:L6)-SMALL(J4:L6,2)-MAX(J4:L6)-LARGE(J4:L6,2))/(COUNT(J4:L6)-$AJ$23)),$AJ$25)</f>
        <v>#NUM!</v>
      </c>
      <c r="AU21" s="13"/>
      <c r="AV21" s="10">
        <f t="shared" si="6"/>
        <v>2</v>
      </c>
      <c r="AW21" s="38">
        <f>$AV$15*C4+$AW$15*D4+$AX$15*E4+$AV$16*C5+$AW$16*D5+$AX$16*E5+$AV$17*C6+$AW$17*D6+$AX$17*E6</f>
        <v>-2</v>
      </c>
      <c r="AX21" s="18">
        <f>$AV$15*D4+$AW$15*E4+$AX$15*F4+$AV$16*D5+$AW$16*E5+$AX$16*F5+$AV$17*D6+$AW$17*E6+$AX$17*F6</f>
        <v>5</v>
      </c>
      <c r="AY21" s="18">
        <f>$AV$15*E4+$AW$15*F4+$AX$15*G4+$AV$16*E5+$AW$16*F5+$AX$16*G5+$AV$17*E6+$AW$17*F6+$AX$17*G6</f>
        <v>-8</v>
      </c>
      <c r="AZ21" s="18">
        <f>$AV$15*F4+$AW$15*G4+$AX$15*H4+$AV$16*F5+$AW$16*G5+$AX$16*H5+$AV$17*F6+$AW$17*G6+$AX$17*H6</f>
        <v>-2</v>
      </c>
      <c r="BA21" s="18">
        <f>$AV$15*G4+$AW$15*H4+$AX$15*I4+$AV$16*G5+$AW$16*H5+$AX$16*I5+$AV$17*G6+$AW$17*H6+$AX$17*I6</f>
        <v>1</v>
      </c>
      <c r="BB21" s="18">
        <f>$AV$15*H4+$AW$15*I4+$AX$15*J4+$AV$16*H5+$AW$16*I5+$AX$16*J5+$AV$17*H6+$AW$17*I6+$AX$17*J6</f>
        <v>2</v>
      </c>
      <c r="BC21" s="18">
        <f>$AV$15*I4+$AW$15*J4+$AX$15*K4+$AV$16*I5+$AW$16*J5+$AX$16*K5+$AV$17*I6+$AW$17*J6+$AX$17*K6</f>
        <v>0</v>
      </c>
      <c r="BD21" s="39">
        <f>$AV$15*J4+$AW$15*K4+$AX$15*L4+$AV$16*J5+$AW$16*K5+$AX$16*L5+$AV$17*J6+$AW$17*K6+$AX$17*L6</f>
        <v>0</v>
      </c>
      <c r="BE21" s="7"/>
      <c r="BF21" s="13"/>
      <c r="BG21" s="10">
        <f t="shared" si="7"/>
        <v>2</v>
      </c>
      <c r="BH21" s="38">
        <f>$BG$15*C4+$BH$15*D4+$BI$15*E4+$BG$16*C5+$BH$16*D5+$BI$16*E5+$BG$17*C6+$BH$17*D6+$BI$17*E6</f>
        <v>5</v>
      </c>
      <c r="BI21" s="18">
        <f>$BG$15*D4+$BH$15*E4+$BI$15*F4+$BG$16*D5+$BH$16*E5+$BI$16*F5+$BG$17*D6+$BH$17*E6+$BI$17*F6</f>
        <v>4</v>
      </c>
      <c r="BJ21" s="18">
        <f>$BG$15*E4+$BH$15*F4+$BI$15*G4+$BG$16*E5+$BH$16*F5+$BI$16*G5+$BG$17*E6+$BH$17*F6+$BI$17*G6</f>
        <v>-4</v>
      </c>
      <c r="BK21" s="18">
        <f>$BG$15*F4+$BH$15*G4+$BI$15*H4+$BG$16*F5+$BH$16*G5+$BI$16*H5+$BG$17*F6+$BH$17*G6+$BI$17*H6</f>
        <v>-9</v>
      </c>
      <c r="BL21" s="18">
        <f>$BG$15*G4+$BH$15*H4+$BI$15*I4+$BG$16*G5+$BH$16*H5+$BI$16*I5+$BG$17*G6+$BH$17*H6+$BI$17*I6</f>
        <v>-3</v>
      </c>
      <c r="BM21" s="18">
        <f>$BG$15*H4+$BH$15*I4+$BI$15*J4+$BG$16*H5+$BH$16*I5+$BI$16*J5+$BG$17*H6+$BH$17*I6+$BI$17*J6</f>
        <v>1</v>
      </c>
      <c r="BN21" s="18">
        <f>$BG$15*I4+$BH$15*J4+$BI$15*K4+$BG$16*I5+$BH$16*J5+$BI$16*K5+$BG$17*I6+$BH$17*J6+$BI$17*K6</f>
        <v>0</v>
      </c>
      <c r="BO21" s="39">
        <f>$BG$15*J4+$BH$15*K4+$BI$15*L4+$BG$16*J5+$BH$16*K5+$BI$16*L5+$BG$17*J6+$BH$17*K6+$BI$17*L6</f>
        <v>0</v>
      </c>
      <c r="BP21" s="7"/>
      <c r="BQ21" s="7"/>
      <c r="BR21" s="7"/>
      <c r="BS21" s="7"/>
    </row>
    <row r="22" spans="1:71" x14ac:dyDescent="0.25">
      <c r="A22" s="121"/>
      <c r="B22" s="116"/>
      <c r="C22" s="111"/>
      <c r="D22" s="111"/>
      <c r="E22" s="111"/>
      <c r="F22" s="33" t="s">
        <v>142</v>
      </c>
      <c r="G22" s="7"/>
      <c r="H22" s="7"/>
      <c r="I22" s="117"/>
      <c r="J22" s="7"/>
      <c r="K22" s="7"/>
      <c r="L22" s="117"/>
      <c r="N22" s="13"/>
      <c r="O22" s="10">
        <f>B5</f>
        <v>3</v>
      </c>
      <c r="P22" s="38">
        <f>MEDIAN(C5:E7)</f>
        <v>4</v>
      </c>
      <c r="Q22" s="18">
        <f>MEDIAN(D5:F7)</f>
        <v>6</v>
      </c>
      <c r="R22" s="18">
        <f>MEDIAN(E5:G7)</f>
        <v>6</v>
      </c>
      <c r="S22" s="18">
        <f>MEDIAN(F5:H7)</f>
        <v>4</v>
      </c>
      <c r="T22" s="18">
        <f>MEDIAN(G5:I7)</f>
        <v>2</v>
      </c>
      <c r="U22" s="18">
        <f>MEDIAN(H5:J7)</f>
        <v>0.5</v>
      </c>
      <c r="V22" s="18">
        <f>MEDIAN(I5:K7)</f>
        <v>0</v>
      </c>
      <c r="W22" s="39" t="e">
        <f>MEDIAN(J5:L7)</f>
        <v>#NUM!</v>
      </c>
      <c r="X22" s="12"/>
      <c r="Y22" s="71" t="s">
        <v>107</v>
      </c>
      <c r="Z22" s="10">
        <f t="shared" si="4"/>
        <v>3</v>
      </c>
      <c r="AA22" s="38">
        <f>ROUND(AVERAGE(C5:E7),$Y$23)</f>
        <v>3.67</v>
      </c>
      <c r="AB22" s="18">
        <f>ROUND(AVERAGE(D5:F7),$Y$23)</f>
        <v>5.67</v>
      </c>
      <c r="AC22" s="18">
        <f>ROUND(AVERAGE(E5:G7),$Y$23)</f>
        <v>5.33</v>
      </c>
      <c r="AD22" s="18">
        <f>ROUND(AVERAGE(F5:H7),$Y$23)</f>
        <v>4</v>
      </c>
      <c r="AE22" s="18">
        <f>ROUND(AVERAGE(G5:I7),$Y$23)</f>
        <v>2</v>
      </c>
      <c r="AF22" s="18">
        <f>ROUND(AVERAGE(H5:J7),$Y$23)</f>
        <v>0.83</v>
      </c>
      <c r="AG22" s="18">
        <f>ROUND(AVERAGE(I5:K7),$Y$23)</f>
        <v>0</v>
      </c>
      <c r="AH22" s="39" t="e">
        <f>ROUND(AVERAGE(J5:L7),$Y$23)</f>
        <v>#DIV/0!</v>
      </c>
      <c r="AJ22" s="13" t="s">
        <v>44</v>
      </c>
      <c r="AK22" s="10">
        <f t="shared" si="5"/>
        <v>3</v>
      </c>
      <c r="AL22" s="38">
        <f>ROUND(((SUM(C5:E7)-MIN(C5:E7)-SMALL(C5:E7,2)-MAX(C5:E7)-LARGE(C5:E7,2))/(COUNT(C5:E7)-$AJ$23)),$AJ$25)</f>
        <v>3.4</v>
      </c>
      <c r="AM22" s="18">
        <f>ROUND(((SUM(D5:F7)-MIN(D5:F7)-SMALL(D5:F7,2)-MAX(D5:F7)-LARGE(D5:F7,2))/(COUNT(D5:F7)-$AJ$23)),$AJ$25)</f>
        <v>5.6</v>
      </c>
      <c r="AN22" s="18">
        <f>ROUND(((SUM(E5:G7)-MIN(E5:G7)-SMALL(E5:G7,2)-MAX(E5:G7)-LARGE(E5:G7,2))/(COUNT(E5:G7)-$AJ$23)),$AJ$25)</f>
        <v>5.4</v>
      </c>
      <c r="AO22" s="18">
        <f>ROUND(((SUM(F5:H7)-MIN(F5:H7)-SMALL(F5:H7,2)-MAX(F5:H7)-LARGE(F5:H7,2))/(COUNT(F5:H7)-$AJ$23)),$AJ$25)</f>
        <v>4</v>
      </c>
      <c r="AP22" s="18">
        <f>ROUND(((SUM(G5:I7)-MIN(G5:I7)-SMALL(G5:I7,2)-MAX(G5:I7)-LARGE(G5:I7,2))/(COUNT(G5:I7)-$AJ$23)),$AJ$25)</f>
        <v>1.6</v>
      </c>
      <c r="AQ22" s="18">
        <f>ROUND(((SUM(H5:J7)-MIN(H5:J7)-SMALL(H5:J7,2)-MAX(H5:J7)-LARGE(H5:J7,2))/(COUNT(H5:J7)-$AJ$23)),$AJ$25)</f>
        <v>0.5</v>
      </c>
      <c r="AR22" s="18">
        <f>ROUND(((SUM(I5:K7)-MIN(I5:K7)-SMALL(I5:K7,2)-MAX(I5:K7)-LARGE(I5:K7,2))/(COUNT(I5:K7)-$AJ$23)),$AJ$25)</f>
        <v>0</v>
      </c>
      <c r="AS22" s="39" t="e">
        <f>ROUND(((SUM(J5:L7)-MIN(J5:L7)-SMALL(J5:L7,2)-MAX(J5:L7)-LARGE(J5:L7,2))/(COUNT(J5:L7)-$AJ$23)),$AJ$25)</f>
        <v>#NUM!</v>
      </c>
      <c r="AU22" s="17"/>
      <c r="AV22" s="10">
        <f t="shared" si="6"/>
        <v>3</v>
      </c>
      <c r="AW22" s="38">
        <f>$AV$15*C5+$AW$15*D5+$AX$15*E5+$AV$16*C6+$AW$16*D6+$AX$16*E6+$AV$17*C7+$AW$17*D7+$AX$17*E7</f>
        <v>2</v>
      </c>
      <c r="AX22" s="18">
        <f>$AV$15*D5+$AW$15*E5+$AX$15*F5+$AV$16*D6+$AW$16*E6+$AX$16*F6+$AV$17*D7+$AW$17*E7+$AX$17*F7</f>
        <v>-4</v>
      </c>
      <c r="AY22" s="18">
        <f>$AV$15*E5+$AW$15*F5+$AX$15*G5+$AV$16*E6+$AW$16*F6+$AX$16*G6+$AV$17*E7+$AW$17*F7+$AX$17*G7</f>
        <v>3</v>
      </c>
      <c r="AZ22" s="18">
        <f>$AV$15*F5+$AW$15*G5+$AX$15*H5+$AV$16*F6+$AW$16*G6+$AX$16*H6+$AV$17*F7+$AW$17*G7+$AX$17*H7</f>
        <v>0</v>
      </c>
      <c r="BA22" s="18">
        <f>$AV$15*G5+$AW$15*H5+$AX$15*I5+$AV$16*G6+$AW$16*H6+$AX$16*I6+$AV$17*G7+$AW$17*H7+$AX$17*I7</f>
        <v>-1</v>
      </c>
      <c r="BB22" s="18">
        <f>$AV$15*H5+$AW$15*I5+$AX$15*J5+$AV$16*H6+$AW$16*I6+$AX$16*J6+$AV$17*H7+$AW$17*I7+$AX$17*J7</f>
        <v>2</v>
      </c>
      <c r="BC22" s="18">
        <f>$AV$15*I5+$AW$15*J5+$AX$15*K5+$AV$16*I6+$AW$16*J6+$AX$16*K6+$AV$17*I7+$AW$17*J7+$AX$17*K7</f>
        <v>0</v>
      </c>
      <c r="BD22" s="39">
        <f>$AV$15*J5+$AW$15*K5+$AX$15*L5+$AV$16*J6+$AW$16*K6+$AX$16*L6+$AV$17*J7+$AW$17*K7+$AX$17*L7</f>
        <v>0</v>
      </c>
      <c r="BE22" s="7"/>
      <c r="BF22" s="17"/>
      <c r="BG22" s="10">
        <f t="shared" si="7"/>
        <v>3</v>
      </c>
      <c r="BH22" s="38">
        <f>$BG$15*C5+$BH$15*D5+$BI$15*E5+$BG$16*C6+$BH$16*D6+$BI$16*E6+$BG$17*C7+$BH$17*D7+$BI$17*E7</f>
        <v>15</v>
      </c>
      <c r="BI22" s="18">
        <f>$BG$15*D5+$BH$15*E5+$BI$15*F5+$BG$16*D6+$BH$16*E6+$BI$16*F6+$BG$17*D7+$BH$17*E7+$BI$17*F7</f>
        <v>11</v>
      </c>
      <c r="BJ22" s="18">
        <f>$BG$15*E5+$BH$15*F5+$BI$15*G5+$BG$16*E6+$BH$16*F6+$BI$16*G6+$BG$17*E7+$BH$17*F7+$BI$17*G7</f>
        <v>-2</v>
      </c>
      <c r="BK22" s="18">
        <f>$BG$15*F5+$BH$15*G5+$BI$15*H5+$BG$16*F6+$BH$16*G6+$BI$16*H6+$BG$17*F7+$BH$17*G7+$BI$17*H7</f>
        <v>-8</v>
      </c>
      <c r="BL22" s="18">
        <f>$BG$15*G5+$BH$15*H5+$BI$15*I5+$BG$16*G6+$BH$16*H6+$BI$16*I6+$BG$17*G7+$BH$17*H7+$BI$17*I7</f>
        <v>-5</v>
      </c>
      <c r="BM22" s="18">
        <f>$BG$15*H5+$BH$15*I5+$BI$15*J5+$BG$16*H6+$BH$16*I6+$BI$16*J6+$BG$17*H7+$BH$17*I7+$BI$17*J7</f>
        <v>-1</v>
      </c>
      <c r="BN22" s="18">
        <f>$BG$15*I5+$BH$15*J5+$BI$15*K5+$BG$16*I6+$BH$16*J6+$BI$16*K6+$BG$17*I7+$BH$17*J7+$BI$17*K7</f>
        <v>0</v>
      </c>
      <c r="BO22" s="39">
        <f>$BG$15*J5+$BH$15*K5+$BI$15*L5+$BG$16*J6+$BH$16*K6+$BI$16*L6+$BG$17*J7+$BH$17*K7+$BI$17*L7</f>
        <v>0</v>
      </c>
      <c r="BP22" s="7"/>
      <c r="BQ22" s="7"/>
      <c r="BR22" s="7"/>
      <c r="BS22" s="7"/>
    </row>
    <row r="23" spans="1:71" x14ac:dyDescent="0.25">
      <c r="A23" s="116"/>
      <c r="B23" s="116" t="s">
        <v>9</v>
      </c>
      <c r="C23" s="111"/>
      <c r="D23" s="111"/>
      <c r="E23" s="111"/>
      <c r="F23" s="33" t="s">
        <v>144</v>
      </c>
      <c r="G23" s="7"/>
      <c r="H23" s="7"/>
      <c r="I23" s="117"/>
      <c r="J23" s="7"/>
      <c r="K23" s="7"/>
      <c r="L23" s="117"/>
      <c r="N23" s="74"/>
      <c r="O23" s="10">
        <f>B6</f>
        <v>4</v>
      </c>
      <c r="P23" s="38">
        <f>MEDIAN(C6:E8)</f>
        <v>6</v>
      </c>
      <c r="Q23" s="18">
        <f>MEDIAN(D6:F8)</f>
        <v>6</v>
      </c>
      <c r="R23" s="18">
        <f>MEDIAN(E6:G8)</f>
        <v>5</v>
      </c>
      <c r="S23" s="18">
        <f>MEDIAN(F6:H8)</f>
        <v>3</v>
      </c>
      <c r="T23" s="18">
        <f>MEDIAN(G6:I8)</f>
        <v>2</v>
      </c>
      <c r="U23" s="18">
        <f>MEDIAN(H6:J8)</f>
        <v>0.5</v>
      </c>
      <c r="V23" s="18">
        <f>MEDIAN(I6:K8)</f>
        <v>0</v>
      </c>
      <c r="W23" s="39" t="e">
        <f>MEDIAN(J6:L8)</f>
        <v>#NUM!</v>
      </c>
      <c r="X23" s="12"/>
      <c r="Y23" s="91">
        <v>2</v>
      </c>
      <c r="Z23" s="10">
        <f>O23</f>
        <v>4</v>
      </c>
      <c r="AA23" s="38">
        <f>ROUND(AVERAGE(C6:E8),$Y$23)</f>
        <v>4.4400000000000004</v>
      </c>
      <c r="AB23" s="18">
        <f>ROUND(AVERAGE(D6:F8),$Y$23)</f>
        <v>6</v>
      </c>
      <c r="AC23" s="18">
        <f>ROUND(AVERAGE(E6:G8),$Y$23)</f>
        <v>4.67</v>
      </c>
      <c r="AD23" s="18">
        <f>ROUND(AVERAGE(F6:H8),$Y$23)</f>
        <v>3.22</v>
      </c>
      <c r="AE23" s="18">
        <f>ROUND(AVERAGE(G6:I8),$Y$23)</f>
        <v>1.67</v>
      </c>
      <c r="AF23" s="18">
        <f>ROUND(AVERAGE(H6:J8),$Y$23)</f>
        <v>1</v>
      </c>
      <c r="AG23" s="18">
        <f>ROUND(AVERAGE(I6:K8),$Y$23)</f>
        <v>0</v>
      </c>
      <c r="AH23" s="39" t="e">
        <f>ROUND(AVERAGE(J6:L8),$Y$23)</f>
        <v>#DIV/0!</v>
      </c>
      <c r="AJ23" s="91">
        <v>4</v>
      </c>
      <c r="AK23" s="10">
        <f>Z23</f>
        <v>4</v>
      </c>
      <c r="AL23" s="38">
        <f>ROUND(((SUM(C6:E8)-MIN(C6:E8)-SMALL(C6:E8,2)-MAX(C6:E8)-LARGE(C6:E8,2))/(COUNT(C6:E8)-$AJ$23)),$AJ$25)</f>
        <v>4.5999999999999996</v>
      </c>
      <c r="AM23" s="18">
        <f>ROUND(((SUM(D6:F8)-MIN(D6:F8)-SMALL(D6:F8,2)-MAX(D6:F8)-LARGE(D6:F8,2))/(COUNT(D6:F8)-$AJ$23)),$AJ$25)</f>
        <v>6</v>
      </c>
      <c r="AN23" s="18">
        <f>ROUND(((SUM(E6:G8)-MIN(E6:G8)-SMALL(E6:G8,2)-MAX(E6:G8)-LARGE(E6:G8,2))/(COUNT(E6:G8)-$AJ$23)),$AJ$25)</f>
        <v>4.8</v>
      </c>
      <c r="AO23" s="18">
        <f>ROUND(((SUM(F6:H8)-MIN(F6:H8)-SMALL(F6:H8,2)-MAX(F6:H8)-LARGE(F6:H8,2))/(COUNT(F6:H8)-$AJ$23)),$AJ$25)</f>
        <v>3</v>
      </c>
      <c r="AP23" s="18">
        <f>ROUND(((SUM(G6:I8)-MIN(G6:I8)-SMALL(G6:I8,2)-MAX(G6:I8)-LARGE(G6:I8,2))/(COUNT(G6:I8)-$AJ$23)),$AJ$25)</f>
        <v>1.6</v>
      </c>
      <c r="AQ23" s="18">
        <f>ROUND(((SUM(H6:J8)-MIN(H6:J8)-SMALL(H6:J8,2)-MAX(H6:J8)-LARGE(H6:J8,2))/(COUNT(H6:J8)-$AJ$23)),$AJ$25)</f>
        <v>0.5</v>
      </c>
      <c r="AR23" s="18">
        <f>ROUND(((SUM(I6:K8)-MIN(I6:K8)-SMALL(I6:K8,2)-MAX(I6:K8)-LARGE(I6:K8,2))/(COUNT(I6:K8)-$AJ$23)),$AJ$25)</f>
        <v>0</v>
      </c>
      <c r="AS23" s="39" t="e">
        <f>ROUND(((SUM(J6:L8)-MIN(J6:L8)-SMALL(J6:L8,2)-MAX(J6:L8)-LARGE(J6:L8,2))/(COUNT(J6:L8)-$AJ$23)),$AJ$25)</f>
        <v>#NUM!</v>
      </c>
      <c r="AU23" s="13"/>
      <c r="AV23" s="10">
        <f>AK23</f>
        <v>4</v>
      </c>
      <c r="AW23" s="38">
        <f>$AV$15*C6+$AW$15*D6+$AX$15*E6+$AV$16*C7+$AW$16*D7+$AX$16*E7+$AV$17*C8+$AW$17*D8+$AX$17*E8</f>
        <v>-17</v>
      </c>
      <c r="AX23" s="18">
        <f>$AV$15*D6+$AW$15*E6+$AX$15*F6+$AV$16*D7+$AW$16*E7+$AX$16*F7+$AV$17*D8+$AW$17*E8+$AX$17*F8</f>
        <v>-1</v>
      </c>
      <c r="AY23" s="18">
        <f>$AV$15*E6+$AW$15*F6+$AX$15*G6+$AV$16*E7+$AW$16*F7+$AX$16*G7+$AV$17*E8+$AW$17*F8+$AX$17*G8</f>
        <v>-6</v>
      </c>
      <c r="AZ23" s="18">
        <f>$AV$15*F6+$AW$15*G6+$AX$15*H6+$AV$16*F7+$AW$16*G7+$AX$16*H7+$AV$17*F8+$AW$17*G8+$AX$17*H8</f>
        <v>1</v>
      </c>
      <c r="BA23" s="18">
        <f>$AV$15*G6+$AW$15*H6+$AX$15*I6+$AV$16*G7+$AW$16*H7+$AX$16*I7+$AV$17*G8+$AW$17*H8+$AX$17*I8</f>
        <v>4</v>
      </c>
      <c r="BB23" s="18">
        <f>$AV$15*H6+$AW$15*I6+$AX$15*J6+$AV$16*H7+$AW$16*I7+$AX$16*J7+$AV$17*H8+$AW$17*I8+$AX$17*J8</f>
        <v>1</v>
      </c>
      <c r="BC23" s="18">
        <f>$AV$15*I6+$AW$15*J6+$AX$15*K6+$AV$16*I7+$AW$16*J7+$AX$16*K7+$AV$17*I8+$AW$17*J8+$AX$17*K8</f>
        <v>0</v>
      </c>
      <c r="BD23" s="39">
        <f>$AV$15*J6+$AW$15*K6+$AX$15*L6+$AV$16*J7+$AW$16*K7+$AX$16*L7+$AV$17*J8+$AW$17*K8+$AX$17*L8</f>
        <v>0</v>
      </c>
      <c r="BE23" s="7"/>
      <c r="BF23" s="13"/>
      <c r="BG23" s="10">
        <f>AV23</f>
        <v>4</v>
      </c>
      <c r="BH23" s="38">
        <f>$BG$15*C6+$BH$15*D6+$BI$15*E6+$BG$16*C7+$BH$16*D7+$BI$16*E7+$BG$17*C8+$BH$17*D8+$BI$17*E8</f>
        <v>8</v>
      </c>
      <c r="BI23" s="18">
        <f>$BG$15*D6+$BH$15*E6+$BI$15*F6+$BG$16*D7+$BH$16*E7+$BI$16*F7+$BG$17*D8+$BH$17*E8+$BI$17*F8</f>
        <v>2</v>
      </c>
      <c r="BJ23" s="18">
        <f>$BG$15*E6+$BH$15*F6+$BI$15*G6+$BG$16*E7+$BH$16*F7+$BI$16*G7+$BG$17*E8+$BH$17*F8+$BI$17*G8</f>
        <v>-6</v>
      </c>
      <c r="BK23" s="18">
        <f>$BG$15*F6+$BH$15*G6+$BI$15*H6+$BG$16*F7+$BH$16*G7+$BI$16*H7+$BG$17*F8+$BH$17*G8+$BI$17*H8</f>
        <v>-5</v>
      </c>
      <c r="BL23" s="18">
        <f>$BG$15*G6+$BH$15*H6+$BI$15*I6+$BG$16*G7+$BH$16*H7+$BI$16*I7+$BG$17*G8+$BH$17*H8+$BI$17*I8</f>
        <v>0</v>
      </c>
      <c r="BM23" s="18">
        <f>$BG$15*H6+$BH$15*I6+$BI$15*J6+$BG$16*H7+$BH$16*I7+$BI$16*J7+$BG$17*H8+$BH$17*I8+$BI$17*J8</f>
        <v>1</v>
      </c>
      <c r="BN23" s="18">
        <f>$BG$15*I6+$BH$15*J6+$BI$15*K6+$BG$16*I7+$BH$16*J7+$BI$16*K7+$BG$17*I8+$BH$17*J8+$BI$17*K8</f>
        <v>0</v>
      </c>
      <c r="BO23" s="39">
        <f>$BG$15*J6+$BH$15*K6+$BI$15*L6+$BG$16*J7+$BH$16*K7+$BI$16*L7+$BG$17*J8+$BH$17*K8+$BI$17*L8</f>
        <v>0</v>
      </c>
      <c r="BP23" s="7"/>
      <c r="BQ23" s="7"/>
      <c r="BR23" s="7"/>
      <c r="BS23" s="7"/>
    </row>
    <row r="24" spans="1:71" x14ac:dyDescent="0.25">
      <c r="A24" s="116"/>
      <c r="B24" s="116" t="s">
        <v>10</v>
      </c>
      <c r="C24" s="111"/>
      <c r="D24" s="111"/>
      <c r="E24" s="111"/>
      <c r="F24" s="33" t="s">
        <v>142</v>
      </c>
      <c r="G24" s="7"/>
      <c r="H24" s="7"/>
      <c r="I24" s="117"/>
      <c r="J24" s="7"/>
      <c r="K24" s="7"/>
      <c r="L24" s="117"/>
      <c r="N24" s="13"/>
      <c r="O24" s="10">
        <f>B7</f>
        <v>5</v>
      </c>
      <c r="P24" s="38">
        <f>MEDIAN(C7:E9)</f>
        <v>0</v>
      </c>
      <c r="Q24" s="18">
        <f>MEDIAN(D7:F9)</f>
        <v>6</v>
      </c>
      <c r="R24" s="18">
        <f>MEDIAN(E7:G9)</f>
        <v>3</v>
      </c>
      <c r="S24" s="18">
        <f>MEDIAN(F7:H9)</f>
        <v>2</v>
      </c>
      <c r="T24" s="18">
        <f>MEDIAN(G7:I9)</f>
        <v>0</v>
      </c>
      <c r="U24" s="18">
        <f>MEDIAN(H7:J9)</f>
        <v>0</v>
      </c>
      <c r="V24" s="18">
        <f>MEDIAN(I7:K9)</f>
        <v>0</v>
      </c>
      <c r="W24" s="39" t="e">
        <f>MEDIAN(J7:L9)</f>
        <v>#NUM!</v>
      </c>
      <c r="X24" s="12"/>
      <c r="Z24" s="10">
        <f>O24</f>
        <v>5</v>
      </c>
      <c r="AA24" s="38">
        <f>ROUND(AVERAGE(C7:E9),$Y$23)</f>
        <v>3.33</v>
      </c>
      <c r="AB24" s="18">
        <f>ROUND(AVERAGE(D7:F9),$Y$23)</f>
        <v>4.33</v>
      </c>
      <c r="AC24" s="18">
        <f>ROUND(AVERAGE(E7:G9),$Y$23)</f>
        <v>3</v>
      </c>
      <c r="AD24" s="18">
        <f>ROUND(AVERAGE(F7:H9),$Y$23)</f>
        <v>2</v>
      </c>
      <c r="AE24" s="18">
        <f>ROUND(AVERAGE(G7:I9),$Y$23)</f>
        <v>1</v>
      </c>
      <c r="AF24" s="18">
        <f>ROUND(AVERAGE(H7:J9),$Y$23)</f>
        <v>0.67</v>
      </c>
      <c r="AG24" s="18">
        <f>ROUND(AVERAGE(I7:K9),$Y$23)</f>
        <v>0</v>
      </c>
      <c r="AH24" s="39" t="e">
        <f>ROUND(AVERAGE(J7:L9),$Y$23)</f>
        <v>#DIV/0!</v>
      </c>
      <c r="AJ24" s="71" t="s">
        <v>107</v>
      </c>
      <c r="AK24" s="10">
        <f>Z24</f>
        <v>5</v>
      </c>
      <c r="AL24" s="38">
        <f>ROUND(((SUM(C7:E9)-MIN(C7:E9)-SMALL(C7:E9,2)-MAX(C7:E9)-LARGE(C7:E9,2))/(COUNT(C7:E9)-$AJ$23)),$AJ$25)</f>
        <v>2.6</v>
      </c>
      <c r="AM24" s="18">
        <f>ROUND(((SUM(D7:F9)-MIN(D7:F9)-SMALL(D7:F9,2)-MAX(D7:F9)-LARGE(D7:F9,2))/(COUNT(D7:F9)-$AJ$23)),$AJ$25)</f>
        <v>4.4000000000000004</v>
      </c>
      <c r="AN24" s="18">
        <f>ROUND(((SUM(E7:G9)-MIN(E7:G9)-SMALL(E7:G9,2)-MAX(E7:G9)-LARGE(E7:G9,2))/(COUNT(E7:G9)-$AJ$23)),$AJ$25)</f>
        <v>2.8</v>
      </c>
      <c r="AO24" s="18">
        <f>ROUND(((SUM(F7:H9)-MIN(F7:H9)-SMALL(F7:H9,2)-MAX(F7:H9)-LARGE(F7:H9,2))/(COUNT(F7:H9)-$AJ$23)),$AJ$25)</f>
        <v>1.8</v>
      </c>
      <c r="AP24" s="18">
        <f>ROUND(((SUM(G7:I9)-MIN(G7:I9)-SMALL(G7:I9,2)-MAX(G7:I9)-LARGE(G7:I9,2))/(COUNT(G7:I9)-$AJ$23)),$AJ$25)</f>
        <v>0.6</v>
      </c>
      <c r="AQ24" s="18">
        <f>ROUND(((SUM(H7:J9)-MIN(H7:J9)-SMALL(H7:J9,2)-MAX(H7:J9)-LARGE(H7:J9,2))/(COUNT(H7:J9)-$AJ$23)),$AJ$25)</f>
        <v>0</v>
      </c>
      <c r="AR24" s="18">
        <f>ROUND(((SUM(I7:K9)-MIN(I7:K9)-SMALL(I7:K9,2)-MAX(I7:K9)-LARGE(I7:K9,2))/(COUNT(I7:K9)-$AJ$23)),$AJ$25)</f>
        <v>0</v>
      </c>
      <c r="AS24" s="39" t="e">
        <f>ROUND(((SUM(J7:L9)-MIN(J7:L9)-SMALL(J7:L9,2)-MAX(J7:L9)-LARGE(J7:L9,2))/(COUNT(J7:L9)-$AJ$23)),$AJ$25)</f>
        <v>#NUM!</v>
      </c>
      <c r="AU24" s="13"/>
      <c r="AV24" s="10">
        <f>AK24</f>
        <v>5</v>
      </c>
      <c r="AW24" s="38">
        <f>$AV$15*C7+$AW$15*D7+$AX$15*E7+$AV$16*C8+$AW$16*D8+$AX$16*E8+$AV$17*C9+$AW$17*D9+$AX$17*E9</f>
        <v>-17</v>
      </c>
      <c r="AX24" s="18">
        <f>$AV$15*D7+$AW$15*E7+$AX$15*F7+$AV$16*D8+$AW$16*E8+$AX$16*F8+$AV$17*D9+$AW$17*E9+$AX$17*F9</f>
        <v>-6</v>
      </c>
      <c r="AY24" s="18">
        <f>$AV$15*E7+$AW$15*F7+$AX$15*G7+$AV$16*E8+$AW$16*F8+$AX$16*G8+$AV$17*E9+$AW$17*F9+$AX$17*G9</f>
        <v>2</v>
      </c>
      <c r="AZ24" s="18">
        <f>$AV$15*F7+$AW$15*G7+$AX$15*H7+$AV$16*F8+$AW$16*G8+$AX$16*H8+$AV$17*F9+$AW$17*G9+$AX$17*H9</f>
        <v>1</v>
      </c>
      <c r="BA24" s="18">
        <f>$AV$15*G7+$AW$15*H7+$AX$15*I7+$AV$16*G8+$AW$16*H8+$AX$16*I8+$AV$17*G9+$AW$17*H9+$AX$17*I9</f>
        <v>-9</v>
      </c>
      <c r="BB24" s="18">
        <f>$AV$15*H7+$AW$15*I7+$AX$15*J7+$AV$16*H8+$AW$16*I8+$AX$16*J8+$AV$17*H9+$AW$17*I9+$AX$17*J9</f>
        <v>3</v>
      </c>
      <c r="BC24" s="18">
        <f>$AV$15*I7+$AW$15*J7+$AX$15*K7+$AV$16*I8+$AW$16*J8+$AX$16*K8+$AV$17*I9+$AW$17*J9+$AX$17*K9</f>
        <v>0</v>
      </c>
      <c r="BD24" s="39">
        <f>$AV$15*J7+$AW$15*K7+$AX$15*L7+$AV$16*J8+$AW$16*K8+$AX$16*L8+$AV$17*J9+$AW$17*K9+$AX$17*L9</f>
        <v>0</v>
      </c>
      <c r="BE24" s="7"/>
      <c r="BF24" s="13"/>
      <c r="BG24" s="10">
        <f>AV24</f>
        <v>5</v>
      </c>
      <c r="BH24" s="38">
        <f>$BG$15*C7+$BH$15*D7+$BI$15*E7+$BG$16*C8+$BH$16*D8+$BI$16*E8+$BG$17*C9+$BH$17*D9+$BI$17*E9</f>
        <v>-25</v>
      </c>
      <c r="BI24" s="18">
        <f>$BG$15*D7+$BH$15*E7+$BI$15*F7+$BG$16*D8+$BH$16*E8+$BI$16*F8+$BG$17*D9+$BH$17*E9+$BI$17*F9</f>
        <v>-29</v>
      </c>
      <c r="BJ24" s="18">
        <f>$BG$15*E7+$BH$15*F7+$BI$15*G7+$BG$16*E8+$BH$16*F8+$BI$16*G8+$BG$17*E9+$BH$17*F9+$BI$17*G9</f>
        <v>-22</v>
      </c>
      <c r="BK24" s="18">
        <f>$BG$15*F7+$BH$15*G7+$BI$15*H7+$BG$16*F8+$BH$16*G8+$BI$16*H8+$BG$17*F9+$BH$17*G9+$BI$17*H9</f>
        <v>-13</v>
      </c>
      <c r="BL24" s="18">
        <f>$BG$15*G7+$BH$15*H7+$BI$15*I7+$BG$16*G8+$BH$16*H8+$BI$16*I8+$BG$17*G9+$BH$17*H9+$BI$17*I9</f>
        <v>-5</v>
      </c>
      <c r="BM24" s="18">
        <f>$BG$15*H7+$BH$15*I7+$BI$15*J7+$BG$16*H8+$BH$16*I8+$BI$16*J8+$BG$17*H9+$BH$17*I9+$BI$17*J9</f>
        <v>-1</v>
      </c>
      <c r="BN24" s="18">
        <f>$BG$15*I7+$BH$15*J7+$BI$15*K7+$BG$16*I8+$BH$16*J8+$BI$16*K8+$BG$17*I9+$BH$17*J9+$BI$17*K9</f>
        <v>0</v>
      </c>
      <c r="BO24" s="39">
        <f>$BG$15*J7+$BH$15*K7+$BI$15*L7+$BG$16*J8+$BH$16*K8+$BI$16*L8+$BG$17*J9+$BH$17*K9+$BI$17*L9</f>
        <v>0</v>
      </c>
      <c r="BP24" s="7"/>
      <c r="BQ24" s="7"/>
      <c r="BR24" s="7"/>
      <c r="BS24" s="7"/>
    </row>
    <row r="25" spans="1:71" x14ac:dyDescent="0.25">
      <c r="A25" s="116"/>
      <c r="B25" s="116" t="s">
        <v>11</v>
      </c>
      <c r="C25" s="111"/>
      <c r="D25" s="111"/>
      <c r="E25" s="111"/>
      <c r="F25" s="116" t="s">
        <v>149</v>
      </c>
      <c r="G25" s="7"/>
      <c r="H25" s="7"/>
      <c r="I25" s="117"/>
      <c r="J25" s="7" t="s">
        <v>144</v>
      </c>
      <c r="K25" s="7"/>
      <c r="L25" s="117"/>
      <c r="N25" s="13"/>
      <c r="O25" s="10">
        <f>B8</f>
        <v>6</v>
      </c>
      <c r="P25" s="38">
        <f>MEDIAN(C8:E10)</f>
        <v>0</v>
      </c>
      <c r="Q25" s="18">
        <f>MEDIAN(D8:F10)</f>
        <v>1.5</v>
      </c>
      <c r="R25" s="18">
        <f>MEDIAN(E8:G10)</f>
        <v>1</v>
      </c>
      <c r="S25" s="18">
        <f>MEDIAN(F8:H10)</f>
        <v>1</v>
      </c>
      <c r="T25" s="18">
        <f>MEDIAN(G8:I10)</f>
        <v>0</v>
      </c>
      <c r="U25" s="18">
        <f>MEDIAN(H8:J10)</f>
        <v>0</v>
      </c>
      <c r="V25" s="18">
        <f>MEDIAN(I8:K10)</f>
        <v>0</v>
      </c>
      <c r="W25" s="39" t="e">
        <f>MEDIAN(J8:L10)</f>
        <v>#NUM!</v>
      </c>
      <c r="X25" s="12"/>
      <c r="Z25" s="10">
        <f>O25</f>
        <v>6</v>
      </c>
      <c r="AA25" s="38">
        <f>ROUND(AVERAGE(C8:E10),$Y$23)</f>
        <v>2.33</v>
      </c>
      <c r="AB25" s="18">
        <f>ROUND(AVERAGE(D8:F10),$Y$23)</f>
        <v>2.83</v>
      </c>
      <c r="AC25" s="18">
        <f>ROUND(AVERAGE(E8:G10),$Y$23)</f>
        <v>1.83</v>
      </c>
      <c r="AD25" s="18">
        <f>ROUND(AVERAGE(F8:H10),$Y$23)</f>
        <v>1.33</v>
      </c>
      <c r="AE25" s="18">
        <f>ROUND(AVERAGE(G8:I10),$Y$23)</f>
        <v>0.83</v>
      </c>
      <c r="AF25" s="18">
        <f>ROUND(AVERAGE(H8:J10),$Y$23)</f>
        <v>0.75</v>
      </c>
      <c r="AG25" s="18">
        <f>ROUND(AVERAGE(I8:K10),$Y$23)</f>
        <v>0</v>
      </c>
      <c r="AH25" s="39" t="e">
        <f>ROUND(AVERAGE(J8:L10),$Y$23)</f>
        <v>#DIV/0!</v>
      </c>
      <c r="AJ25" s="91">
        <v>2</v>
      </c>
      <c r="AK25" s="10">
        <f>Z25</f>
        <v>6</v>
      </c>
      <c r="AL25" s="38">
        <f>ROUND(((SUM(C8:E10)-MIN(C8:E10)-SMALL(C8:E10,2)-MAX(C8:E10)-LARGE(C8:E10,2))/(COUNT(C8:E10)-$AJ$23)),$AJ$25)</f>
        <v>0</v>
      </c>
      <c r="AM25" s="18">
        <f>ROUND(((SUM(D8:F10)-MIN(D8:F10)-SMALL(D8:F10,2)-MAX(D8:F10)-LARGE(D8:F10,2))/(COUNT(D8:F10)-$AJ$23)),$AJ$25)</f>
        <v>1.5</v>
      </c>
      <c r="AN25" s="18">
        <f>ROUND(((SUM(E8:G10)-MIN(E8:G10)-SMALL(E8:G10,2)-MAX(E8:G10)-LARGE(E8:G10,2))/(COUNT(E8:G10)-$AJ$23)),$AJ$25)</f>
        <v>1</v>
      </c>
      <c r="AO25" s="18">
        <f>ROUND(((SUM(F8:H10)-MIN(F8:H10)-SMALL(F8:H10,2)-MAX(F8:H10)-LARGE(F8:H10,2))/(COUNT(F8:H10)-$AJ$23)),$AJ$25)</f>
        <v>1</v>
      </c>
      <c r="AP25" s="18">
        <f>ROUND(((SUM(G8:I10)-MIN(G8:I10)-SMALL(G8:I10,2)-MAX(G8:I10)-LARGE(G8:I10,2))/(COUNT(G8:I10)-$AJ$23)),$AJ$25)</f>
        <v>0</v>
      </c>
      <c r="AQ25" s="18" t="e">
        <f>ROUND(((SUM(H8:J10)-MIN(H8:J10)-SMALL(H8:J10,2)-MAX(H8:J10)-LARGE(H8:J10,2))/(COUNT(H8:J10)-$AJ$23)),$AJ$25)</f>
        <v>#DIV/0!</v>
      </c>
      <c r="AR25" s="18">
        <f>ROUND(((SUM(I8:K10)-MIN(I8:K10)-SMALL(I8:K10,2)-MAX(I8:K10)-LARGE(I8:K10,2))/(COUNT(I8:K10)-$AJ$23)),$AJ$25)</f>
        <v>0</v>
      </c>
      <c r="AS25" s="39" t="e">
        <f>ROUND(((SUM(J8:L10)-MIN(J8:L10)-SMALL(J8:L10,2)-MAX(J8:L10)-LARGE(J8:L10,2))/(COUNT(J8:L10)-$AJ$23)),$AJ$25)</f>
        <v>#NUM!</v>
      </c>
      <c r="AU25" s="13"/>
      <c r="AV25" s="10">
        <f>AK25</f>
        <v>6</v>
      </c>
      <c r="AW25" s="38">
        <f>$AV$15*C8+$AW$15*D8+$AX$15*E8+$AV$16*C9+$AW$16*D9+$AX$16*E9+$AV$17*C10+$AW$17*D10+$AX$17*E10</f>
        <v>8</v>
      </c>
      <c r="AX25" s="18">
        <f>$AV$15*D8+$AW$15*E8+$AX$15*F8+$AV$16*D9+$AW$16*E9+$AX$16*F9+$AV$17*D10+$AW$17*E10+$AX$17*F10</f>
        <v>6</v>
      </c>
      <c r="AY25" s="18">
        <f>$AV$15*E8+$AW$15*F8+$AX$15*G8+$AV$16*E9+$AW$16*F9+$AX$16*G9+$AV$17*E10+$AW$17*F10+$AX$17*G10</f>
        <v>3</v>
      </c>
      <c r="AZ25" s="18">
        <f>$AV$15*F8+$AW$15*G8+$AX$15*H8+$AV$16*F9+$AW$16*G9+$AX$16*H9+$AV$17*F10+$AW$17*G10+$AX$17*H10</f>
        <v>2</v>
      </c>
      <c r="BA25" s="18">
        <f>$AV$15*G8+$AW$15*H8+$AX$15*I8+$AV$16*G9+$AW$16*H9+$AX$16*I9+$AV$17*G10+$AW$17*H10+$AX$17*I10</f>
        <v>3</v>
      </c>
      <c r="BB25" s="18">
        <f>$AV$15*H8+$AW$15*I8+$AX$15*J8+$AV$16*H9+$AW$16*I9+$AX$16*J9+$AV$17*H10+$AW$17*I10+$AX$17*J10</f>
        <v>0</v>
      </c>
      <c r="BC25" s="18">
        <f>$AV$15*I8+$AW$15*J8+$AX$15*K8+$AV$16*I9+$AW$16*J9+$AX$16*K9+$AV$17*I10+$AW$17*J10+$AX$17*K10</f>
        <v>0</v>
      </c>
      <c r="BD25" s="39">
        <f>$AV$15*J8+$AW$15*K8+$AX$15*L8+$AV$16*J9+$AW$16*K9+$AX$16*L9+$AV$17*J10+$AW$17*K10+$AX$17*L10</f>
        <v>0</v>
      </c>
      <c r="BE25" s="7"/>
      <c r="BF25" s="13"/>
      <c r="BG25" s="10">
        <f>AV25</f>
        <v>6</v>
      </c>
      <c r="BH25" s="38">
        <f>$BG$15*C8+$BH$15*D8+$BI$15*E8+$BG$16*C9+$BH$16*D9+$BI$16*E9+$BG$17*C10+$BH$17*D10+$BI$17*E10</f>
        <v>-22</v>
      </c>
      <c r="BI25" s="18">
        <f>$BG$15*D8+$BH$15*E8+$BI$15*F8+$BG$16*D9+$BH$16*E9+$BI$16*F9+$BG$17*D10+$BH$17*E10+$BI$17*F10</f>
        <v>-23</v>
      </c>
      <c r="BJ25" s="18">
        <f>$BG$15*E8+$BH$15*F8+$BI$15*G8+$BG$16*E9+$BH$16*F9+$BI$16*G9+$BG$17*E10+$BH$17*F10+$BI$17*G10</f>
        <v>-14</v>
      </c>
      <c r="BK25" s="18">
        <f>$BG$15*F8+$BH$15*G8+$BI$15*H8+$BG$16*F9+$BH$16*G9+$BI$16*H9+$BG$17*F10+$BH$17*G10+$BI$17*H10</f>
        <v>-10</v>
      </c>
      <c r="BL25" s="18">
        <f>$BG$15*G8+$BH$15*H8+$BI$15*I8+$BG$16*G9+$BH$16*H9+$BI$16*I9+$BG$17*G10+$BH$17*H10+$BI$17*I10</f>
        <v>-8</v>
      </c>
      <c r="BM25" s="18">
        <f>$BG$15*H8+$BH$15*I8+$BI$15*J8+$BG$16*H9+$BH$16*I9+$BI$16*J9+$BG$17*H10+$BH$17*I10+$BI$17*J10</f>
        <v>-3</v>
      </c>
      <c r="BN25" s="18">
        <f>$BG$15*I8+$BH$15*J8+$BI$15*K8+$BG$16*I9+$BH$16*J9+$BI$16*K9+$BG$17*I10+$BH$17*J10+$BI$17*K10</f>
        <v>0</v>
      </c>
      <c r="BO25" s="39">
        <f>$BG$15*J8+$BH$15*K8+$BI$15*L8+$BG$16*J9+$BH$16*K9+$BI$16*L9+$BG$17*J10+$BH$17*K10+$BI$17*L10</f>
        <v>0</v>
      </c>
      <c r="BP25" s="7"/>
      <c r="BQ25" s="7"/>
      <c r="BR25" s="7"/>
      <c r="BS25" s="7"/>
    </row>
    <row r="26" spans="1:71" x14ac:dyDescent="0.25">
      <c r="A26" s="116"/>
      <c r="B26" s="116"/>
      <c r="C26" s="111"/>
      <c r="D26" s="111"/>
      <c r="E26" s="111"/>
      <c r="F26" s="33" t="s">
        <v>148</v>
      </c>
      <c r="G26" s="7"/>
      <c r="H26" s="7"/>
      <c r="I26" s="117"/>
      <c r="J26" s="7" t="s">
        <v>142</v>
      </c>
      <c r="K26" s="7"/>
      <c r="L26" s="117"/>
      <c r="N26" s="13"/>
      <c r="O26" s="10">
        <f>B9</f>
        <v>7</v>
      </c>
      <c r="P26" s="38">
        <f>MEDIAN(C9:E11)</f>
        <v>0</v>
      </c>
      <c r="Q26" s="18">
        <f>MEDIAN(D9:F11)</f>
        <v>0</v>
      </c>
      <c r="R26" s="18">
        <f>MEDIAN(E9:G11)</f>
        <v>0</v>
      </c>
      <c r="S26" s="18">
        <f>MEDIAN(F9:H11)</f>
        <v>0</v>
      </c>
      <c r="T26" s="18">
        <f>MEDIAN(G9:I11)</f>
        <v>0</v>
      </c>
      <c r="U26" s="18">
        <f>MEDIAN(H9:J11)</f>
        <v>0</v>
      </c>
      <c r="V26" s="18">
        <f>MEDIAN(I9:K11)</f>
        <v>0</v>
      </c>
      <c r="W26" s="39" t="e">
        <f>MEDIAN(J9:L11)</f>
        <v>#NUM!</v>
      </c>
      <c r="X26" s="7"/>
      <c r="Z26" s="10">
        <f>O26</f>
        <v>7</v>
      </c>
      <c r="AA26" s="38">
        <f>ROUND(AVERAGE(C9:E11),$Y$23)</f>
        <v>0</v>
      </c>
      <c r="AB26" s="18">
        <f>ROUND(AVERAGE(D9:F11),$Y$23)</f>
        <v>0</v>
      </c>
      <c r="AC26" s="18">
        <f>ROUND(AVERAGE(E9:G11),$Y$23)</f>
        <v>0</v>
      </c>
      <c r="AD26" s="18">
        <f>ROUND(AVERAGE(F9:H11),$Y$23)</f>
        <v>0</v>
      </c>
      <c r="AE26" s="18">
        <f>ROUND(AVERAGE(G9:I11),$Y$23)</f>
        <v>0</v>
      </c>
      <c r="AF26" s="18">
        <f>ROUND(AVERAGE(H9:J11),$Y$23)</f>
        <v>0</v>
      </c>
      <c r="AG26" s="18">
        <f>ROUND(AVERAGE(I9:K11),$Y$23)</f>
        <v>0</v>
      </c>
      <c r="AH26" s="39" t="e">
        <f>ROUND(AVERAGE(J9:L11),$Y$23)</f>
        <v>#DIV/0!</v>
      </c>
      <c r="AK26" s="10">
        <f>Z26</f>
        <v>7</v>
      </c>
      <c r="AL26" s="38">
        <f>ROUND(((SUM(C9:E11)-MIN(C9:E11)-SMALL(C9:E11,2)-MAX(C9:E11)-LARGE(C9:E11,2))/(COUNT(C9:E11)-$AJ$23)),$AJ$25)</f>
        <v>0</v>
      </c>
      <c r="AM26" s="18">
        <f>ROUND(((SUM(D9:F11)-MIN(D9:F11)-SMALL(D9:F11,2)-MAX(D9:F11)-LARGE(D9:F11,2))/(COUNT(D9:F11)-$AJ$23)),$AJ$25)</f>
        <v>0</v>
      </c>
      <c r="AN26" s="18">
        <f>ROUND(((SUM(E9:G11)-MIN(E9:G11)-SMALL(E9:G11,2)-MAX(E9:G11)-LARGE(E9:G11,2))/(COUNT(E9:G11)-$AJ$23)),$AJ$25)</f>
        <v>0</v>
      </c>
      <c r="AO26" s="18">
        <f>ROUND(((SUM(F9:H11)-MIN(F9:H11)-SMALL(F9:H11,2)-MAX(F9:H11)-LARGE(F9:H11,2))/(COUNT(F9:H11)-$AJ$23)),$AJ$25)</f>
        <v>0</v>
      </c>
      <c r="AP26" s="18">
        <f>ROUND(((SUM(G9:I11)-MIN(G9:I11)-SMALL(G9:I11,2)-MAX(G9:I11)-LARGE(G9:I11,2))/(COUNT(G9:I11)-$AJ$23)),$AJ$25)</f>
        <v>0</v>
      </c>
      <c r="AQ26" s="18">
        <f>ROUND(((SUM(H9:J11)-MIN(H9:J11)-SMALL(H9:J11,2)-MAX(H9:J11)-LARGE(H9:J11,2))/(COUNT(H9:J11)-$AJ$23)),$AJ$25)</f>
        <v>0</v>
      </c>
      <c r="AR26" s="18" t="e">
        <f>ROUND(((SUM(I9:K11)-MIN(I9:K11)-SMALL(I9:K11,2)-MAX(I9:K11)-LARGE(I9:K11,2))/(COUNT(I9:K11)-$AJ$23)),$AJ$25)</f>
        <v>#NUM!</v>
      </c>
      <c r="AS26" s="39" t="e">
        <f>ROUND(((SUM(J9:L11)-MIN(J9:L11)-SMALL(J9:L11,2)-MAX(J9:L11)-LARGE(J9:L11,2))/(COUNT(J9:L11)-$AJ$23)),$AJ$25)</f>
        <v>#NUM!</v>
      </c>
      <c r="AU26" s="13"/>
      <c r="AV26" s="10">
        <f>AK26</f>
        <v>7</v>
      </c>
      <c r="AW26" s="38">
        <f>$AV$15*C9+$AW$15*D9+$AX$15*E9+$AV$16*C10+$AW$16*D10+$AX$16*E10+$AV$17*C11+$AW$17*D11+$AX$17*E11</f>
        <v>0</v>
      </c>
      <c r="AX26" s="18">
        <f>$AV$15*D9+$AW$15*E9+$AX$15*F9+$AV$16*D10+$AW$16*E10+$AX$16*F10+$AV$17*D11+$AW$17*E11+$AX$17*F11</f>
        <v>0</v>
      </c>
      <c r="AY26" s="18">
        <f>$AV$15*E9+$AW$15*F9+$AX$15*G9+$AV$16*E10+$AW$16*F10+$AX$16*G10+$AV$17*E11+$AW$17*F11+$AX$17*G11</f>
        <v>0</v>
      </c>
      <c r="AZ26" s="18">
        <f>$AV$15*F9+$AW$15*G9+$AX$15*H9+$AV$16*F10+$AW$16*G10+$AX$16*H10+$AV$17*F11+$AW$17*G11+$AX$17*H11</f>
        <v>0</v>
      </c>
      <c r="BA26" s="18">
        <f>$AV$15*G9+$AW$15*H9+$AX$15*I9+$AV$16*G10+$AW$16*H10+$AX$16*I10+$AV$17*G11+$AW$17*H11+$AX$17*I11</f>
        <v>0</v>
      </c>
      <c r="BB26" s="18">
        <f>$AV$15*H9+$AW$15*I9+$AX$15*J9+$AV$16*H10+$AW$16*I10+$AX$16*J10+$AV$17*H11+$AW$17*I11+$AX$17*J11</f>
        <v>0</v>
      </c>
      <c r="BC26" s="18">
        <f>$AV$15*I9+$AW$15*J9+$AX$15*K9+$AV$16*I10+$AW$16*J10+$AX$16*K10+$AV$17*I11+$AW$17*J11+$AX$17*K11</f>
        <v>0</v>
      </c>
      <c r="BD26" s="39">
        <f>$AV$15*J9+$AW$15*K9+$AX$15*L9+$AV$16*J10+$AW$16*K10+$AX$16*L10+$AV$17*J11+$AW$17*K11+$AX$17*L11</f>
        <v>0</v>
      </c>
      <c r="BE26" s="7"/>
      <c r="BF26" s="13"/>
      <c r="BG26" s="10">
        <f>AV26</f>
        <v>7</v>
      </c>
      <c r="BH26" s="38">
        <f>$BG$15*C9+$BH$15*D9+$BI$15*E9+$BG$16*C10+$BH$16*D10+$BI$16*E10+$BG$17*C11+$BH$17*D11+$BI$17*E11</f>
        <v>0</v>
      </c>
      <c r="BI26" s="18">
        <f>$BG$15*D9+$BH$15*E9+$BI$15*F9+$BG$16*D10+$BH$16*E10+$BI$16*F10+$BG$17*D11+$BH$17*E11+$BI$17*F11</f>
        <v>0</v>
      </c>
      <c r="BJ26" s="18">
        <f>$BG$15*E9+$BH$15*F9+$BI$15*G9+$BG$16*E10+$BH$16*F10+$BI$16*G10+$BG$17*E11+$BH$17*F11+$BI$17*G11</f>
        <v>0</v>
      </c>
      <c r="BK26" s="18">
        <f>$BG$15*F9+$BH$15*G9+$BI$15*H9+$BG$16*F10+$BH$16*G10+$BI$16*H10+$BG$17*F11+$BH$17*G11+$BI$17*H11</f>
        <v>0</v>
      </c>
      <c r="BL26" s="18">
        <f>$BG$15*G9+$BH$15*H9+$BI$15*I9+$BG$16*G10+$BH$16*H10+$BI$16*I10+$BG$17*G11+$BH$17*H11+$BI$17*I11</f>
        <v>0</v>
      </c>
      <c r="BM26" s="18">
        <f>$BG$15*H9+$BH$15*I9+$BI$15*J9+$BG$16*H10+$BH$16*I10+$BI$16*J10+$BG$17*H11+$BH$17*I11+$BI$17*J11</f>
        <v>0</v>
      </c>
      <c r="BN26" s="18">
        <f>$BG$15*I9+$BH$15*J9+$BI$15*K9+$BG$16*I10+$BH$16*J10+$BI$16*K10+$BG$17*I11+$BH$17*J11+$BI$17*K11</f>
        <v>0</v>
      </c>
      <c r="BO26" s="39">
        <f>$BG$15*J9+$BH$15*K9+$BI$15*L9+$BG$16*J10+$BH$16*K10+$BI$16*L10+$BG$17*J11+$BH$17*K11+$BI$17*L11</f>
        <v>0</v>
      </c>
      <c r="BP26" s="7"/>
      <c r="BQ26" s="7"/>
      <c r="BR26" s="7"/>
      <c r="BS26" s="7"/>
    </row>
    <row r="27" spans="1:71" x14ac:dyDescent="0.25">
      <c r="A27" s="129"/>
      <c r="B27" s="118" t="s">
        <v>146</v>
      </c>
      <c r="C27" s="119"/>
      <c r="D27" s="119"/>
      <c r="E27" s="119"/>
      <c r="F27" s="35" t="s">
        <v>151</v>
      </c>
      <c r="G27" s="29"/>
      <c r="H27" s="29"/>
      <c r="I27" s="120"/>
      <c r="J27" s="29"/>
      <c r="K27" s="29"/>
      <c r="L27" s="120"/>
      <c r="N27" s="13"/>
      <c r="O27" s="10">
        <f>B10</f>
        <v>8</v>
      </c>
      <c r="P27" s="40" t="e">
        <f>MEDIAN(C10:E12)</f>
        <v>#NUM!</v>
      </c>
      <c r="Q27" s="41" t="e">
        <f>MEDIAN(D10:F12)</f>
        <v>#NUM!</v>
      </c>
      <c r="R27" s="41" t="e">
        <f>MEDIAN(E10:G12)</f>
        <v>#NUM!</v>
      </c>
      <c r="S27" s="41" t="e">
        <f>MEDIAN(F10:H12)</f>
        <v>#NUM!</v>
      </c>
      <c r="T27" s="41" t="e">
        <f>MEDIAN(G10:I12)</f>
        <v>#NUM!</v>
      </c>
      <c r="U27" s="41" t="e">
        <f>MEDIAN(H10:J12)</f>
        <v>#NUM!</v>
      </c>
      <c r="V27" s="41" t="e">
        <f>MEDIAN(I10:K12)</f>
        <v>#NUM!</v>
      </c>
      <c r="W27" s="42" t="e">
        <f>MEDIAN(J10:L12)</f>
        <v>#NUM!</v>
      </c>
      <c r="X27" s="7"/>
      <c r="Z27" s="10">
        <f>O27</f>
        <v>8</v>
      </c>
      <c r="AA27" s="40" t="e">
        <f>ROUND(AVERAGE(C10:E12),$Y$23)</f>
        <v>#DIV/0!</v>
      </c>
      <c r="AB27" s="41" t="e">
        <f>ROUND(AVERAGE(D10:F12),$Y$23)</f>
        <v>#DIV/0!</v>
      </c>
      <c r="AC27" s="41" t="e">
        <f>ROUND(AVERAGE(E10:G12),$Y$23)</f>
        <v>#DIV/0!</v>
      </c>
      <c r="AD27" s="41" t="e">
        <f>ROUND(AVERAGE(F10:H12),$Y$23)</f>
        <v>#DIV/0!</v>
      </c>
      <c r="AE27" s="41" t="e">
        <f>ROUND(AVERAGE(G10:I12),$Y$23)</f>
        <v>#DIV/0!</v>
      </c>
      <c r="AF27" s="41" t="e">
        <f>ROUND(AVERAGE(H10:J12),$Y$23)</f>
        <v>#DIV/0!</v>
      </c>
      <c r="AG27" s="41" t="e">
        <f>ROUND(AVERAGE(I10:K12),$Y$23)</f>
        <v>#DIV/0!</v>
      </c>
      <c r="AH27" s="42" t="e">
        <f>ROUND(AVERAGE(J10:L12),$Y$23)</f>
        <v>#DIV/0!</v>
      </c>
      <c r="AK27" s="10">
        <f>Z27</f>
        <v>8</v>
      </c>
      <c r="AL27" s="40" t="e">
        <f>ROUND(((SUM(C10:E12)-MIN(C10:E12)-SMALL(C10:E12,2)-MAX(C10:E12)-LARGE(C10:E12,2))/(COUNT(C10:E12)-$AJ$23)),$AJ$25)</f>
        <v>#NUM!</v>
      </c>
      <c r="AM27" s="41" t="e">
        <f>ROUND(((SUM(D10:F12)-MIN(D10:F12)-SMALL(D10:F12,2)-MAX(D10:F12)-LARGE(D10:F12,2))/(COUNT(D10:F12)-$AJ$23)),$AJ$25)</f>
        <v>#NUM!</v>
      </c>
      <c r="AN27" s="41" t="e">
        <f>ROUND(((SUM(E10:G12)-MIN(E10:G12)-SMALL(E10:G12,2)-MAX(E10:G12)-LARGE(E10:G12,2))/(COUNT(E10:G12)-$AJ$23)),$AJ$25)</f>
        <v>#NUM!</v>
      </c>
      <c r="AO27" s="41" t="e">
        <f>ROUND(((SUM(F10:H12)-MIN(F10:H12)-SMALL(F10:H12,2)-MAX(F10:H12)-LARGE(F10:H12,2))/(COUNT(F10:H12)-$AJ$23)),$AJ$25)</f>
        <v>#NUM!</v>
      </c>
      <c r="AP27" s="41" t="e">
        <f>ROUND(((SUM(G10:I12)-MIN(G10:I12)-SMALL(G10:I12,2)-MAX(G10:I12)-LARGE(G10:I12,2))/(COUNT(G10:I12)-$AJ$23)),$AJ$25)</f>
        <v>#NUM!</v>
      </c>
      <c r="AQ27" s="41" t="e">
        <f>ROUND(((SUM(H10:J12)-MIN(H10:J12)-SMALL(H10:J12,2)-MAX(H10:J12)-LARGE(H10:J12,2))/(COUNT(H10:J12)-$AJ$23)),$AJ$25)</f>
        <v>#NUM!</v>
      </c>
      <c r="AR27" s="41" t="e">
        <f>ROUND(((SUM(I10:K12)-MIN(I10:K12)-SMALL(I10:K12,2)-MAX(I10:K12)-LARGE(I10:K12,2))/(COUNT(I10:K12)-$AJ$23)),$AJ$25)</f>
        <v>#NUM!</v>
      </c>
      <c r="AS27" s="42" t="e">
        <f>ROUND(((SUM(J10:L12)-MIN(J10:L12)-SMALL(J10:L12,2)-MAX(J10:L12)-LARGE(J10:L12,2))/(COUNT(J10:L12)-$AJ$23)),$AJ$25)</f>
        <v>#NUM!</v>
      </c>
      <c r="AU27" s="13"/>
      <c r="AV27" s="10">
        <f>AK27</f>
        <v>8</v>
      </c>
      <c r="AW27" s="40">
        <f>$AV$15*C10+$AW$15*D10+$AX$15*E10+$AV$16*C11+$AW$16*D11+$AX$16*E11+$AV$17*C12+$AW$17*D12+$AX$17*E12</f>
        <v>0</v>
      </c>
      <c r="AX27" s="41">
        <f>$AV$15*D10+$AW$15*E10+$AX$15*F10+$AV$16*D11+$AW$16*E11+$AX$16*F11+$AV$17*D12+$AW$17*E12+$AX$17*F12</f>
        <v>0</v>
      </c>
      <c r="AY27" s="41">
        <f>$AV$15*E10+$AW$15*F10+$AX$15*G10+$AV$16*E11+$AW$16*F11+$AX$16*G11+$AV$17*E12+$AW$17*F12+$AX$17*G12</f>
        <v>0</v>
      </c>
      <c r="AZ27" s="41">
        <f>$AV$15*F10+$AW$15*G10+$AX$15*H10+$AV$16*F11+$AW$16*G11+$AX$16*H11+$AV$17*F12+$AW$17*G12+$AX$17*H12</f>
        <v>0</v>
      </c>
      <c r="BA27" s="41">
        <f>$AV$15*G10+$AW$15*H10+$AX$15*I10+$AV$16*G11+$AW$16*H11+$AX$16*I11+$AV$17*G12+$AW$17*H12+$AX$17*I12</f>
        <v>0</v>
      </c>
      <c r="BB27" s="41">
        <f>$AV$15*H10+$AW$15*I10+$AX$15*J10+$AV$16*H11+$AW$16*I11+$AX$16*J11+$AV$17*H12+$AW$17*I12+$AX$17*J12</f>
        <v>0</v>
      </c>
      <c r="BC27" s="41">
        <f>$AV$15*I10+$AW$15*J10+$AX$15*K10+$AV$16*I11+$AW$16*J11+$AX$16*K11+$AV$17*I12+$AW$17*J12+$AX$17*K12</f>
        <v>0</v>
      </c>
      <c r="BD27" s="42">
        <f>$AV$15*J10+$AW$15*K10+$AX$15*L10+$AV$16*J11+$AW$16*K11+$AX$16*L11+$AV$17*J12+$AW$17*K12+$AX$17*L12</f>
        <v>0</v>
      </c>
      <c r="BE27" s="7"/>
      <c r="BF27" s="13"/>
      <c r="BG27" s="10">
        <f>AV27</f>
        <v>8</v>
      </c>
      <c r="BH27" s="40">
        <f>$BG$15*C10+$BH$15*D10+$BI$15*E10+$BG$16*C11+$BH$16*D11+$BI$16*E11+$BG$17*C12+$BH$17*D12+$BI$17*E12</f>
        <v>0</v>
      </c>
      <c r="BI27" s="41">
        <f>$BG$15*D10+$BH$15*E10+$BI$15*F10+$BG$16*D11+$BH$16*E11+$BI$16*F11+$BG$17*D12+$BH$17*E12+$BI$17*F12</f>
        <v>0</v>
      </c>
      <c r="BJ27" s="41">
        <f>$BG$15*E10+$BH$15*F10+$BI$15*G10+$BG$16*E11+$BH$16*F11+$BI$16*G11+$BG$17*E12+$BH$17*F12+$BI$17*G12</f>
        <v>0</v>
      </c>
      <c r="BK27" s="41">
        <f>$BG$15*F10+$BH$15*G10+$BI$15*H10+$BG$16*F11+$BH$16*G11+$BI$16*H11+$BG$17*F12+$BH$17*G12+$BI$17*H12</f>
        <v>0</v>
      </c>
      <c r="BL27" s="41">
        <f>$BG$15*G10+$BH$15*H10+$BI$15*I10+$BG$16*G11+$BH$16*H11+$BI$16*I11+$BG$17*G12+$BH$17*H12+$BI$17*I12</f>
        <v>0</v>
      </c>
      <c r="BM27" s="41">
        <f>$BG$15*H10+$BH$15*I10+$BI$15*J10+$BG$16*H11+$BH$16*I11+$BI$16*J11+$BG$17*H12+$BH$17*I12+$BI$17*J12</f>
        <v>0</v>
      </c>
      <c r="BN27" s="41">
        <f>$BG$15*I10+$BH$15*J10+$BI$15*K10+$BG$16*I11+$BH$16*J11+$BI$16*K11+$BG$17*I12+$BH$17*J12+$BI$17*K12</f>
        <v>0</v>
      </c>
      <c r="BO27" s="42">
        <f>$BG$15*J10+$BH$15*K10+$BI$15*L10+$BG$16*J11+$BH$16*K11+$BI$16*L11+$BG$17*J12+$BH$17*K12+$BI$17*L12</f>
        <v>0</v>
      </c>
      <c r="BP27" s="7"/>
      <c r="BQ27" s="7"/>
      <c r="BR27" s="7"/>
      <c r="BS27" s="7"/>
    </row>
    <row r="28" spans="1:71" x14ac:dyDescent="0.25">
      <c r="A28" s="122" t="s">
        <v>152</v>
      </c>
      <c r="B28" s="118" t="s">
        <v>152</v>
      </c>
      <c r="C28" s="119"/>
      <c r="D28" s="119"/>
      <c r="E28" s="29"/>
      <c r="F28" s="35"/>
      <c r="G28" s="29"/>
      <c r="H28" s="29"/>
      <c r="I28" s="120"/>
      <c r="J28" s="29"/>
      <c r="K28" s="29"/>
      <c r="L28" s="120"/>
      <c r="N28" s="13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13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</row>
    <row r="29" spans="1:71" x14ac:dyDescent="0.25">
      <c r="A29" s="107"/>
      <c r="B29" s="107"/>
      <c r="C29" s="107"/>
      <c r="D29" s="107"/>
      <c r="E29" s="107"/>
      <c r="N29" s="13"/>
      <c r="O29" s="7"/>
      <c r="P29" s="10">
        <f>P19</f>
        <v>1</v>
      </c>
      <c r="Q29" s="10">
        <f>Q19</f>
        <v>2</v>
      </c>
      <c r="R29" s="10">
        <f>R19</f>
        <v>3</v>
      </c>
      <c r="S29" s="10">
        <f>S19</f>
        <v>4</v>
      </c>
      <c r="T29" s="10">
        <f>T19</f>
        <v>5</v>
      </c>
      <c r="U29" s="10">
        <f>U19</f>
        <v>6</v>
      </c>
      <c r="V29" s="10">
        <f>V19</f>
        <v>7</v>
      </c>
      <c r="W29" s="10">
        <f>W19</f>
        <v>8</v>
      </c>
      <c r="Y29" s="14" t="s">
        <v>40</v>
      </c>
      <c r="Z29" s="7"/>
      <c r="AA29" s="10">
        <f>AA19</f>
        <v>1</v>
      </c>
      <c r="AB29" s="10">
        <f>AB19</f>
        <v>2</v>
      </c>
      <c r="AC29" s="10">
        <f>AC19</f>
        <v>3</v>
      </c>
      <c r="AD29" s="10">
        <f>AD19</f>
        <v>4</v>
      </c>
      <c r="AE29" s="10">
        <f>AE19</f>
        <v>5</v>
      </c>
      <c r="AF29" s="10">
        <f>AF19</f>
        <v>6</v>
      </c>
      <c r="AG29" s="10">
        <f>AG19</f>
        <v>7</v>
      </c>
      <c r="AH29" s="10">
        <f>AH19</f>
        <v>8</v>
      </c>
      <c r="AJ29" s="13" t="s">
        <v>37</v>
      </c>
      <c r="AK29" s="7"/>
      <c r="AL29" s="10">
        <f>AL19</f>
        <v>1</v>
      </c>
      <c r="AM29" s="10">
        <f>AM19</f>
        <v>2</v>
      </c>
      <c r="AN29" s="10">
        <f>AN19</f>
        <v>3</v>
      </c>
      <c r="AO29" s="10">
        <f>AO19</f>
        <v>4</v>
      </c>
      <c r="AP29" s="10">
        <f>AP19</f>
        <v>5</v>
      </c>
      <c r="AQ29" s="10">
        <f>AQ19</f>
        <v>6</v>
      </c>
      <c r="AR29" s="10">
        <f>AR19</f>
        <v>7</v>
      </c>
      <c r="AS29" s="10">
        <f>AS19</f>
        <v>8</v>
      </c>
      <c r="AU29" s="13" t="s">
        <v>50</v>
      </c>
      <c r="AV29" s="7"/>
      <c r="AW29" s="10">
        <f>AW19</f>
        <v>1</v>
      </c>
      <c r="AX29" s="10">
        <f>AX19</f>
        <v>2</v>
      </c>
      <c r="AY29" s="10">
        <f>AY19</f>
        <v>3</v>
      </c>
      <c r="AZ29" s="10">
        <f>AZ19</f>
        <v>4</v>
      </c>
      <c r="BA29" s="10">
        <f>BA19</f>
        <v>5</v>
      </c>
      <c r="BB29" s="10">
        <f>BB19</f>
        <v>6</v>
      </c>
      <c r="BC29" s="10">
        <f>BC19</f>
        <v>7</v>
      </c>
      <c r="BD29" s="10">
        <f>BD19</f>
        <v>8</v>
      </c>
      <c r="BE29" s="7"/>
      <c r="BF29" s="13" t="s">
        <v>6</v>
      </c>
      <c r="BG29" s="7"/>
      <c r="BH29" s="10">
        <f>BH19</f>
        <v>1</v>
      </c>
      <c r="BI29" s="10">
        <f>BI19</f>
        <v>2</v>
      </c>
      <c r="BJ29" s="10">
        <f>BJ19</f>
        <v>3</v>
      </c>
      <c r="BK29" s="10">
        <f>BK19</f>
        <v>4</v>
      </c>
      <c r="BL29" s="10">
        <f>BL19</f>
        <v>5</v>
      </c>
      <c r="BM29" s="10">
        <f>BM19</f>
        <v>6</v>
      </c>
      <c r="BN29" s="10">
        <f>BN19</f>
        <v>7</v>
      </c>
      <c r="BO29" s="10">
        <f>BO19</f>
        <v>8</v>
      </c>
      <c r="BP29" s="7"/>
      <c r="BQ29" s="7"/>
      <c r="BR29" s="7"/>
      <c r="BS29" s="7"/>
    </row>
    <row r="30" spans="1:71" x14ac:dyDescent="0.25">
      <c r="A30" s="107"/>
      <c r="B30" s="107"/>
      <c r="C30" s="107"/>
      <c r="D30" s="107"/>
      <c r="E30" s="107"/>
      <c r="N30" s="13" t="s">
        <v>9</v>
      </c>
      <c r="O30" s="10">
        <f>O20</f>
        <v>1</v>
      </c>
      <c r="P30" s="73">
        <f>MIN(C3:E5)</f>
        <v>0</v>
      </c>
      <c r="Q30" s="36">
        <f>MIN(D3:F5)</f>
        <v>0</v>
      </c>
      <c r="R30" s="36">
        <f>MIN(E3:G5)</f>
        <v>0</v>
      </c>
      <c r="S30" s="36">
        <f>MIN(F3:H5)</f>
        <v>0</v>
      </c>
      <c r="T30" s="36">
        <f>MIN(G3:I5)</f>
        <v>0</v>
      </c>
      <c r="U30" s="36">
        <f>MIN(H3:J5)</f>
        <v>0</v>
      </c>
      <c r="V30" s="36">
        <f>MIN(I3:K5)</f>
        <v>0</v>
      </c>
      <c r="W30" s="37">
        <f>MIN(J3:L5)</f>
        <v>0</v>
      </c>
      <c r="Y30" s="14" t="s">
        <v>38</v>
      </c>
      <c r="Z30" s="10">
        <f>Z20</f>
        <v>1</v>
      </c>
      <c r="AA30" s="73">
        <f>ROUND(PRODUCT(C3:E5)^(1/COUNT(C3:E5)),$Y$33)</f>
        <v>0</v>
      </c>
      <c r="AB30" s="36">
        <f>ROUND(PRODUCT(D3:F5)^(1/COUNT(D3:F5)),$Y$33)</f>
        <v>0</v>
      </c>
      <c r="AC30" s="36">
        <f>ROUND(PRODUCT(E3:G5)^(1/COUNT(E3:G5)),$Y$33)</f>
        <v>0</v>
      </c>
      <c r="AD30" s="36">
        <f>ROUND(PRODUCT(F3:H5)^(1/COUNT(F3:H5)),$Y$33)</f>
        <v>0</v>
      </c>
      <c r="AE30" s="36">
        <f>ROUND(PRODUCT(G3:I5)^(1/COUNT(G3:I5)),$Y$33)</f>
        <v>0</v>
      </c>
      <c r="AF30" s="36">
        <f>ROUND(PRODUCT(H3:J5)^(1/COUNT(H3:J5)),$Y$33)</f>
        <v>0</v>
      </c>
      <c r="AG30" s="36">
        <f>ROUND(PRODUCT(I3:K5)^(1/COUNT(I3:K5)),$Y$33)</f>
        <v>0</v>
      </c>
      <c r="AH30" s="37" t="e">
        <f>ROUND(PRODUCT(J3:L5)^(1/COUNT(J3:L5)),$Y$33)</f>
        <v>#DIV/0!</v>
      </c>
      <c r="AJ30" s="14" t="s">
        <v>45</v>
      </c>
      <c r="AK30" s="10">
        <f>AK20</f>
        <v>1</v>
      </c>
      <c r="AL30" s="73">
        <f>ROUND(((SUM(C3:E5)-MIN(C3:E5)-MAX(C3:E5))/(COUNT(C3:E5)-$AJ$33)),$AJ$35)</f>
        <v>1.29</v>
      </c>
      <c r="AM30" s="36">
        <f>ROUND(((SUM(D3:F5)-MIN(D3:F5)-MAX(D3:F5))/(COUNT(D3:F5)-$AJ$33)),$AJ$35)</f>
        <v>2.71</v>
      </c>
      <c r="AN30" s="36">
        <f>ROUND(((SUM(E3:G5)-MIN(E3:G5)-MAX(E3:G5))/(COUNT(E3:G5)-$AJ$33)),$AJ$35)</f>
        <v>3.86</v>
      </c>
      <c r="AO30" s="36">
        <f>ROUND(((SUM(F3:H5)-MIN(F3:H5)-MAX(F3:H5))/(COUNT(F3:H5)-$AJ$33)),$AJ$35)</f>
        <v>3</v>
      </c>
      <c r="AP30" s="36">
        <f>ROUND(((SUM(G3:I5)-MIN(G3:I5)-MAX(G3:I5))/(COUNT(G3:I5)-$AJ$33)),$AJ$35)</f>
        <v>1.29</v>
      </c>
      <c r="AQ30" s="36">
        <f>ROUND(((SUM(H3:J5)-MIN(H3:J5)-MAX(H3:J5))/(COUNT(H3:J5)-$AJ$33)),$AJ$35)</f>
        <v>0.25</v>
      </c>
      <c r="AR30" s="36">
        <f>ROUND(((SUM(I3:K5)-MIN(I3:K5)-MAX(I3:K5))/(COUNT(I3:K5)-$AJ$33)),$AJ$35)</f>
        <v>0</v>
      </c>
      <c r="AS30" s="37">
        <f>ROUND(((SUM(J3:L5)-MIN(J3:L5)-MAX(J3:L5))/(COUNT(J3:L5)-$AJ$33)),$AJ$35)</f>
        <v>0</v>
      </c>
      <c r="AU30" s="13" t="s">
        <v>46</v>
      </c>
      <c r="AV30" s="10">
        <f>AV20</f>
        <v>1</v>
      </c>
      <c r="AW30" s="73">
        <f>$AZ$15*C3+$BA$15*D3+$BB$15*E3+$AZ$16*C4+$BA$16*D4+$BB$16*E4+$AZ$17*C5+$BA$17*D5+$BB$17*E5</f>
        <v>-4</v>
      </c>
      <c r="AX30" s="36">
        <f>$AZ$15*D3+$BA$15*E3+$BB$15*F3+$AZ$16*D4+$BA$16*E4+$BB$16*F4+$AZ$17*D5+$BA$17*E5+$BB$17*F5</f>
        <v>-19</v>
      </c>
      <c r="AY30" s="36">
        <f>$AZ$15*E3+$BA$15*F3+$BB$15*G3+$AZ$16*E4+$BA$16*F4+$BB$16*G4+$AZ$17*E5+$BA$17*F5+$BB$17*G5</f>
        <v>-9</v>
      </c>
      <c r="AZ30" s="36">
        <f>$AZ$15*F3+$BA$15*G3+$BB$15*H3+$AZ$16*F4+$BA$16*G4+$BB$16*H4+$AZ$17*F5+$BA$17*G5+$BB$17*H5</f>
        <v>-51</v>
      </c>
      <c r="BA30" s="36">
        <f>$AZ$15*G3+$BA$15*H3+$BB$15*I3+$AZ$16*G4+$BA$16*H4+$BB$16*I4+$AZ$17*G5+$BA$17*H5+$BB$17*I5</f>
        <v>9</v>
      </c>
      <c r="BB30" s="36">
        <f>$AZ$15*H3+$BA$15*I3+$BB$15*J3+$AZ$16*H4+$BA$16*I4+$BB$16*J4+$AZ$17*H5+$BA$17*I5+$BB$17*J5</f>
        <v>3</v>
      </c>
      <c r="BC30" s="36">
        <f>$AZ$15*I3+$BA$15*J3+$BB$15*K3+$AZ$16*I4+$BA$16*J4+$BB$16*K4+$AZ$17*I5+$BA$17*J5+$BB$17*K5</f>
        <v>0</v>
      </c>
      <c r="BD30" s="37">
        <f>$AZ$15*J3+$BA$15*K3+$BB$15*L3+$AZ$16*J4+$BA$16*K4+$BB$16*L4+$AZ$17*J5+$BA$17*K5+$BB$17*L5</f>
        <v>0</v>
      </c>
      <c r="BE30" s="7"/>
      <c r="BF30" s="13" t="s">
        <v>46</v>
      </c>
      <c r="BG30" s="10">
        <f>BG20</f>
        <v>1</v>
      </c>
      <c r="BH30" s="73">
        <f>$BK$15*C3+$BL$15*D3+$BM$15*E3+$BK$16*C4+$BL$16*D4+$BM$16*E4+$BK$17*C5+$BL$17*D5+$BM$17*E5</f>
        <v>14</v>
      </c>
      <c r="BI30" s="36">
        <f>$BK$15*D3+$BL$15*E3+$BM$15*F3+$BK$16*D4+$BL$16*E4+$BM$16*F4+$BK$17*D5+$BL$17*E5+$BM$17*F5</f>
        <v>10</v>
      </c>
      <c r="BJ30" s="36">
        <f>$BK$15*E3+$BL$15*F3+$BM$15*G3+$BK$16*E4+$BL$16*F4+$BM$16*G4+$BK$17*E5+$BL$17*F5+$BM$17*G5</f>
        <v>10</v>
      </c>
      <c r="BK30" s="36">
        <f>$BK$15*F3+$BL$15*G3+$BM$15*H3+$BK$16*F4+$BL$16*G4+$BM$16*H4+$BK$17*F5+$BL$17*G5+$BM$17*H5</f>
        <v>-13</v>
      </c>
      <c r="BL30" s="36">
        <f>$BK$15*G3+$BL$15*H3+$BM$15*I3+$BK$16*G4+$BL$16*H4+$BM$16*I4+$BK$17*G5+$BL$17*H5+$BM$17*I5</f>
        <v>-24</v>
      </c>
      <c r="BM30" s="36">
        <f>$BK$15*H3+$BL$15*I3+$BM$15*J3+$BK$16*H4+$BL$16*I4+$BM$16*J4+$BK$17*H5+$BL$17*I5+$BM$17*J5</f>
        <v>-4</v>
      </c>
      <c r="BN30" s="36">
        <f>$BK$15*I3+$BL$15*J3+$BM$15*K3+$BK$16*I4+$BL$16*J4+$BM$16*K4+$BK$17*I5+$BL$17*J5+$BM$17*K5</f>
        <v>0</v>
      </c>
      <c r="BO30" s="37">
        <f>$BK$15*J3+$BL$15*K3+$BM$15*L3+$BK$16*J4+$BL$16*K4+$BM$16*L4+$BK$17*J5+$BL$17*K5+$BM$17*L5</f>
        <v>0</v>
      </c>
      <c r="BP30" s="7"/>
      <c r="BQ30" s="7"/>
      <c r="BR30" s="7"/>
      <c r="BS30" s="7"/>
    </row>
    <row r="31" spans="1:71" x14ac:dyDescent="0.25">
      <c r="A31"/>
      <c r="N31" s="13"/>
      <c r="O31" s="10">
        <f>O21</f>
        <v>2</v>
      </c>
      <c r="P31" s="38">
        <f>MIN(C4:E6)</f>
        <v>0</v>
      </c>
      <c r="Q31" s="18">
        <f>MIN(D4:F6)</f>
        <v>2</v>
      </c>
      <c r="R31" s="18">
        <f>MIN(E4:G6)</f>
        <v>4</v>
      </c>
      <c r="S31" s="18">
        <f>MIN(F4:H6)</f>
        <v>1</v>
      </c>
      <c r="T31" s="18">
        <f>MIN(G4:I6)</f>
        <v>0</v>
      </c>
      <c r="U31" s="18">
        <f>MIN(H4:J6)</f>
        <v>0</v>
      </c>
      <c r="V31" s="18">
        <f>MIN(I4:K6)</f>
        <v>0</v>
      </c>
      <c r="W31" s="39">
        <f>MIN(J4:L6)</f>
        <v>0</v>
      </c>
      <c r="Z31" s="10">
        <f>Z21</f>
        <v>2</v>
      </c>
      <c r="AA31" s="38">
        <f>ROUND(PRODUCT(C4:E6)^(1/COUNT(C4:E6)),$Y$33)</f>
        <v>0</v>
      </c>
      <c r="AB31" s="18">
        <f>ROUND(PRODUCT(D4:F6)^(1/COUNT(D4:F6)),$Y$33)</f>
        <v>4</v>
      </c>
      <c r="AC31" s="18">
        <f>ROUND(PRODUCT(E4:G6)^(1/COUNT(E4:G6)),$Y$33)</f>
        <v>5</v>
      </c>
      <c r="AD31" s="18">
        <f>ROUND(PRODUCT(F4:H6)^(1/COUNT(F4:H6)),$Y$33)</f>
        <v>4</v>
      </c>
      <c r="AE31" s="18">
        <f>ROUND(PRODUCT(G4:I6)^(1/COUNT(G4:I6)),$Y$33)</f>
        <v>0</v>
      </c>
      <c r="AF31" s="18">
        <f>ROUND(PRODUCT(H4:J6)^(1/COUNT(H4:J6)),$Y$33)</f>
        <v>0</v>
      </c>
      <c r="AG31" s="18">
        <f>ROUND(PRODUCT(I4:K6)^(1/COUNT(I4:K6)),$Y$33)</f>
        <v>0</v>
      </c>
      <c r="AH31" s="39" t="e">
        <f>ROUND(PRODUCT(J4:L6)^(1/COUNT(J4:L6)),$Y$33)</f>
        <v>#DIV/0!</v>
      </c>
      <c r="AK31" s="10">
        <f>AK21</f>
        <v>2</v>
      </c>
      <c r="AL31" s="38">
        <f>ROUND(((SUM(C4:E6)-MIN(C4:E6)-MAX(C4:E6))/(COUNT(C4:E6)-$AJ$33)),$AJ$35)</f>
        <v>2.57</v>
      </c>
      <c r="AM31" s="18">
        <f>ROUND(((SUM(D4:F6)-MIN(D4:F6)-MAX(D4:F6))/(COUNT(D4:F6)-$AJ$33)),$AJ$35)</f>
        <v>4.57</v>
      </c>
      <c r="AN31" s="18">
        <f>ROUND(((SUM(E4:G6)-MIN(E4:G6)-MAX(E4:G6))/(COUNT(E4:G6)-$AJ$33)),$AJ$35)</f>
        <v>5.43</v>
      </c>
      <c r="AO31" s="18">
        <f>ROUND(((SUM(F4:H6)-MIN(F4:H6)-MAX(F4:H6))/(COUNT(F4:H6)-$AJ$33)),$AJ$35)</f>
        <v>4.43</v>
      </c>
      <c r="AP31" s="18">
        <f>ROUND(((SUM(G4:I6)-MIN(G4:I6)-MAX(G4:I6))/(COUNT(G4:I6)-$AJ$33)),$AJ$35)</f>
        <v>2.14</v>
      </c>
      <c r="AQ31" s="18">
        <f>ROUND(((SUM(H4:J6)-MIN(H4:J6)-MAX(H4:J6))/(COUNT(H4:J6)-$AJ$33)),$AJ$35)</f>
        <v>0.75</v>
      </c>
      <c r="AR31" s="18">
        <f>ROUND(((SUM(I4:K6)-MIN(I4:K6)-MAX(I4:K6))/(COUNT(I4:K6)-$AJ$33)),$AJ$35)</f>
        <v>0</v>
      </c>
      <c r="AS31" s="39">
        <f>ROUND(((SUM(J4:L6)-MIN(J4:L6)-MAX(J4:L6))/(COUNT(J4:L6)-$AJ$33)),$AJ$35)</f>
        <v>0</v>
      </c>
      <c r="AU31" s="7"/>
      <c r="AV31" s="10">
        <f>AV21</f>
        <v>2</v>
      </c>
      <c r="AW31" s="38">
        <f>$AZ$15*C4+$BA$15*D4+$BB$15*E4+$AZ$16*C5+$BA$16*D5+$BB$16*E5+$AZ$17*C6+$BA$17*D6+$BB$17*E6</f>
        <v>-3</v>
      </c>
      <c r="AX31" s="18">
        <f>$AZ$15*D4+$BA$15*E4+$BB$15*F4+$AZ$16*D5+$BA$16*E5+$BB$16*F5+$AZ$17*D6+$BA$17*E6+$BB$17*F6</f>
        <v>5</v>
      </c>
      <c r="AY31" s="18">
        <f>$AZ$15*E4+$BA$15*F4+$BB$15*G4+$AZ$16*E5+$BA$16*F5+$BB$16*G5+$AZ$17*E6+$BA$17*F6+$BB$17*G6</f>
        <v>-12</v>
      </c>
      <c r="AZ31" s="18">
        <f>$AZ$15*F4+$BA$15*G4+$BB$15*H4+$AZ$16*F5+$BA$16*G5+$BB$16*H5+$AZ$17*F6+$BA$17*G6+$BB$17*H6</f>
        <v>-13</v>
      </c>
      <c r="BA31" s="18">
        <f>$AZ$15*G4+$BA$15*H4+$BB$15*I4+$AZ$16*G5+$BA$16*H5+$BB$16*I5+$AZ$17*G6+$BA$17*H6+$BB$17*I6</f>
        <v>6</v>
      </c>
      <c r="BB31" s="18">
        <f>$AZ$15*H4+$BA$15*I4+$BB$15*J4+$AZ$16*H5+$BA$16*I5+$BB$16*J5+$AZ$17*H6+$BA$17*I6+$BB$17*J6</f>
        <v>5</v>
      </c>
      <c r="BC31" s="18">
        <f>$AZ$15*I4+$BA$15*J4+$BB$15*K4+$AZ$16*I5+$BA$16*J5+$BB$16*K5+$AZ$17*I6+$BA$17*J6+$BB$17*K6</f>
        <v>0</v>
      </c>
      <c r="BD31" s="39">
        <f>$AZ$15*J4+$BA$15*K4+$BB$15*L4+$AZ$16*J5+$BA$16*K5+$BB$16*L5+$AZ$17*J6+$BA$17*K6+$BB$17*L6</f>
        <v>0</v>
      </c>
      <c r="BE31" s="7"/>
      <c r="BF31" s="13"/>
      <c r="BG31" s="10">
        <f>BG21</f>
        <v>2</v>
      </c>
      <c r="BH31" s="38">
        <f>$BK$15*C4+$BL$15*D4+$BM$15*E4+$BK$16*C5+$BL$16*D5+$BM$16*E5+$BK$17*C6+$BL$17*D6+$BM$17*E6</f>
        <v>19</v>
      </c>
      <c r="BI31" s="18">
        <f>$BK$15*D4+$BL$15*E4+$BM$15*F4+$BK$16*D5+$BL$16*E5+$BM$16*F5+$BK$17*D6+$BL$17*E6+$BM$17*F6</f>
        <v>12</v>
      </c>
      <c r="BJ31" s="18">
        <f>$BK$15*E4+$BL$15*F4+$BM$15*G4+$BK$16*E5+$BL$16*F5+$BM$16*G5+$BK$17*E6+$BL$17*F6+$BM$17*G6</f>
        <v>6</v>
      </c>
      <c r="BK31" s="18">
        <f>$BK$15*F4+$BL$15*G4+$BM$15*H4+$BK$16*F5+$BL$16*G5+$BM$16*H5+$BK$17*F6+$BL$17*G6+$BM$17*H6</f>
        <v>-17</v>
      </c>
      <c r="BL31" s="18">
        <f>$BK$15*G4+$BL$15*H4+$BM$15*I4+$BK$16*G5+$BL$16*H5+$BM$16*I5+$BK$17*G6+$BL$17*H6+$BM$17*I6</f>
        <v>-25</v>
      </c>
      <c r="BM31" s="18">
        <f>$BK$15*H4+$BL$15*I4+$BM$15*J4+$BK$16*H5+$BL$16*I5+$BM$16*J5+$BK$17*H6+$BL$17*I6+$BM$17*J6</f>
        <v>-7</v>
      </c>
      <c r="BN31" s="18">
        <f>$BK$15*I4+$BL$15*J4+$BM$15*K4+$BK$16*I5+$BL$16*J5+$BM$16*K5+$BK$17*I6+$BL$17*J6+$BM$17*K6</f>
        <v>0</v>
      </c>
      <c r="BO31" s="39">
        <f>$BK$15*J4+$BL$15*K4+$BM$15*L4+$BK$16*J5+$BL$16*K5+$BM$16*L5+$BK$17*J6+$BL$17*K6+$BM$17*L6</f>
        <v>0</v>
      </c>
      <c r="BP31" s="7"/>
      <c r="BQ31" s="7"/>
      <c r="BR31" s="7"/>
      <c r="BS31" s="7"/>
    </row>
    <row r="32" spans="1:71" x14ac:dyDescent="0.25">
      <c r="A32"/>
      <c r="N32" s="13"/>
      <c r="O32" s="10">
        <f>O22</f>
        <v>3</v>
      </c>
      <c r="P32" s="38">
        <f>MIN(C5:E7)</f>
        <v>0</v>
      </c>
      <c r="Q32" s="18">
        <f>MIN(D5:F7)</f>
        <v>3</v>
      </c>
      <c r="R32" s="18">
        <f>MIN(E5:G7)</f>
        <v>3</v>
      </c>
      <c r="S32" s="18">
        <f>MIN(F5:H7)</f>
        <v>1</v>
      </c>
      <c r="T32" s="18">
        <f>MIN(G5:I7)</f>
        <v>0</v>
      </c>
      <c r="U32" s="18">
        <f>MIN(H5:J7)</f>
        <v>0</v>
      </c>
      <c r="V32" s="18">
        <f>MIN(I5:K7)</f>
        <v>0</v>
      </c>
      <c r="W32" s="39">
        <f>MIN(J5:L7)</f>
        <v>0</v>
      </c>
      <c r="Y32" s="71" t="s">
        <v>107</v>
      </c>
      <c r="Z32" s="10">
        <f>Z22</f>
        <v>3</v>
      </c>
      <c r="AA32" s="38">
        <f>ROUND(PRODUCT(C5:E7)^(1/COUNT(C5:E7)),$Y$33)</f>
        <v>0</v>
      </c>
      <c r="AB32" s="18">
        <f>ROUND(PRODUCT(D5:F7)^(1/COUNT(D5:F7)),$Y$33)</f>
        <v>5</v>
      </c>
      <c r="AC32" s="18">
        <f>ROUND(PRODUCT(E5:G7)^(1/COUNT(E5:G7)),$Y$33)</f>
        <v>5</v>
      </c>
      <c r="AD32" s="18">
        <f>ROUND(PRODUCT(F5:H7)^(1/COUNT(F5:H7)),$Y$33)</f>
        <v>3</v>
      </c>
      <c r="AE32" s="18">
        <f>ROUND(PRODUCT(G5:I7)^(1/COUNT(G5:I7)),$Y$33)</f>
        <v>0</v>
      </c>
      <c r="AF32" s="18">
        <f>ROUND(PRODUCT(H5:J7)^(1/COUNT(H5:J7)),$Y$33)</f>
        <v>0</v>
      </c>
      <c r="AG32" s="18">
        <f>ROUND(PRODUCT(I5:K7)^(1/COUNT(I5:K7)),$Y$33)</f>
        <v>0</v>
      </c>
      <c r="AH32" s="39" t="e">
        <f>ROUND(PRODUCT(J5:L7)^(1/COUNT(J5:L7)),$Y$33)</f>
        <v>#DIV/0!</v>
      </c>
      <c r="AJ32" s="13" t="s">
        <v>44</v>
      </c>
      <c r="AK32" s="10">
        <f>AK22</f>
        <v>3</v>
      </c>
      <c r="AL32" s="38">
        <f>ROUND(((SUM(C5:E7)-MIN(C5:E7)-MAX(C5:E7))/(COUNT(C5:E7)-$AJ$33)),$AJ$35)</f>
        <v>3.43</v>
      </c>
      <c r="AM32" s="18">
        <f>ROUND(((SUM(D5:F7)-MIN(D5:F7)-MAX(D5:F7))/(COUNT(D5:F7)-$AJ$33)),$AJ$35)</f>
        <v>5.57</v>
      </c>
      <c r="AN32" s="18">
        <f>ROUND(((SUM(E5:G7)-MIN(E5:G7)-MAX(E5:G7))/(COUNT(E5:G7)-$AJ$33)),$AJ$35)</f>
        <v>5.43</v>
      </c>
      <c r="AO32" s="18">
        <f>ROUND(((SUM(F5:H7)-MIN(F5:H7)-MAX(F5:H7))/(COUNT(F5:H7)-$AJ$33)),$AJ$35)</f>
        <v>4</v>
      </c>
      <c r="AP32" s="18">
        <f>ROUND(((SUM(G5:I7)-MIN(G5:I7)-MAX(G5:I7))/(COUNT(G5:I7)-$AJ$33)),$AJ$35)</f>
        <v>1.71</v>
      </c>
      <c r="AQ32" s="18">
        <f>ROUND(((SUM(H5:J7)-MIN(H5:J7)-MAX(H5:J7))/(COUNT(H5:J7)-$AJ$33)),$AJ$35)</f>
        <v>0.75</v>
      </c>
      <c r="AR32" s="18">
        <f>ROUND(((SUM(I5:K7)-MIN(I5:K7)-MAX(I5:K7))/(COUNT(I5:K7)-$AJ$33)),$AJ$35)</f>
        <v>0</v>
      </c>
      <c r="AS32" s="39">
        <f>ROUND(((SUM(J5:L7)-MIN(J5:L7)-MAX(J5:L7))/(COUNT(J5:L7)-$AJ$33)),$AJ$35)</f>
        <v>0</v>
      </c>
      <c r="AV32" s="10">
        <f>AV22</f>
        <v>3</v>
      </c>
      <c r="AW32" s="38">
        <f>$AZ$15*C5+$BA$15*D5+$BB$15*E5+$AZ$16*C6+$BA$16*D6+$BB$16*E6+$AZ$17*C7+$BA$17*D7+$BB$17*E7</f>
        <v>-3</v>
      </c>
      <c r="AX32" s="18">
        <f>$AZ$15*D5+$BA$15*E5+$BB$15*F5+$AZ$16*D6+$BA$16*E6+$BB$16*F6+$AZ$17*D7+$BA$17*E7+$BB$17*F7</f>
        <v>-3</v>
      </c>
      <c r="AY32" s="18">
        <f>$AZ$15*E5+$BA$15*F5+$BB$15*G5+$AZ$16*E6+$BA$16*F6+$BB$16*G6+$AZ$17*E7+$BA$17*F7+$BB$17*G7</f>
        <v>3</v>
      </c>
      <c r="AZ32" s="18">
        <f>$AZ$15*F5+$BA$15*G5+$BB$15*H5+$AZ$16*F6+$BA$16*G6+$BB$16*H6+$AZ$17*F7+$BA$17*G7+$BB$17*H7</f>
        <v>0</v>
      </c>
      <c r="BA32" s="18">
        <f>$AZ$15*G5+$BA$15*H5+$BB$15*I5+$AZ$16*G6+$BA$16*H6+$BB$16*I6+$AZ$17*G7+$BA$17*H7+$BB$17*I7</f>
        <v>0</v>
      </c>
      <c r="BB32" s="18">
        <f>$AZ$15*H5+$BA$15*I5+$BB$15*J5+$AZ$16*H6+$BA$16*I6+$BB$16*J6+$AZ$17*H7+$BA$17*I7+$BB$17*J7</f>
        <v>5</v>
      </c>
      <c r="BC32" s="18">
        <f>$AZ$15*I5+$BA$15*J5+$BB$15*K5+$AZ$16*I6+$BA$16*J6+$BB$16*K6+$AZ$17*I7+$BA$17*J7+$BB$17*K7</f>
        <v>0</v>
      </c>
      <c r="BD32" s="39">
        <f>$AZ$15*J5+$BA$15*K5+$BB$15*L5+$AZ$16*J6+$BA$16*K6+$BB$16*L6+$AZ$17*J7+$BA$17*K7+$BB$17*L7</f>
        <v>0</v>
      </c>
      <c r="BG32" s="10">
        <f>BG22</f>
        <v>3</v>
      </c>
      <c r="BH32" s="38">
        <f>$BK$15*C5+$BL$15*D5+$BM$15*E5+$BK$16*C6+$BL$16*D6+$BM$16*E6+$BK$17*C7+$BL$17*D7+$BM$17*E7</f>
        <v>23</v>
      </c>
      <c r="BI32" s="18">
        <f>$BK$15*D5+$BL$15*E5+$BM$15*F5+$BK$16*D6+$BL$16*E6+$BM$16*F6+$BK$17*D7+$BL$17*E7+$BM$17*F7</f>
        <v>3</v>
      </c>
      <c r="BJ32" s="18">
        <f>$BK$15*E5+$BL$15*F5+$BM$15*G5+$BK$16*E6+$BL$16*F6+$BM$16*G6+$BK$17*E7+$BL$17*F7+$BM$17*G7</f>
        <v>-6</v>
      </c>
      <c r="BK32" s="18">
        <f>$BK$15*F5+$BL$15*G5+$BM$15*H5+$BK$16*F6+$BL$16*G6+$BM$16*H6+$BK$17*F7+$BL$17*G7+$BM$17*H7</f>
        <v>-16</v>
      </c>
      <c r="BL32" s="18">
        <f>$BK$15*G5+$BL$15*H5+$BM$15*I5+$BK$16*G6+$BL$16*H6+$BM$16*I6+$BK$17*G7+$BL$17*H7+$BM$17*I7</f>
        <v>-17</v>
      </c>
      <c r="BM32" s="18">
        <f>$BK$15*H5+$BL$15*I5+$BM$15*J5+$BK$16*H6+$BL$16*I6+$BM$16*J6+$BK$17*H7+$BL$17*I7+$BM$17*J7</f>
        <v>-7</v>
      </c>
      <c r="BN32" s="18">
        <f>$BK$15*I5+$BL$15*J5+$BM$15*K5+$BK$16*I6+$BL$16*J6+$BM$16*K6+$BK$17*I7+$BL$17*J7+$BM$17*K7</f>
        <v>0</v>
      </c>
      <c r="BO32" s="39">
        <f>$BK$15*J5+$BL$15*K5+$BM$15*L5+$BK$16*J6+$BL$16*K6+$BM$16*L6+$BK$17*J7+$BL$17*K7+$BM$17*L7</f>
        <v>0</v>
      </c>
      <c r="BP32" s="7"/>
      <c r="BQ32" s="7"/>
      <c r="BR32" s="7"/>
      <c r="BS32" s="7"/>
    </row>
    <row r="33" spans="1:71" x14ac:dyDescent="0.25">
      <c r="A33"/>
      <c r="N33" s="13"/>
      <c r="O33" s="10">
        <f t="shared" ref="O33:O37" si="8">O23</f>
        <v>4</v>
      </c>
      <c r="P33" s="38">
        <f>MIN(C6:E8)</f>
        <v>0</v>
      </c>
      <c r="Q33" s="18">
        <f>MIN(D6:F8)</f>
        <v>3</v>
      </c>
      <c r="R33" s="18">
        <f>MIN(E6:G8)</f>
        <v>2</v>
      </c>
      <c r="S33" s="18">
        <f>MIN(F6:H8)</f>
        <v>1</v>
      </c>
      <c r="T33" s="18">
        <f>MIN(G6:I8)</f>
        <v>0</v>
      </c>
      <c r="U33" s="18">
        <f>MIN(H6:J8)</f>
        <v>0</v>
      </c>
      <c r="V33" s="18">
        <f>MIN(I6:K8)</f>
        <v>0</v>
      </c>
      <c r="W33" s="39">
        <f>MIN(J6:L8)</f>
        <v>0</v>
      </c>
      <c r="Y33" s="91">
        <v>0</v>
      </c>
      <c r="Z33" s="10">
        <f t="shared" ref="Z33:Z37" si="9">Z23</f>
        <v>4</v>
      </c>
      <c r="AA33" s="38">
        <f>ROUND(PRODUCT(C6:E8)^(1/COUNT(C6:E8)),$Y$33)</f>
        <v>0</v>
      </c>
      <c r="AB33" s="18">
        <f>ROUND(PRODUCT(D6:F8)^(1/COUNT(D6:F8)),$Y$33)</f>
        <v>6</v>
      </c>
      <c r="AC33" s="18">
        <f>ROUND(PRODUCT(E6:G8)^(1/COUNT(E6:G8)),$Y$33)</f>
        <v>4</v>
      </c>
      <c r="AD33" s="18">
        <f>ROUND(PRODUCT(F6:H8)^(1/COUNT(F6:H8)),$Y$33)</f>
        <v>3</v>
      </c>
      <c r="AE33" s="18">
        <f>ROUND(PRODUCT(G6:I8)^(1/COUNT(G6:I8)),$Y$33)</f>
        <v>0</v>
      </c>
      <c r="AF33" s="18">
        <f>ROUND(PRODUCT(H6:J8)^(1/COUNT(H6:J8)),$Y$33)</f>
        <v>0</v>
      </c>
      <c r="AG33" s="18">
        <f>ROUND(PRODUCT(I6:K8)^(1/COUNT(I6:K8)),$Y$33)</f>
        <v>0</v>
      </c>
      <c r="AH33" s="39" t="e">
        <f>ROUND(PRODUCT(J6:L8)^(1/COUNT(J6:L8)),$Y$33)</f>
        <v>#DIV/0!</v>
      </c>
      <c r="AJ33" s="91">
        <v>2</v>
      </c>
      <c r="AK33" s="10">
        <f t="shared" ref="AK33:AK37" si="10">AK23</f>
        <v>4</v>
      </c>
      <c r="AL33" s="38">
        <f>ROUND(((SUM(C6:E8)-MIN(C6:E8)-MAX(C6:E8))/(COUNT(C6:E8)-$AJ$33)),$AJ$35)</f>
        <v>4.43</v>
      </c>
      <c r="AM33" s="18">
        <f>ROUND(((SUM(D6:F8)-MIN(D6:F8)-MAX(D6:F8))/(COUNT(D6:F8)-$AJ$33)),$AJ$35)</f>
        <v>6</v>
      </c>
      <c r="AN33" s="18">
        <f>ROUND(((SUM(E6:G8)-MIN(E6:G8)-MAX(E6:G8))/(COUNT(E6:G8)-$AJ$33)),$AJ$35)</f>
        <v>4.71</v>
      </c>
      <c r="AO33" s="18">
        <f>ROUND(((SUM(F6:H8)-MIN(F6:H8)-MAX(F6:H8))/(COUNT(F6:H8)-$AJ$33)),$AJ$35)</f>
        <v>3.14</v>
      </c>
      <c r="AP33" s="18">
        <f>ROUND(((SUM(G6:I8)-MIN(G6:I8)-MAX(G6:I8))/(COUNT(G6:I8)-$AJ$33)),$AJ$35)</f>
        <v>1.57</v>
      </c>
      <c r="AQ33" s="18">
        <f>ROUND(((SUM(H6:J8)-MIN(H6:J8)-MAX(H6:J8))/(COUNT(H6:J8)-$AJ$33)),$AJ$35)</f>
        <v>0.75</v>
      </c>
      <c r="AR33" s="18">
        <f>ROUND(((SUM(I6:K8)-MIN(I6:K8)-MAX(I6:K8))/(COUNT(I6:K8)-$AJ$33)),$AJ$35)</f>
        <v>0</v>
      </c>
      <c r="AS33" s="39">
        <f>ROUND(((SUM(J6:L8)-MIN(J6:L8)-MAX(J6:L8))/(COUNT(J6:L8)-$AJ$33)),$AJ$35)</f>
        <v>0</v>
      </c>
      <c r="AV33" s="10">
        <f t="shared" ref="AV33:AV37" si="11">AV23</f>
        <v>4</v>
      </c>
      <c r="AW33" s="38">
        <f>$AZ$15*C6+$BA$15*D6+$BB$15*E6+$AZ$16*C7+$BA$16*D7+$BB$16*E7+$AZ$17*C8+$BA$17*D8+$BB$17*E8</f>
        <v>-41</v>
      </c>
      <c r="AX33" s="18">
        <f>$AZ$15*D6+$BA$15*E6+$BB$15*F6+$AZ$16*D7+$BA$16*E7+$BB$16*F7+$AZ$17*D8+$BA$17*E8+$BB$17*F8</f>
        <v>-9</v>
      </c>
      <c r="AY33" s="18">
        <f>$AZ$15*E6+$BA$15*F6+$BB$15*G6+$AZ$16*E7+$BA$16*F7+$BB$16*G7+$AZ$17*E8+$BA$17*F8+$BB$17*G8</f>
        <v>-12</v>
      </c>
      <c r="AZ33" s="18">
        <f>$AZ$15*F6+$BA$15*G6+$BB$15*H6+$AZ$16*F7+$BA$16*G7+$BB$16*H7+$AZ$17*F8+$BA$17*G8+$BB$17*H8</f>
        <v>2</v>
      </c>
      <c r="BA33" s="18">
        <f>$AZ$15*G6+$BA$15*H6+$BB$15*I6+$AZ$16*G7+$BA$16*H7+$BB$16*I7+$AZ$17*G8+$BA$17*H8+$BB$17*I8</f>
        <v>6</v>
      </c>
      <c r="BB33" s="18">
        <f>$AZ$15*H6+$BA$15*I6+$BB$15*J6+$AZ$16*H7+$BA$16*I7+$BB$16*J7+$AZ$17*H8+$BA$17*I8+$BB$17*J8</f>
        <v>6</v>
      </c>
      <c r="BC33" s="18">
        <f>$AZ$15*I6+$BA$15*J6+$BB$15*K6+$AZ$16*I7+$BA$16*J7+$BB$16*K7+$AZ$17*I8+$BA$17*J8+$BB$17*K8</f>
        <v>0</v>
      </c>
      <c r="BD33" s="39">
        <f>$AZ$15*J6+$BA$15*K6+$BB$15*L6+$AZ$16*J7+$BA$16*K7+$BB$16*L7+$AZ$17*J8+$BA$17*K8+$BB$17*L8</f>
        <v>0</v>
      </c>
      <c r="BG33" s="10">
        <f t="shared" ref="BG33:BG37" si="12">BG23</f>
        <v>4</v>
      </c>
      <c r="BH33" s="38">
        <f>$BK$15*C6+$BL$15*D6+$BM$15*E6+$BK$16*C7+$BL$16*D7+$BM$16*E7+$BK$17*C8+$BL$17*D8+$BM$17*E8</f>
        <v>26</v>
      </c>
      <c r="BI33" s="18">
        <f>$BK$15*D6+$BL$15*E6+$BM$15*F6+$BK$16*D7+$BL$16*E7+$BM$16*F7+$BK$17*D8+$BL$17*E8+$BM$17*F8</f>
        <v>-10</v>
      </c>
      <c r="BJ33" s="18">
        <f>$BK$15*E6+$BL$15*F6+$BM$15*G6+$BK$16*E7+$BL$16*F7+$BM$16*G7+$BK$17*E8+$BL$17*F8+$BM$17*G8</f>
        <v>-14</v>
      </c>
      <c r="BK33" s="18">
        <f>$BK$15*F6+$BL$15*G6+$BM$15*H6+$BK$16*F7+$BL$16*G7+$BM$16*H7+$BK$17*F8+$BL$17*G8+$BM$17*H8</f>
        <v>-13</v>
      </c>
      <c r="BL33" s="18">
        <f>$BK$15*G6+$BL$15*H6+$BM$15*I6+$BK$16*G7+$BL$16*H7+$BM$16*I7+$BK$17*G8+$BL$17*H8+$BM$17*I8</f>
        <v>-12</v>
      </c>
      <c r="BM33" s="18">
        <f>$BK$15*H6+$BL$15*I6+$BM$15*J6+$BK$16*H7+$BL$16*I7+$BM$16*J7+$BK$17*H8+$BL$17*I8+$BM$17*J8</f>
        <v>-7</v>
      </c>
      <c r="BN33" s="18">
        <f>$BK$15*I6+$BL$15*J6+$BM$15*K6+$BK$16*I7+$BL$16*J7+$BM$16*K7+$BK$17*I8+$BL$17*J8+$BM$17*K8</f>
        <v>0</v>
      </c>
      <c r="BO33" s="39">
        <f>$BK$15*J6+$BL$15*K6+$BM$15*L6+$BK$16*J7+$BL$16*K7+$BM$16*L7+$BK$17*J8+$BL$17*K8+$BM$17*L8</f>
        <v>0</v>
      </c>
      <c r="BP33" s="7"/>
      <c r="BQ33" s="7"/>
      <c r="BR33" s="7"/>
      <c r="BS33" s="7"/>
    </row>
    <row r="34" spans="1:71" x14ac:dyDescent="0.25">
      <c r="A34"/>
      <c r="N34" s="13"/>
      <c r="O34" s="10">
        <f t="shared" si="8"/>
        <v>5</v>
      </c>
      <c r="P34" s="38">
        <f>MIN(C7:E9)</f>
        <v>0</v>
      </c>
      <c r="Q34" s="18">
        <f>MIN(D7:F9)</f>
        <v>0</v>
      </c>
      <c r="R34" s="18">
        <f>MIN(E7:G9)</f>
        <v>0</v>
      </c>
      <c r="S34" s="18">
        <f>MIN(F7:H9)</f>
        <v>0</v>
      </c>
      <c r="T34" s="18">
        <f>MIN(G7:I9)</f>
        <v>0</v>
      </c>
      <c r="U34" s="18">
        <f>MIN(H7:J9)</f>
        <v>0</v>
      </c>
      <c r="V34" s="18">
        <f>MIN(I7:K9)</f>
        <v>0</v>
      </c>
      <c r="W34" s="39">
        <f>MIN(J7:L9)</f>
        <v>0</v>
      </c>
      <c r="Z34" s="10">
        <f t="shared" si="9"/>
        <v>5</v>
      </c>
      <c r="AA34" s="38">
        <f>ROUND(PRODUCT(C7:E9)^(1/COUNT(C7:E9)),$Y$33)</f>
        <v>0</v>
      </c>
      <c r="AB34" s="18">
        <f>ROUND(PRODUCT(D7:F9)^(1/COUNT(D7:F9)),$Y$33)</f>
        <v>0</v>
      </c>
      <c r="AC34" s="18">
        <f>ROUND(PRODUCT(E7:G9)^(1/COUNT(E7:G9)),$Y$33)</f>
        <v>0</v>
      </c>
      <c r="AD34" s="18">
        <f>ROUND(PRODUCT(F7:H9)^(1/COUNT(F7:H9)),$Y$33)</f>
        <v>0</v>
      </c>
      <c r="AE34" s="18">
        <f>ROUND(PRODUCT(G7:I9)^(1/COUNT(G7:I9)),$Y$33)</f>
        <v>0</v>
      </c>
      <c r="AF34" s="18">
        <f>ROUND(PRODUCT(H7:J9)^(1/COUNT(H7:J9)),$Y$33)</f>
        <v>0</v>
      </c>
      <c r="AG34" s="18">
        <f>ROUND(PRODUCT(I7:K9)^(1/COUNT(I7:K9)),$Y$33)</f>
        <v>0</v>
      </c>
      <c r="AH34" s="39" t="e">
        <f>ROUND(PRODUCT(J7:L9)^(1/COUNT(J7:L9)),$Y$33)</f>
        <v>#DIV/0!</v>
      </c>
      <c r="AJ34" s="71" t="s">
        <v>107</v>
      </c>
      <c r="AK34" s="10">
        <f t="shared" si="10"/>
        <v>5</v>
      </c>
      <c r="AL34" s="38">
        <f>ROUND(((SUM(C7:E9)-MIN(C7:E9)-MAX(C7:E9))/(COUNT(C7:E9)-$AJ$33)),$AJ$35)</f>
        <v>3</v>
      </c>
      <c r="AM34" s="18">
        <f>ROUND(((SUM(D7:F9)-MIN(D7:F9)-MAX(D7:F9))/(COUNT(D7:F9)-$AJ$33)),$AJ$35)</f>
        <v>4.29</v>
      </c>
      <c r="AN34" s="18">
        <f>ROUND(((SUM(E7:G9)-MIN(E7:G9)-MAX(E7:G9))/(COUNT(E7:G9)-$AJ$33)),$AJ$35)</f>
        <v>2.86</v>
      </c>
      <c r="AO34" s="18">
        <f>ROUND(((SUM(F7:H9)-MIN(F7:H9)-MAX(F7:H9))/(COUNT(F7:H9)-$AJ$33)),$AJ$35)</f>
        <v>1.71</v>
      </c>
      <c r="AP34" s="18">
        <f>ROUND(((SUM(G7:I9)-MIN(G7:I9)-MAX(G7:I9))/(COUNT(G7:I9)-$AJ$33)),$AJ$35)</f>
        <v>0.86</v>
      </c>
      <c r="AQ34" s="18">
        <f>ROUND(((SUM(H7:J9)-MIN(H7:J9)-MAX(H7:J9))/(COUNT(H7:J9)-$AJ$33)),$AJ$35)</f>
        <v>0.25</v>
      </c>
      <c r="AR34" s="18">
        <f>ROUND(((SUM(I7:K9)-MIN(I7:K9)-MAX(I7:K9))/(COUNT(I7:K9)-$AJ$33)),$AJ$35)</f>
        <v>0</v>
      </c>
      <c r="AS34" s="39">
        <f>ROUND(((SUM(J7:L9)-MIN(J7:L9)-MAX(J7:L9))/(COUNT(J7:L9)-$AJ$33)),$AJ$35)</f>
        <v>0</v>
      </c>
      <c r="AV34" s="10">
        <f t="shared" si="11"/>
        <v>5</v>
      </c>
      <c r="AW34" s="38">
        <f>$AZ$15*C7+$BA$15*D7+$BB$15*E7+$AZ$16*C8+$BA$16*D8+$BB$16*E8+$AZ$17*C9+$BA$17*D9+$BB$17*E9</f>
        <v>-42</v>
      </c>
      <c r="AX34" s="18">
        <f>$AZ$15*D7+$BA$15*E7+$BB$15*F7+$AZ$16*D8+$BA$16*E8+$BB$16*F8+$AZ$17*D9+$BA$17*E9+$BB$17*F9</f>
        <v>-15</v>
      </c>
      <c r="AY34" s="18">
        <f>$AZ$15*E7+$BA$15*F7+$BB$15*G7+$AZ$16*E8+$BA$16*F8+$BB$16*G8+$AZ$17*E9+$BA$17*F9+$BB$17*G9</f>
        <v>0</v>
      </c>
      <c r="AZ34" s="18">
        <f>$AZ$15*F7+$BA$15*G7+$BB$15*H7+$AZ$16*F8+$BA$16*G8+$BB$16*H8+$AZ$17*F9+$BA$17*G9+$BB$17*H9</f>
        <v>0</v>
      </c>
      <c r="BA34" s="18">
        <f>$AZ$15*G7+$BA$15*H7+$BB$15*I7+$AZ$16*G8+$BA$16*H8+$BB$16*I8+$AZ$17*G9+$BA$17*H9+$BB$17*I9</f>
        <v>-18</v>
      </c>
      <c r="BB34" s="18">
        <f>$AZ$15*H7+$BA$15*I7+$BB$15*J7+$AZ$16*H8+$BA$16*I8+$BB$16*J8+$AZ$17*H9+$BA$17*I9+$BB$17*J9</f>
        <v>4</v>
      </c>
      <c r="BC34" s="18">
        <f>$AZ$15*I7+$BA$15*J7+$BB$15*K7+$AZ$16*I8+$BA$16*J8+$BB$16*K8+$AZ$17*I9+$BA$17*J9+$BB$17*K9</f>
        <v>0</v>
      </c>
      <c r="BD34" s="39">
        <f>$AZ$15*J7+$BA$15*K7+$BB$15*L7+$AZ$16*J8+$BA$16*K8+$BB$16*L8+$AZ$17*J9+$BA$17*K9+$BB$17*L9</f>
        <v>0</v>
      </c>
      <c r="BG34" s="10">
        <f t="shared" si="12"/>
        <v>5</v>
      </c>
      <c r="BH34" s="38">
        <f>$BK$15*C7+$BL$15*D7+$BM$15*E7+$BK$16*C8+$BL$16*D8+$BM$16*E8+$BK$17*C9+$BL$17*D9+$BM$17*E9</f>
        <v>19</v>
      </c>
      <c r="BI34" s="18">
        <f>$BK$15*D7+$BL$15*E7+$BM$15*F7+$BK$16*D8+$BL$16*E8+$BM$16*F8+$BK$17*D9+$BL$17*E9+$BM$17*F9</f>
        <v>-13</v>
      </c>
      <c r="BJ34" s="18">
        <f>$BK$15*E7+$BL$15*F7+$BM$15*G7+$BK$16*E8+$BL$16*F8+$BM$16*G8+$BK$17*E9+$BL$17*F9+$BM$17*G9</f>
        <v>-12</v>
      </c>
      <c r="BK34" s="18">
        <f>$BK$15*F7+$BL$15*G7+$BM$15*H7+$BK$16*F8+$BL$16*G8+$BM$16*H8+$BK$17*F9+$BL$17*G9+$BM$17*H9</f>
        <v>-5</v>
      </c>
      <c r="BL34" s="18">
        <f>$BK$15*G7+$BL$15*H7+$BM$15*I7+$BK$16*G8+$BL$16*H8+$BM$16*I8+$BK$17*G9+$BL$17*H9+$BM$17*I9</f>
        <v>-7</v>
      </c>
      <c r="BM34" s="18">
        <f>$BK$15*H7+$BL$15*I7+$BM$15*J7+$BK$16*H8+$BL$16*I8+$BM$16*J8+$BK$17*H9+$BL$17*I9+$BM$17*J9</f>
        <v>-7</v>
      </c>
      <c r="BN34" s="18">
        <f>$BK$15*I7+$BL$15*J7+$BM$15*K7+$BK$16*I8+$BL$16*J8+$BM$16*K8+$BK$17*I9+$BL$17*J9+$BM$17*K9</f>
        <v>0</v>
      </c>
      <c r="BO34" s="39">
        <f>$BK$15*J7+$BL$15*K7+$BM$15*L7+$BK$16*J8+$BL$16*K8+$BM$16*L8+$BK$17*J9+$BL$17*K9+$BM$17*L9</f>
        <v>0</v>
      </c>
      <c r="BP34" s="7"/>
      <c r="BQ34" s="7"/>
      <c r="BR34" s="7"/>
      <c r="BS34" s="7"/>
    </row>
    <row r="35" spans="1:71" x14ac:dyDescent="0.25">
      <c r="A35"/>
      <c r="N35" s="13"/>
      <c r="O35" s="10">
        <f t="shared" si="8"/>
        <v>6</v>
      </c>
      <c r="P35" s="38">
        <f>MIN(C8:E10)</f>
        <v>0</v>
      </c>
      <c r="Q35" s="18">
        <f>MIN(D8:F10)</f>
        <v>0</v>
      </c>
      <c r="R35" s="18">
        <f>MIN(E8:G10)</f>
        <v>0</v>
      </c>
      <c r="S35" s="18">
        <f>MIN(F8:H10)</f>
        <v>0</v>
      </c>
      <c r="T35" s="18">
        <f>MIN(G8:I10)</f>
        <v>0</v>
      </c>
      <c r="U35" s="18">
        <f>MIN(H8:J10)</f>
        <v>0</v>
      </c>
      <c r="V35" s="18">
        <f>MIN(I8:K10)</f>
        <v>0</v>
      </c>
      <c r="W35" s="39">
        <f>MIN(J8:L10)</f>
        <v>0</v>
      </c>
      <c r="Z35" s="10">
        <f t="shared" si="9"/>
        <v>6</v>
      </c>
      <c r="AA35" s="38">
        <f>ROUND(PRODUCT(C8:E10)^(1/COUNT(C8:E10)),$Y$33)</f>
        <v>0</v>
      </c>
      <c r="AB35" s="18">
        <f>ROUND(PRODUCT(D8:F10)^(1/COUNT(D8:F10)),$Y$33)</f>
        <v>0</v>
      </c>
      <c r="AC35" s="18">
        <f>ROUND(PRODUCT(E8:G10)^(1/COUNT(E8:G10)),$Y$33)</f>
        <v>0</v>
      </c>
      <c r="AD35" s="18">
        <f>ROUND(PRODUCT(F8:H10)^(1/COUNT(F8:H10)),$Y$33)</f>
        <v>0</v>
      </c>
      <c r="AE35" s="18">
        <f>ROUND(PRODUCT(G8:I10)^(1/COUNT(G8:I10)),$Y$33)</f>
        <v>0</v>
      </c>
      <c r="AF35" s="18">
        <f>ROUND(PRODUCT(H8:J10)^(1/COUNT(H8:J10)),$Y$33)</f>
        <v>0</v>
      </c>
      <c r="AG35" s="18">
        <f>ROUND(PRODUCT(I8:K10)^(1/COUNT(I8:K10)),$Y$33)</f>
        <v>0</v>
      </c>
      <c r="AH35" s="39" t="e">
        <f>ROUND(PRODUCT(J8:L10)^(1/COUNT(J8:L10)),$Y$33)</f>
        <v>#DIV/0!</v>
      </c>
      <c r="AJ35" s="91">
        <v>2</v>
      </c>
      <c r="AK35" s="10">
        <f t="shared" si="10"/>
        <v>6</v>
      </c>
      <c r="AL35" s="38">
        <f>ROUND(((SUM(C8:E10)-MIN(C8:E10)-MAX(C8:E10))/(COUNT(C8:E10)-$AJ$33)),$AJ$35)</f>
        <v>1.5</v>
      </c>
      <c r="AM35" s="18">
        <f>ROUND(((SUM(D8:F10)-MIN(D8:F10)-MAX(D8:F10))/(COUNT(D8:F10)-$AJ$33)),$AJ$35)</f>
        <v>2.25</v>
      </c>
      <c r="AN35" s="18">
        <f>ROUND(((SUM(E8:G10)-MIN(E8:G10)-MAX(E8:G10))/(COUNT(E8:G10)-$AJ$33)),$AJ$35)</f>
        <v>1.25</v>
      </c>
      <c r="AO35" s="18">
        <f>ROUND(((SUM(F8:H10)-MIN(F8:H10)-MAX(F8:H10))/(COUNT(F8:H10)-$AJ$33)),$AJ$35)</f>
        <v>1.25</v>
      </c>
      <c r="AP35" s="18">
        <f>ROUND(((SUM(G8:I10)-MIN(G8:I10)-MAX(G8:I10))/(COUNT(G8:I10)-$AJ$33)),$AJ$35)</f>
        <v>0.5</v>
      </c>
      <c r="AQ35" s="18">
        <f>ROUND(((SUM(H8:J10)-MIN(H8:J10)-MAX(H8:J10))/(COUNT(H8:J10)-$AJ$33)),$AJ$35)</f>
        <v>0</v>
      </c>
      <c r="AR35" s="18" t="e">
        <f>ROUND(((SUM(I8:K10)-MIN(I8:K10)-MAX(I8:K10))/(COUNT(I8:K10)-$AJ$33)),$AJ$35)</f>
        <v>#DIV/0!</v>
      </c>
      <c r="AS35" s="39">
        <f>ROUND(((SUM(J8:L10)-MIN(J8:L10)-MAX(J8:L10))/(COUNT(J8:L10)-$AJ$33)),$AJ$35)</f>
        <v>0</v>
      </c>
      <c r="AV35" s="10">
        <f t="shared" si="11"/>
        <v>6</v>
      </c>
      <c r="AW35" s="38">
        <f>$AZ$15*C8+$BA$15*D8+$BB$15*E8+$AZ$16*C9+$BA$16*D9+$BB$16*E9+$AZ$17*C10+$BA$17*D10+$BB$17*E10</f>
        <v>14</v>
      </c>
      <c r="AX35" s="18">
        <f>$AZ$15*D8+$BA$15*E8+$BB$15*F8+$AZ$16*D9+$BA$16*E9+$BB$16*F9+$AZ$17*D10+$BA$17*E10+$BB$17*F10</f>
        <v>17</v>
      </c>
      <c r="AY35" s="18">
        <f>$AZ$15*E8+$BA$15*F8+$BB$15*G8+$AZ$16*E9+$BA$16*F9+$BB$16*G9+$AZ$17*E10+$BA$17*F10+$BB$17*G10</f>
        <v>11</v>
      </c>
      <c r="AZ35" s="18">
        <f>$AZ$15*F8+$BA$15*G8+$BB$15*H8+$AZ$16*F9+$BA$16*G9+$BB$16*H9+$AZ$17*F10+$BA$17*G10+$BB$17*H10</f>
        <v>8</v>
      </c>
      <c r="BA35" s="18">
        <f>$AZ$15*G8+$BA$15*H8+$BB$15*I8+$AZ$16*G9+$BA$16*H9+$BB$16*I9+$AZ$17*G10+$BA$17*H10+$BB$17*I10</f>
        <v>5</v>
      </c>
      <c r="BB35" s="18">
        <f>$AZ$15*H8+$BA$15*I8+$BB$15*J8+$AZ$16*H9+$BA$16*I9+$BB$16*J9+$AZ$17*H10+$BA$17*I10+$BB$17*J10</f>
        <v>3</v>
      </c>
      <c r="BC35" s="18">
        <f>$AZ$15*I8+$BA$15*J8+$BB$15*K8+$AZ$16*I9+$BA$16*J9+$BB$16*K9+$AZ$17*I10+$BA$17*J10+$BB$17*K10</f>
        <v>0</v>
      </c>
      <c r="BD35" s="39">
        <f>$AZ$15*J8+$BA$15*K8+$BB$15*L8+$AZ$16*J9+$BA$16*K9+$BB$16*L9+$AZ$17*J10+$BA$17*K10+$BB$17*L10</f>
        <v>0</v>
      </c>
      <c r="BG35" s="10">
        <f t="shared" si="12"/>
        <v>6</v>
      </c>
      <c r="BH35" s="38">
        <f>$BK$15*C8+$BL$15*D8+$BM$15*E8+$BK$16*C9+$BL$16*D9+$BM$16*E9+$BK$17*C10+$BL$17*D10+$BM$17*E10</f>
        <v>6</v>
      </c>
      <c r="BI35" s="18">
        <f>$BK$15*D8+$BL$15*E8+$BM$15*F8+$BK$16*D9+$BL$16*E9+$BM$16*F9+$BK$17*D10+$BL$17*E10+$BM$17*F10</f>
        <v>-5</v>
      </c>
      <c r="BJ35" s="18">
        <f>$BK$15*E8+$BL$15*F8+$BM$15*G8+$BK$16*E9+$BL$16*F9+$BM$16*G9+$BK$17*E10+$BL$17*F10+$BM$17*G10</f>
        <v>-4</v>
      </c>
      <c r="BK35" s="18">
        <f>$BK$15*F8+$BL$15*G8+$BM$15*H8+$BK$16*F9+$BL$16*G9+$BM$16*H9+$BK$17*F10+$BL$17*G10+$BM$17*H10</f>
        <v>0</v>
      </c>
      <c r="BL35" s="18">
        <f>$BK$15*G8+$BL$15*H8+$BM$15*I8+$BK$16*G9+$BL$16*H9+$BM$16*I9+$BK$17*G10+$BL$17*H10+$BM$17*I10</f>
        <v>-2</v>
      </c>
      <c r="BM35" s="18">
        <f>$BK$15*H8+$BL$15*I8+$BM$15*J8+$BK$16*H9+$BL$16*I9+$BM$16*J9+$BK$17*H10+$BL$17*I10+$BM$17*J10</f>
        <v>-3</v>
      </c>
      <c r="BN35" s="18">
        <f>$BK$15*I8+$BL$15*J8+$BM$15*K8+$BK$16*I9+$BL$16*J9+$BM$16*K9+$BK$17*I10+$BL$17*J10+$BM$17*K10</f>
        <v>0</v>
      </c>
      <c r="BO35" s="39">
        <f>$BK$15*J8+$BL$15*K8+$BM$15*L8+$BK$16*J9+$BL$16*K9+$BM$16*L9+$BK$17*J10+$BL$17*K10+$BM$17*L10</f>
        <v>0</v>
      </c>
      <c r="BP35" s="7"/>
      <c r="BQ35" s="7"/>
      <c r="BR35" s="7"/>
      <c r="BS35" s="7"/>
    </row>
    <row r="36" spans="1:71" x14ac:dyDescent="0.25">
      <c r="A36"/>
      <c r="N36" s="13"/>
      <c r="O36" s="10">
        <f t="shared" si="8"/>
        <v>7</v>
      </c>
      <c r="P36" s="38">
        <f>MIN(C9:E11)</f>
        <v>0</v>
      </c>
      <c r="Q36" s="18">
        <f>MIN(D9:F11)</f>
        <v>0</v>
      </c>
      <c r="R36" s="18">
        <f>MIN(E9:G11)</f>
        <v>0</v>
      </c>
      <c r="S36" s="18">
        <f>MIN(F9:H11)</f>
        <v>0</v>
      </c>
      <c r="T36" s="18">
        <f>MIN(G9:I11)</f>
        <v>0</v>
      </c>
      <c r="U36" s="18">
        <f>MIN(H9:J11)</f>
        <v>0</v>
      </c>
      <c r="V36" s="18">
        <f>MIN(I9:K11)</f>
        <v>0</v>
      </c>
      <c r="W36" s="39">
        <f>MIN(J9:L11)</f>
        <v>0</v>
      </c>
      <c r="Z36" s="10">
        <f t="shared" si="9"/>
        <v>7</v>
      </c>
      <c r="AA36" s="38">
        <f>ROUND(PRODUCT(C9:E11)^(1/COUNT(C9:E11)),$Y$33)</f>
        <v>0</v>
      </c>
      <c r="AB36" s="18">
        <f>ROUND(PRODUCT(D9:F11)^(1/COUNT(D9:F11)),$Y$33)</f>
        <v>0</v>
      </c>
      <c r="AC36" s="18">
        <f>ROUND(PRODUCT(E9:G11)^(1/COUNT(E9:G11)),$Y$33)</f>
        <v>0</v>
      </c>
      <c r="AD36" s="18">
        <f>ROUND(PRODUCT(F9:H11)^(1/COUNT(F9:H11)),$Y$33)</f>
        <v>0</v>
      </c>
      <c r="AE36" s="18">
        <f>ROUND(PRODUCT(G9:I11)^(1/COUNT(G9:I11)),$Y$33)</f>
        <v>0</v>
      </c>
      <c r="AF36" s="18">
        <f>ROUND(PRODUCT(H9:J11)^(1/COUNT(H9:J11)),$Y$33)</f>
        <v>0</v>
      </c>
      <c r="AG36" s="18">
        <f>ROUND(PRODUCT(I9:K11)^(1/COUNT(I9:K11)),$Y$33)</f>
        <v>0</v>
      </c>
      <c r="AH36" s="39" t="e">
        <f>ROUND(PRODUCT(J9:L11)^(1/COUNT(J9:L11)),$Y$33)</f>
        <v>#DIV/0!</v>
      </c>
      <c r="AK36" s="10">
        <f t="shared" si="10"/>
        <v>7</v>
      </c>
      <c r="AL36" s="38">
        <f>ROUND(((SUM(C9:E11)-MIN(C9:E11)-MAX(C9:E11))/(COUNT(C9:E11)-$AJ$33)),$AJ$35)</f>
        <v>0</v>
      </c>
      <c r="AM36" s="18">
        <f>ROUND(((SUM(D9:F11)-MIN(D9:F11)-MAX(D9:F11))/(COUNT(D9:F11)-$AJ$33)),$AJ$35)</f>
        <v>0</v>
      </c>
      <c r="AN36" s="18">
        <f>ROUND(((SUM(E9:G11)-MIN(E9:G11)-MAX(E9:G11))/(COUNT(E9:G11)-$AJ$33)),$AJ$35)</f>
        <v>0</v>
      </c>
      <c r="AO36" s="18">
        <f>ROUND(((SUM(F9:H11)-MIN(F9:H11)-MAX(F9:H11))/(COUNT(F9:H11)-$AJ$33)),$AJ$35)</f>
        <v>0</v>
      </c>
      <c r="AP36" s="18">
        <f>ROUND(((SUM(G9:I11)-MIN(G9:I11)-MAX(G9:I11))/(COUNT(G9:I11)-$AJ$33)),$AJ$35)</f>
        <v>0</v>
      </c>
      <c r="AQ36" s="18" t="e">
        <f>ROUND(((SUM(H9:J11)-MIN(H9:J11)-MAX(H9:J11))/(COUNT(H9:J11)-$AJ$33)),$AJ$35)</f>
        <v>#DIV/0!</v>
      </c>
      <c r="AR36" s="18">
        <f>ROUND(((SUM(I9:K11)-MIN(I9:K11)-MAX(I9:K11))/(COUNT(I9:K11)-$AJ$33)),$AJ$35)</f>
        <v>0</v>
      </c>
      <c r="AS36" s="39">
        <f>ROUND(((SUM(J9:L11)-MIN(J9:L11)-MAX(J9:L11))/(COUNT(J9:L11)-$AJ$33)),$AJ$35)</f>
        <v>0</v>
      </c>
      <c r="AV36" s="10">
        <f t="shared" si="11"/>
        <v>7</v>
      </c>
      <c r="AW36" s="38">
        <f>$AZ$15*C9+$BA$15*D9+$BB$15*E9+$AZ$16*C10+$BA$16*D10+$BB$16*E10+$AZ$17*C11+$BA$17*D11+$BB$17*E11</f>
        <v>0</v>
      </c>
      <c r="AX36" s="18">
        <f>$AZ$15*D9+$BA$15*E9+$BB$15*F9+$AZ$16*D10+$BA$16*E10+$BB$16*F10+$AZ$17*D11+$BA$17*E11+$BB$17*F11</f>
        <v>0</v>
      </c>
      <c r="AY36" s="18">
        <f>$AZ$15*E9+$BA$15*F9+$BB$15*G9+$AZ$16*E10+$BA$16*F10+$BB$16*G10+$AZ$17*E11+$BA$17*F11+$BB$17*G11</f>
        <v>0</v>
      </c>
      <c r="AZ36" s="18">
        <f>$AZ$15*F9+$BA$15*G9+$BB$15*H9+$AZ$16*F10+$BA$16*G10+$BB$16*H10+$AZ$17*F11+$BA$17*G11+$BB$17*H11</f>
        <v>0</v>
      </c>
      <c r="BA36" s="18">
        <f>$AZ$15*G9+$BA$15*H9+$BB$15*I9+$AZ$16*G10+$BA$16*H10+$BB$16*I10+$AZ$17*G11+$BA$17*H11+$BB$17*I11</f>
        <v>0</v>
      </c>
      <c r="BB36" s="18">
        <f>$AZ$15*H9+$BA$15*I9+$BB$15*J9+$AZ$16*H10+$BA$16*I10+$BB$16*J10+$AZ$17*H11+$BA$17*I11+$BB$17*J11</f>
        <v>0</v>
      </c>
      <c r="BC36" s="18">
        <f>$AZ$15*I9+$BA$15*J9+$BB$15*K9+$AZ$16*I10+$BA$16*J10+$BB$16*K10+$AZ$17*I11+$BA$17*J11+$BB$17*K11</f>
        <v>0</v>
      </c>
      <c r="BD36" s="39">
        <f>$AZ$15*J9+$BA$15*K9+$BB$15*L9+$AZ$16*J10+$BA$16*K10+$BB$16*L10+$AZ$17*J11+$BA$17*K11+$BB$17*L11</f>
        <v>0</v>
      </c>
      <c r="BG36" s="10">
        <f t="shared" si="12"/>
        <v>7</v>
      </c>
      <c r="BH36" s="38">
        <f>$BK$15*C9+$BL$15*D9+$BM$15*E9+$BK$16*C10+$BL$16*D10+$BM$16*E10+$BK$17*C11+$BL$17*D11+$BM$17*E11</f>
        <v>0</v>
      </c>
      <c r="BI36" s="18">
        <f>$BK$15*D9+$BL$15*E9+$BM$15*F9+$BK$16*D10+$BL$16*E10+$BM$16*F10+$BK$17*D11+$BL$17*E11+$BM$17*F11</f>
        <v>0</v>
      </c>
      <c r="BJ36" s="18">
        <f>$BK$15*E9+$BL$15*F9+$BM$15*G9+$BK$16*E10+$BL$16*F10+$BM$16*G10+$BK$17*E11+$BL$17*F11+$BM$17*G11</f>
        <v>0</v>
      </c>
      <c r="BK36" s="18">
        <f>$BK$15*F9+$BL$15*G9+$BM$15*H9+$BK$16*F10+$BL$16*G10+$BM$16*H10+$BK$17*F11+$BL$17*G11+$BM$17*H11</f>
        <v>0</v>
      </c>
      <c r="BL36" s="18">
        <f>$BK$15*G9+$BL$15*H9+$BM$15*I9+$BK$16*G10+$BL$16*H10+$BM$16*I10+$BK$17*G11+$BL$17*H11+$BM$17*I11</f>
        <v>0</v>
      </c>
      <c r="BM36" s="18">
        <f>$BK$15*H9+$BL$15*I9+$BM$15*J9+$BK$16*H10+$BL$16*I10+$BM$16*J10+$BK$17*H11+$BL$17*I11+$BM$17*J11</f>
        <v>0</v>
      </c>
      <c r="BN36" s="18">
        <f>$BK$15*I9+$BL$15*J9+$BM$15*K9+$BK$16*I10+$BL$16*J10+$BM$16*K10+$BK$17*I11+$BL$17*J11+$BM$17*K11</f>
        <v>0</v>
      </c>
      <c r="BO36" s="39">
        <f>$BK$15*J9+$BL$15*K9+$BM$15*L9+$BK$16*J10+$BL$16*K10+$BM$16*L10+$BK$17*J11+$BL$17*K11+$BM$17*L11</f>
        <v>0</v>
      </c>
    </row>
    <row r="37" spans="1:71" x14ac:dyDescent="0.25">
      <c r="A37"/>
      <c r="N37" s="13"/>
      <c r="O37" s="10">
        <f t="shared" si="8"/>
        <v>8</v>
      </c>
      <c r="P37" s="40">
        <f>MIN(C10:E12)</f>
        <v>0</v>
      </c>
      <c r="Q37" s="41">
        <f>MIN(D10:F12)</f>
        <v>0</v>
      </c>
      <c r="R37" s="41">
        <f>MIN(E10:G12)</f>
        <v>0</v>
      </c>
      <c r="S37" s="41">
        <f>MIN(F10:H12)</f>
        <v>0</v>
      </c>
      <c r="T37" s="41">
        <f>MIN(G10:I12)</f>
        <v>0</v>
      </c>
      <c r="U37" s="41">
        <f>MIN(H10:J12)</f>
        <v>0</v>
      </c>
      <c r="V37" s="41">
        <f>MIN(I10:K12)</f>
        <v>0</v>
      </c>
      <c r="W37" s="42">
        <f>MIN(J10:L12)</f>
        <v>0</v>
      </c>
      <c r="Z37" s="10">
        <f t="shared" si="9"/>
        <v>8</v>
      </c>
      <c r="AA37" s="40" t="e">
        <f>ROUND(PRODUCT(C10:E12)^(1/COUNT(C10:E12)),$Y$33)</f>
        <v>#DIV/0!</v>
      </c>
      <c r="AB37" s="41" t="e">
        <f>ROUND(PRODUCT(D10:F12)^(1/COUNT(D10:F12)),$Y$33)</f>
        <v>#DIV/0!</v>
      </c>
      <c r="AC37" s="41" t="e">
        <f>ROUND(PRODUCT(E10:G12)^(1/COUNT(E10:G12)),$Y$33)</f>
        <v>#DIV/0!</v>
      </c>
      <c r="AD37" s="41" t="e">
        <f>ROUND(PRODUCT(F10:H12)^(1/COUNT(F10:H12)),$Y$33)</f>
        <v>#DIV/0!</v>
      </c>
      <c r="AE37" s="41" t="e">
        <f>ROUND(PRODUCT(G10:I12)^(1/COUNT(G10:I12)),$Y$33)</f>
        <v>#DIV/0!</v>
      </c>
      <c r="AF37" s="41" t="e">
        <f>ROUND(PRODUCT(H10:J12)^(1/COUNT(H10:J12)),$Y$33)</f>
        <v>#DIV/0!</v>
      </c>
      <c r="AG37" s="41" t="e">
        <f>ROUND(PRODUCT(I10:K12)^(1/COUNT(I10:K12)),$Y$33)</f>
        <v>#DIV/0!</v>
      </c>
      <c r="AH37" s="42" t="e">
        <f>ROUND(PRODUCT(J10:L12)^(1/COUNT(J10:L12)),$Y$33)</f>
        <v>#DIV/0!</v>
      </c>
      <c r="AK37" s="10">
        <f t="shared" si="10"/>
        <v>8</v>
      </c>
      <c r="AL37" s="40">
        <f>ROUND(((SUM(C10:E12)-MIN(C10:E12)-MAX(C10:E12))/(COUNT(C10:E12)-$AJ$33)),$AJ$35)</f>
        <v>0</v>
      </c>
      <c r="AM37" s="41">
        <f>ROUND(((SUM(D10:F12)-MIN(D10:F12)-MAX(D10:F12))/(COUNT(D10:F12)-$AJ$33)),$AJ$35)</f>
        <v>0</v>
      </c>
      <c r="AN37" s="41">
        <f>ROUND(((SUM(E10:G12)-MIN(E10:G12)-MAX(E10:G12))/(COUNT(E10:G12)-$AJ$33)),$AJ$35)</f>
        <v>0</v>
      </c>
      <c r="AO37" s="41">
        <f>ROUND(((SUM(F10:H12)-MIN(F10:H12)-MAX(F10:H12))/(COUNT(F10:H12)-$AJ$33)),$AJ$35)</f>
        <v>0</v>
      </c>
      <c r="AP37" s="41">
        <f>ROUND(((SUM(G10:I12)-MIN(G10:I12)-MAX(G10:I12))/(COUNT(G10:I12)-$AJ$33)),$AJ$35)</f>
        <v>0</v>
      </c>
      <c r="AQ37" s="41">
        <f>ROUND(((SUM(H10:J12)-MIN(H10:J12)-MAX(H10:J12))/(COUNT(H10:J12)-$AJ$33)),$AJ$35)</f>
        <v>0</v>
      </c>
      <c r="AR37" s="41">
        <f>ROUND(((SUM(I10:K12)-MIN(I10:K12)-MAX(I10:K12))/(COUNT(I10:K12)-$AJ$33)),$AJ$35)</f>
        <v>0</v>
      </c>
      <c r="AS37" s="42">
        <f>ROUND(((SUM(J10:L12)-MIN(J10:L12)-MAX(J10:L12))/(COUNT(J10:L12)-$AJ$33)),$AJ$35)</f>
        <v>0</v>
      </c>
      <c r="AV37" s="10">
        <f t="shared" si="11"/>
        <v>8</v>
      </c>
      <c r="AW37" s="40">
        <f>$AZ$15*C10+$BA$15*D10+$BB$15*E10+$AZ$16*C11+$BA$16*D11+$BB$16*E11+$AZ$17*C12+$BA$17*D12+$BB$17*E12</f>
        <v>0</v>
      </c>
      <c r="AX37" s="41">
        <f>$AZ$15*D10+$BA$15*E10+$BB$15*F10+$AZ$16*D11+$BA$16*E11+$BB$16*F11+$AZ$17*D12+$BA$17*E12+$BB$17*F12</f>
        <v>0</v>
      </c>
      <c r="AY37" s="41">
        <f>$AZ$15*E10+$BA$15*F10+$BB$15*G10+$AZ$16*E11+$BA$16*F11+$BB$16*G11+$AZ$17*E12+$BA$17*F12+$BB$17*G12</f>
        <v>0</v>
      </c>
      <c r="AZ37" s="41">
        <f>$AZ$15*F10+$BA$15*G10+$BB$15*H10+$AZ$16*F11+$BA$16*G11+$BB$16*H11+$AZ$17*F12+$BA$17*G12+$BB$17*H12</f>
        <v>0</v>
      </c>
      <c r="BA37" s="41">
        <f>$AZ$15*G10+$BA$15*H10+$BB$15*I10+$AZ$16*G11+$BA$16*H11+$BB$16*I11+$AZ$17*G12+$BA$17*H12+$BB$17*I12</f>
        <v>0</v>
      </c>
      <c r="BB37" s="41">
        <f>$AZ$15*H10+$BA$15*I10+$BB$15*J10+$AZ$16*H11+$BA$16*I11+$BB$16*J11+$AZ$17*H12+$BA$17*I12+$BB$17*J12</f>
        <v>0</v>
      </c>
      <c r="BC37" s="41">
        <f>$AZ$15*I10+$BA$15*J10+$BB$15*K10+$AZ$16*I11+$BA$16*J11+$BB$16*K11+$AZ$17*I12+$BA$17*J12+$BB$17*K12</f>
        <v>0</v>
      </c>
      <c r="BD37" s="42">
        <f>$AZ$15*J10+$BA$15*K10+$BB$15*L10+$AZ$16*J11+$BA$16*K11+$BB$16*L11+$AZ$17*J12+$BA$17*K12+$BB$17*L12</f>
        <v>0</v>
      </c>
      <c r="BG37" s="10">
        <f t="shared" si="12"/>
        <v>8</v>
      </c>
      <c r="BH37" s="40">
        <f>$BK$15*C10+$BL$15*D10+$BM$15*E10+$BK$16*C11+$BL$16*D11+$BM$16*E11+$BK$17*C12+$BL$17*D12+$BM$17*E12</f>
        <v>0</v>
      </c>
      <c r="BI37" s="41">
        <f>$BK$15*D10+$BL$15*E10+$BM$15*F10+$BK$16*D11+$BL$16*E11+$BM$16*F11+$BK$17*D12+$BL$17*E12+$BM$17*F12</f>
        <v>0</v>
      </c>
      <c r="BJ37" s="41">
        <f>$BK$15*E10+$BL$15*F10+$BM$15*G10+$BK$16*E11+$BL$16*F11+$BM$16*G11+$BK$17*E12+$BL$17*F12+$BM$17*G12</f>
        <v>0</v>
      </c>
      <c r="BK37" s="41">
        <f>$BK$15*F10+$BL$15*G10+$BM$15*H10+$BK$16*F11+$BL$16*G11+$BM$16*H11+$BK$17*F12+$BL$17*G12+$BM$17*H12</f>
        <v>0</v>
      </c>
      <c r="BL37" s="41">
        <f>$BK$15*G10+$BL$15*H10+$BM$15*I10+$BK$16*G11+$BL$16*H11+$BM$16*I11+$BK$17*G12+$BL$17*H12+$BM$17*I12</f>
        <v>0</v>
      </c>
      <c r="BM37" s="41">
        <f>$BK$15*H10+$BL$15*I10+$BM$15*J10+$BK$16*H11+$BL$16*I11+$BM$16*J11+$BK$17*H12+$BL$17*I12+$BM$17*J12</f>
        <v>0</v>
      </c>
      <c r="BN37" s="41">
        <f>$BK$15*I10+$BL$15*J10+$BM$15*K10+$BK$16*I11+$BL$16*J11+$BM$16*K11+$BK$17*I12+$BL$17*J12+$BM$17*K12</f>
        <v>0</v>
      </c>
      <c r="BO37" s="42">
        <f>$BK$15*J10+$BL$15*K10+$BM$15*L10+$BK$16*J11+$BL$16*K11+$BM$16*L11+$BK$17*J12+$BL$17*K12+$BM$17*L12</f>
        <v>0</v>
      </c>
    </row>
    <row r="38" spans="1:71" x14ac:dyDescent="0.25">
      <c r="A38"/>
      <c r="N38" s="13"/>
    </row>
    <row r="39" spans="1:71" x14ac:dyDescent="0.25">
      <c r="A39"/>
      <c r="N39" s="13"/>
      <c r="O39" s="7"/>
      <c r="P39" s="10">
        <f>P29</f>
        <v>1</v>
      </c>
      <c r="Q39" s="10">
        <f t="shared" ref="Q39:W39" si="13">Q29</f>
        <v>2</v>
      </c>
      <c r="R39" s="10">
        <f t="shared" si="13"/>
        <v>3</v>
      </c>
      <c r="S39" s="10">
        <f t="shared" si="13"/>
        <v>4</v>
      </c>
      <c r="T39" s="10">
        <f t="shared" si="13"/>
        <v>5</v>
      </c>
      <c r="U39" s="10">
        <f t="shared" si="13"/>
        <v>6</v>
      </c>
      <c r="V39" s="10">
        <f t="shared" si="13"/>
        <v>7</v>
      </c>
      <c r="W39" s="10">
        <f t="shared" si="13"/>
        <v>8</v>
      </c>
      <c r="Y39" s="14" t="s">
        <v>41</v>
      </c>
      <c r="Z39" s="7"/>
      <c r="AA39" s="10">
        <f>AA29</f>
        <v>1</v>
      </c>
      <c r="AB39" s="10">
        <f t="shared" ref="AB39:AH39" si="14">AB29</f>
        <v>2</v>
      </c>
      <c r="AC39" s="10">
        <f t="shared" si="14"/>
        <v>3</v>
      </c>
      <c r="AD39" s="10">
        <f t="shared" si="14"/>
        <v>4</v>
      </c>
      <c r="AE39" s="10">
        <f t="shared" si="14"/>
        <v>5</v>
      </c>
      <c r="AF39" s="10">
        <f t="shared" si="14"/>
        <v>6</v>
      </c>
      <c r="AG39" s="10">
        <f t="shared" si="14"/>
        <v>7</v>
      </c>
      <c r="AH39" s="10">
        <f t="shared" si="14"/>
        <v>8</v>
      </c>
      <c r="BA39" s="7"/>
      <c r="BB39" s="7"/>
      <c r="BC39" s="7"/>
      <c r="BD39" s="7"/>
      <c r="BE39" s="7"/>
      <c r="BF39" s="19" t="s">
        <v>7</v>
      </c>
      <c r="BG39" s="7"/>
      <c r="BH39" s="10">
        <f>BH29</f>
        <v>1</v>
      </c>
      <c r="BI39" s="10">
        <f t="shared" ref="BI39:BO39" si="15">BI29</f>
        <v>2</v>
      </c>
      <c r="BJ39" s="10">
        <f t="shared" si="15"/>
        <v>3</v>
      </c>
      <c r="BK39" s="10">
        <f t="shared" si="15"/>
        <v>4</v>
      </c>
      <c r="BL39" s="10">
        <f t="shared" si="15"/>
        <v>5</v>
      </c>
      <c r="BM39" s="10">
        <f t="shared" si="15"/>
        <v>6</v>
      </c>
      <c r="BN39" s="10">
        <f t="shared" si="15"/>
        <v>7</v>
      </c>
      <c r="BO39" s="10">
        <f t="shared" si="15"/>
        <v>8</v>
      </c>
    </row>
    <row r="40" spans="1:71" x14ac:dyDescent="0.25">
      <c r="A40"/>
      <c r="N40" s="13" t="s">
        <v>10</v>
      </c>
      <c r="O40" s="10">
        <f>O30</f>
        <v>1</v>
      </c>
      <c r="P40" s="73">
        <f>MAX(C3:E5)</f>
        <v>5</v>
      </c>
      <c r="Q40" s="36">
        <f>MAX(D3:F5)</f>
        <v>7</v>
      </c>
      <c r="R40" s="36">
        <f>MAX(E3:G5)</f>
        <v>9</v>
      </c>
      <c r="S40" s="36">
        <f>MAX(F3:H5)</f>
        <v>9</v>
      </c>
      <c r="T40" s="36">
        <f>MAX(G3:I5)</f>
        <v>9</v>
      </c>
      <c r="U40" s="36">
        <f>MAX(H3:J5)</f>
        <v>2</v>
      </c>
      <c r="V40" s="36">
        <f>MAX(I3:K5)</f>
        <v>0</v>
      </c>
      <c r="W40" s="37">
        <f>MAX(J3:L5)</f>
        <v>0</v>
      </c>
      <c r="Y40" s="14" t="s">
        <v>38</v>
      </c>
      <c r="Z40" s="10">
        <f>Z30</f>
        <v>1</v>
      </c>
      <c r="AA40" s="73" t="e">
        <f>ROUND(COUNT(C3:E5)/SUMPRODUCT(1/C3:E5),$Y$43)</f>
        <v>#DIV/0!</v>
      </c>
      <c r="AB40" s="36" t="e">
        <f>ROUND(COUNT(D3:F5)/SUMPRODUCT(1/D3:F5),$Y$43)</f>
        <v>#DIV/0!</v>
      </c>
      <c r="AC40" s="36" t="e">
        <f>ROUND(COUNT(E3:G5)/SUMPRODUCT(1/E3:G5),$Y$43)</f>
        <v>#DIV/0!</v>
      </c>
      <c r="AD40" s="36" t="e">
        <f>ROUND(COUNT(F3:H5)/SUMPRODUCT(1/F3:H5),$Y$43)</f>
        <v>#DIV/0!</v>
      </c>
      <c r="AE40" s="36" t="e">
        <f>ROUND(COUNT(G3:I5)/SUMPRODUCT(1/G3:I5),$Y$43)</f>
        <v>#DIV/0!</v>
      </c>
      <c r="AF40" s="36" t="e">
        <f>ROUND(COUNT(H3:J5)/SUMPRODUCT(1/H3:J5),$Y$43)</f>
        <v>#DIV/0!</v>
      </c>
      <c r="AG40" s="36" t="e">
        <f>ROUND(COUNT(I3:K5)/SUMPRODUCT(1/I3:K5),$Y$43)</f>
        <v>#DIV/0!</v>
      </c>
      <c r="AH40" s="37" t="e">
        <f>ROUND(COUNT(J3:L5)/SUMPRODUCT(1/J3:L5),$Y$43)</f>
        <v>#DIV/0!</v>
      </c>
      <c r="BA40" s="7"/>
      <c r="BB40" s="7"/>
      <c r="BC40" s="7"/>
      <c r="BD40" s="7"/>
      <c r="BE40" s="7"/>
      <c r="BF40" s="13"/>
      <c r="BG40" s="10">
        <f>BG30</f>
        <v>1</v>
      </c>
      <c r="BH40" s="73">
        <f>ROUND(SQRT(POWER(BH20,2)+POWER(BH30,2)),$BF$42)</f>
        <v>17.2</v>
      </c>
      <c r="BI40" s="36">
        <f>ROUND(SQRT(POWER(BI20,2)+POWER(BI30,2)),$BF$42)</f>
        <v>20.59</v>
      </c>
      <c r="BJ40" s="36">
        <f>ROUND(SQRT(POWER(BJ20,2)+POWER(BJ30,2)),$BF$42)</f>
        <v>26</v>
      </c>
      <c r="BK40" s="36">
        <f>ROUND(SQRT(POWER(BK20,2)+POWER(BK30,2)),$BF$42)</f>
        <v>24.7</v>
      </c>
      <c r="BL40" s="36">
        <f>ROUND(SQRT(POWER(BL20,2)+POWER(BL30,2)),$BF$42)</f>
        <v>26</v>
      </c>
      <c r="BM40" s="36">
        <f>ROUND(SQRT(POWER(BM20,2)+POWER(BM30,2)),$BF$42)</f>
        <v>4.47</v>
      </c>
      <c r="BN40" s="36">
        <f>ROUND(SQRT(POWER(BN20,2)+POWER(BN30,2)),$BF$42)</f>
        <v>0</v>
      </c>
      <c r="BO40" s="37">
        <f>ROUND(SQRT(POWER(BO20,2)+POWER(BO30,2)),$BF$42)</f>
        <v>0</v>
      </c>
    </row>
    <row r="41" spans="1:71" x14ac:dyDescent="0.25">
      <c r="A41"/>
      <c r="N41" s="13"/>
      <c r="O41" s="10">
        <f t="shared" ref="O41:O47" si="16">O31</f>
        <v>2</v>
      </c>
      <c r="P41" s="38">
        <f>MAX(C4:E6)</f>
        <v>6</v>
      </c>
      <c r="Q41" s="18">
        <f>MAX(D4:F6)</f>
        <v>7</v>
      </c>
      <c r="R41" s="18">
        <f>MAX(E4:G6)</f>
        <v>9</v>
      </c>
      <c r="S41" s="18">
        <f>MAX(F4:H6)</f>
        <v>9</v>
      </c>
      <c r="T41" s="18">
        <f>MAX(G4:I6)</f>
        <v>9</v>
      </c>
      <c r="U41" s="18">
        <f>MAX(H4:J6)</f>
        <v>2</v>
      </c>
      <c r="V41" s="18">
        <f>MAX(I4:K6)</f>
        <v>0</v>
      </c>
      <c r="W41" s="39">
        <f>MAX(J4:L6)</f>
        <v>0</v>
      </c>
      <c r="Z41" s="10">
        <f t="shared" ref="Z41:Z47" si="17">Z31</f>
        <v>2</v>
      </c>
      <c r="AA41" s="38" t="e">
        <f>ROUND(COUNT(C4:E6)/SUMPRODUCT(1/C4:E6),$Y$43)</f>
        <v>#DIV/0!</v>
      </c>
      <c r="AB41" s="18">
        <f>ROUND(COUNT(D4:F6)/SUMPRODUCT(1/D4:F6),$Y$43)</f>
        <v>4.01</v>
      </c>
      <c r="AC41" s="18">
        <f>ROUND(COUNT(E4:G6)/SUMPRODUCT(1/E4:G6),$Y$43)</f>
        <v>5.33</v>
      </c>
      <c r="AD41" s="18">
        <f>ROUND(COUNT(F4:H6)/SUMPRODUCT(1/F4:H6),$Y$43)</f>
        <v>2.93</v>
      </c>
      <c r="AE41" s="18" t="e">
        <f>ROUND(COUNT(G4:I6)/SUMPRODUCT(1/G4:I6),$Y$43)</f>
        <v>#DIV/0!</v>
      </c>
      <c r="AF41" s="18" t="e">
        <f>ROUND(COUNT(H4:J6)/SUMPRODUCT(1/H4:J6),$Y$43)</f>
        <v>#DIV/0!</v>
      </c>
      <c r="AG41" s="18" t="e">
        <f>ROUND(COUNT(I4:K6)/SUMPRODUCT(1/I4:K6),$Y$43)</f>
        <v>#DIV/0!</v>
      </c>
      <c r="AH41" s="39" t="e">
        <f>ROUND(COUNT(J4:L6)/SUMPRODUCT(1/J4:L6),$Y$43)</f>
        <v>#DIV/0!</v>
      </c>
      <c r="BF41" s="71" t="s">
        <v>107</v>
      </c>
      <c r="BG41" s="10">
        <f t="shared" ref="BG41:BG47" si="18">BG31</f>
        <v>2</v>
      </c>
      <c r="BH41" s="38">
        <f>ROUND(SQRT(POWER(BH21,2)+POWER(BH31,2)),$BF$42)</f>
        <v>19.649999999999999</v>
      </c>
      <c r="BI41" s="18">
        <f>ROUND(SQRT(POWER(BI21,2)+POWER(BI31,2)),$BF$42)</f>
        <v>12.65</v>
      </c>
      <c r="BJ41" s="18">
        <f>ROUND(SQRT(POWER(BJ21,2)+POWER(BJ31,2)),$BF$42)</f>
        <v>7.21</v>
      </c>
      <c r="BK41" s="18">
        <f>ROUND(SQRT(POWER(BK21,2)+POWER(BK31,2)),$BF$42)</f>
        <v>19.239999999999998</v>
      </c>
      <c r="BL41" s="18">
        <f>ROUND(SQRT(POWER(BL21,2)+POWER(BL31,2)),$BF$42)</f>
        <v>25.18</v>
      </c>
      <c r="BM41" s="18">
        <f>ROUND(SQRT(POWER(BM21,2)+POWER(BM31,2)),$BF$42)</f>
        <v>7.07</v>
      </c>
      <c r="BN41" s="18">
        <f>ROUND(SQRT(POWER(BN21,2)+POWER(BN31,2)),$BF$42)</f>
        <v>0</v>
      </c>
      <c r="BO41" s="39">
        <f>ROUND(SQRT(POWER(BO21,2)+POWER(BO31,2)),$BF$42)</f>
        <v>0</v>
      </c>
    </row>
    <row r="42" spans="1:71" x14ac:dyDescent="0.25">
      <c r="A42"/>
      <c r="N42" s="71"/>
      <c r="O42" s="10">
        <f t="shared" si="16"/>
        <v>3</v>
      </c>
      <c r="P42" s="38">
        <f>MAX(C5:E7)</f>
        <v>9</v>
      </c>
      <c r="Q42" s="18">
        <f>MAX(D5:F7)</f>
        <v>9</v>
      </c>
      <c r="R42" s="18">
        <f>MAX(E5:G7)</f>
        <v>7</v>
      </c>
      <c r="S42" s="18">
        <f>MAX(F5:H7)</f>
        <v>7</v>
      </c>
      <c r="T42" s="18">
        <f>MAX(G5:I7)</f>
        <v>6</v>
      </c>
      <c r="U42" s="18">
        <f>MAX(H5:J7)</f>
        <v>2</v>
      </c>
      <c r="V42" s="18">
        <f>MAX(I5:K7)</f>
        <v>0</v>
      </c>
      <c r="W42" s="39">
        <f>MAX(J5:L7)</f>
        <v>0</v>
      </c>
      <c r="Y42" s="71" t="s">
        <v>107</v>
      </c>
      <c r="Z42" s="10">
        <f t="shared" si="17"/>
        <v>3</v>
      </c>
      <c r="AA42" s="38" t="e">
        <f>ROUND(COUNT(C5:E7)/SUMPRODUCT(1/C5:E7),$Y$43)</f>
        <v>#DIV/0!</v>
      </c>
      <c r="AB42" s="18">
        <f>ROUND(COUNT(D5:F7)/SUMPRODUCT(1/D5:F7),$Y$43)</f>
        <v>5.0999999999999996</v>
      </c>
      <c r="AC42" s="18">
        <f>ROUND(COUNT(E5:G7)/SUMPRODUCT(1/E5:G7),$Y$43)</f>
        <v>4.95</v>
      </c>
      <c r="AD42" s="18">
        <f>ROUND(COUNT(F5:H7)/SUMPRODUCT(1/F5:H7),$Y$43)</f>
        <v>2.76</v>
      </c>
      <c r="AE42" s="18" t="e">
        <f>ROUND(COUNT(G5:I7)/SUMPRODUCT(1/G5:I7),$Y$43)</f>
        <v>#DIV/0!</v>
      </c>
      <c r="AF42" s="18" t="e">
        <f>ROUND(COUNT(H5:J7)/SUMPRODUCT(1/H5:J7),$Y$43)</f>
        <v>#DIV/0!</v>
      </c>
      <c r="AG42" s="18" t="e">
        <f>ROUND(COUNT(I5:K7)/SUMPRODUCT(1/I5:K7),$Y$43)</f>
        <v>#DIV/0!</v>
      </c>
      <c r="AH42" s="39" t="e">
        <f>ROUND(COUNT(J5:L7)/SUMPRODUCT(1/J5:L7),$Y$43)</f>
        <v>#DIV/0!</v>
      </c>
      <c r="BF42" s="91">
        <v>2</v>
      </c>
      <c r="BG42" s="10">
        <f t="shared" si="18"/>
        <v>3</v>
      </c>
      <c r="BH42" s="38">
        <f>ROUND(SQRT(POWER(BH22,2)+POWER(BH32,2)),$BF$42)</f>
        <v>27.46</v>
      </c>
      <c r="BI42" s="18">
        <f>ROUND(SQRT(POWER(BI22,2)+POWER(BI32,2)),$BF$42)</f>
        <v>11.4</v>
      </c>
      <c r="BJ42" s="18">
        <f>ROUND(SQRT(POWER(BJ22,2)+POWER(BJ32,2)),$BF$42)</f>
        <v>6.32</v>
      </c>
      <c r="BK42" s="18">
        <f>ROUND(SQRT(POWER(BK22,2)+POWER(BK32,2)),$BF$42)</f>
        <v>17.89</v>
      </c>
      <c r="BL42" s="18">
        <f>ROUND(SQRT(POWER(BL22,2)+POWER(BL32,2)),$BF$42)</f>
        <v>17.72</v>
      </c>
      <c r="BM42" s="18">
        <f>ROUND(SQRT(POWER(BM22,2)+POWER(BM32,2)),$BF$42)</f>
        <v>7.07</v>
      </c>
      <c r="BN42" s="18">
        <f>ROUND(SQRT(POWER(BN22,2)+POWER(BN32,2)),$BF$42)</f>
        <v>0</v>
      </c>
      <c r="BO42" s="39">
        <f>ROUND(SQRT(POWER(BO22,2)+POWER(BO32,2)),$BF$42)</f>
        <v>0</v>
      </c>
    </row>
    <row r="43" spans="1:71" x14ac:dyDescent="0.25">
      <c r="A43"/>
      <c r="N43" s="71"/>
      <c r="O43" s="10">
        <f t="shared" si="16"/>
        <v>4</v>
      </c>
      <c r="P43" s="38">
        <f>MAX(C6:E8)</f>
        <v>9</v>
      </c>
      <c r="Q43" s="18">
        <f>MAX(D6:F8)</f>
        <v>9</v>
      </c>
      <c r="R43" s="18">
        <f>MAX(E6:G8)</f>
        <v>7</v>
      </c>
      <c r="S43" s="18">
        <f>MAX(F6:H8)</f>
        <v>6</v>
      </c>
      <c r="T43" s="18">
        <f>MAX(G6:I8)</f>
        <v>4</v>
      </c>
      <c r="U43" s="18">
        <f>MAX(H6:J8)</f>
        <v>3</v>
      </c>
      <c r="V43" s="18">
        <f>MAX(I6:K8)</f>
        <v>0</v>
      </c>
      <c r="W43" s="39">
        <f>MAX(J6:L8)</f>
        <v>0</v>
      </c>
      <c r="Y43" s="91">
        <v>2</v>
      </c>
      <c r="Z43" s="10">
        <f t="shared" si="17"/>
        <v>4</v>
      </c>
      <c r="AA43" s="38" t="e">
        <f>ROUND(COUNT(C6:E8)/SUMPRODUCT(1/C6:E8),$Y$43)</f>
        <v>#DIV/0!</v>
      </c>
      <c r="AB43" s="18">
        <f>ROUND(COUNT(D6:F8)/SUMPRODUCT(1/D6:F8),$Y$43)</f>
        <v>5.41</v>
      </c>
      <c r="AC43" s="18">
        <f>ROUND(COUNT(E6:G8)/SUMPRODUCT(1/E6:G8),$Y$43)</f>
        <v>3.98</v>
      </c>
      <c r="AD43" s="18">
        <f>ROUND(COUNT(F6:H8)/SUMPRODUCT(1/F6:H8),$Y$43)</f>
        <v>2.4900000000000002</v>
      </c>
      <c r="AE43" s="18" t="e">
        <f>ROUND(COUNT(G6:I8)/SUMPRODUCT(1/G6:I8),$Y$43)</f>
        <v>#DIV/0!</v>
      </c>
      <c r="AF43" s="18" t="e">
        <f>ROUND(COUNT(H6:J8)/SUMPRODUCT(1/H6:J8),$Y$43)</f>
        <v>#DIV/0!</v>
      </c>
      <c r="AG43" s="18" t="e">
        <f>ROUND(COUNT(I6:K8)/SUMPRODUCT(1/I6:K8),$Y$43)</f>
        <v>#DIV/0!</v>
      </c>
      <c r="AH43" s="39" t="e">
        <f>ROUND(COUNT(J6:L8)/SUMPRODUCT(1/J6:L8),$Y$43)</f>
        <v>#DIV/0!</v>
      </c>
      <c r="BG43" s="10">
        <f t="shared" si="18"/>
        <v>4</v>
      </c>
      <c r="BH43" s="38">
        <f>ROUND(SQRT(POWER(BH23,2)+POWER(BH33,2)),$BF$42)</f>
        <v>27.2</v>
      </c>
      <c r="BI43" s="18">
        <f>ROUND(SQRT(POWER(BI23,2)+POWER(BI33,2)),$BF$42)</f>
        <v>10.199999999999999</v>
      </c>
      <c r="BJ43" s="18">
        <f>ROUND(SQRT(POWER(BJ23,2)+POWER(BJ33,2)),$BF$42)</f>
        <v>15.23</v>
      </c>
      <c r="BK43" s="18">
        <f>ROUND(SQRT(POWER(BK23,2)+POWER(BK33,2)),$BF$42)</f>
        <v>13.93</v>
      </c>
      <c r="BL43" s="18">
        <f>ROUND(SQRT(POWER(BL23,2)+POWER(BL33,2)),$BF$42)</f>
        <v>12</v>
      </c>
      <c r="BM43" s="18">
        <f>ROUND(SQRT(POWER(BM23,2)+POWER(BM33,2)),$BF$42)</f>
        <v>7.07</v>
      </c>
      <c r="BN43" s="18">
        <f>ROUND(SQRT(POWER(BN23,2)+POWER(BN33,2)),$BF$42)</f>
        <v>0</v>
      </c>
      <c r="BO43" s="39">
        <f>ROUND(SQRT(POWER(BO23,2)+POWER(BO33,2)),$BF$42)</f>
        <v>0</v>
      </c>
    </row>
    <row r="44" spans="1:71" x14ac:dyDescent="0.25">
      <c r="A44"/>
      <c r="N44" s="13"/>
      <c r="O44" s="10">
        <f t="shared" si="16"/>
        <v>5</v>
      </c>
      <c r="P44" s="38">
        <f>MAX(C7:E9)</f>
        <v>9</v>
      </c>
      <c r="Q44" s="18">
        <f>MAX(D7:F9)</f>
        <v>9</v>
      </c>
      <c r="R44" s="18">
        <f>MAX(E7:G9)</f>
        <v>7</v>
      </c>
      <c r="S44" s="18">
        <f>MAX(F7:H9)</f>
        <v>6</v>
      </c>
      <c r="T44" s="18">
        <f>MAX(G7:I9)</f>
        <v>3</v>
      </c>
      <c r="U44" s="18">
        <f>MAX(H7:J9)</f>
        <v>3</v>
      </c>
      <c r="V44" s="18">
        <f>MAX(I7:K9)</f>
        <v>0</v>
      </c>
      <c r="W44" s="39">
        <f>MAX(J7:L9)</f>
        <v>0</v>
      </c>
      <c r="Z44" s="10">
        <f t="shared" si="17"/>
        <v>5</v>
      </c>
      <c r="AA44" s="38" t="e">
        <f>ROUND(COUNT(C7:E9)/SUMPRODUCT(1/C7:E9),$Y$43)</f>
        <v>#DIV/0!</v>
      </c>
      <c r="AB44" s="18" t="e">
        <f>ROUND(COUNT(D7:F9)/SUMPRODUCT(1/D7:F9),$Y$43)</f>
        <v>#DIV/0!</v>
      </c>
      <c r="AC44" s="18" t="e">
        <f>ROUND(COUNT(E7:G9)/SUMPRODUCT(1/E7:G9),$Y$43)</f>
        <v>#DIV/0!</v>
      </c>
      <c r="AD44" s="18" t="e">
        <f>ROUND(COUNT(F7:H9)/SUMPRODUCT(1/F7:H9),$Y$43)</f>
        <v>#DIV/0!</v>
      </c>
      <c r="AE44" s="18" t="e">
        <f>ROUND(COUNT(G7:I9)/SUMPRODUCT(1/G7:I9),$Y$43)</f>
        <v>#DIV/0!</v>
      </c>
      <c r="AF44" s="18" t="e">
        <f>ROUND(COUNT(H7:J9)/SUMPRODUCT(1/H7:J9),$Y$43)</f>
        <v>#DIV/0!</v>
      </c>
      <c r="AG44" s="18" t="e">
        <f>ROUND(COUNT(I7:K9)/SUMPRODUCT(1/I7:K9),$Y$43)</f>
        <v>#DIV/0!</v>
      </c>
      <c r="AH44" s="39" t="e">
        <f>ROUND(COUNT(J7:L9)/SUMPRODUCT(1/J7:L9),$Y$43)</f>
        <v>#DIV/0!</v>
      </c>
      <c r="BG44" s="10">
        <f t="shared" si="18"/>
        <v>5</v>
      </c>
      <c r="BH44" s="38">
        <f>ROUND(SQRT(POWER(BH24,2)+POWER(BH34,2)),$BF$42)</f>
        <v>31.4</v>
      </c>
      <c r="BI44" s="18">
        <f>ROUND(SQRT(POWER(BI24,2)+POWER(BI34,2)),$BF$42)</f>
        <v>31.78</v>
      </c>
      <c r="BJ44" s="18">
        <f>ROUND(SQRT(POWER(BJ24,2)+POWER(BJ34,2)),$BF$42)</f>
        <v>25.06</v>
      </c>
      <c r="BK44" s="18">
        <f>ROUND(SQRT(POWER(BK24,2)+POWER(BK34,2)),$BF$42)</f>
        <v>13.93</v>
      </c>
      <c r="BL44" s="18">
        <f>ROUND(SQRT(POWER(BL24,2)+POWER(BL34,2)),$BF$42)</f>
        <v>8.6</v>
      </c>
      <c r="BM44" s="18">
        <f>ROUND(SQRT(POWER(BM24,2)+POWER(BM34,2)),$BF$42)</f>
        <v>7.07</v>
      </c>
      <c r="BN44" s="18">
        <f>ROUND(SQRT(POWER(BN24,2)+POWER(BN34,2)),$BF$42)</f>
        <v>0</v>
      </c>
      <c r="BO44" s="39">
        <f>ROUND(SQRT(POWER(BO24,2)+POWER(BO34,2)),$BF$42)</f>
        <v>0</v>
      </c>
    </row>
    <row r="45" spans="1:71" x14ac:dyDescent="0.25">
      <c r="A45"/>
      <c r="N45" s="13"/>
      <c r="O45" s="10">
        <f t="shared" si="16"/>
        <v>6</v>
      </c>
      <c r="P45" s="38">
        <f>MAX(C8:E10)</f>
        <v>8</v>
      </c>
      <c r="Q45" s="18">
        <f>MAX(D8:F10)</f>
        <v>8</v>
      </c>
      <c r="R45" s="18">
        <f>MAX(E8:G10)</f>
        <v>6</v>
      </c>
      <c r="S45" s="18">
        <f>MAX(F8:H10)</f>
        <v>3</v>
      </c>
      <c r="T45" s="18">
        <f>MAX(G8:I10)</f>
        <v>3</v>
      </c>
      <c r="U45" s="18">
        <f>MAX(H8:J10)</f>
        <v>3</v>
      </c>
      <c r="V45" s="18">
        <f>MAX(I8:K10)</f>
        <v>0</v>
      </c>
      <c r="W45" s="39">
        <f>MAX(J8:L10)</f>
        <v>0</v>
      </c>
      <c r="Z45" s="10">
        <f t="shared" si="17"/>
        <v>6</v>
      </c>
      <c r="AA45" s="38" t="e">
        <f>ROUND(COUNT(C8:E10)/SUMPRODUCT(1/C8:E10),$Y$43)</f>
        <v>#DIV/0!</v>
      </c>
      <c r="AB45" s="18" t="e">
        <f>ROUND(COUNT(D8:F10)/SUMPRODUCT(1/D8:F10),$Y$43)</f>
        <v>#DIV/0!</v>
      </c>
      <c r="AC45" s="18" t="e">
        <f>ROUND(COUNT(E8:G10)/SUMPRODUCT(1/E8:G10),$Y$43)</f>
        <v>#DIV/0!</v>
      </c>
      <c r="AD45" s="18" t="e">
        <f>ROUND(COUNT(F8:H10)/SUMPRODUCT(1/F8:H10),$Y$43)</f>
        <v>#DIV/0!</v>
      </c>
      <c r="AE45" s="18" t="e">
        <f>ROUND(COUNT(G8:I10)/SUMPRODUCT(1/G8:I10),$Y$43)</f>
        <v>#DIV/0!</v>
      </c>
      <c r="AF45" s="18" t="e">
        <f>ROUND(COUNT(H8:J10)/SUMPRODUCT(1/H8:J10),$Y$43)</f>
        <v>#DIV/0!</v>
      </c>
      <c r="AG45" s="18" t="e">
        <f>ROUND(COUNT(I8:K10)/SUMPRODUCT(1/I8:K10),$Y$43)</f>
        <v>#DIV/0!</v>
      </c>
      <c r="AH45" s="39" t="e">
        <f>ROUND(COUNT(J8:L10)/SUMPRODUCT(1/J8:L10),$Y$43)</f>
        <v>#DIV/0!</v>
      </c>
      <c r="BG45" s="10">
        <f t="shared" si="18"/>
        <v>6</v>
      </c>
      <c r="BH45" s="38">
        <f>ROUND(SQRT(POWER(BH25,2)+POWER(BH35,2)),$BF$42)</f>
        <v>22.8</v>
      </c>
      <c r="BI45" s="18">
        <f>ROUND(SQRT(POWER(BI25,2)+POWER(BI35,2)),$BF$42)</f>
        <v>23.54</v>
      </c>
      <c r="BJ45" s="18">
        <f>ROUND(SQRT(POWER(BJ25,2)+POWER(BJ35,2)),$BF$42)</f>
        <v>14.56</v>
      </c>
      <c r="BK45" s="18">
        <f>ROUND(SQRT(POWER(BK25,2)+POWER(BK35,2)),$BF$42)</f>
        <v>10</v>
      </c>
      <c r="BL45" s="18">
        <f>ROUND(SQRT(POWER(BL25,2)+POWER(BL35,2)),$BF$42)</f>
        <v>8.25</v>
      </c>
      <c r="BM45" s="18">
        <f>ROUND(SQRT(POWER(BM25,2)+POWER(BM35,2)),$BF$42)</f>
        <v>4.24</v>
      </c>
      <c r="BN45" s="18">
        <f>ROUND(SQRT(POWER(BN25,2)+POWER(BN35,2)),$BF$42)</f>
        <v>0</v>
      </c>
      <c r="BO45" s="39">
        <f>ROUND(SQRT(POWER(BO25,2)+POWER(BO35,2)),$BF$42)</f>
        <v>0</v>
      </c>
    </row>
    <row r="46" spans="1:71" x14ac:dyDescent="0.25">
      <c r="A46"/>
      <c r="N46" s="13"/>
      <c r="O46" s="10">
        <f t="shared" si="16"/>
        <v>7</v>
      </c>
      <c r="P46" s="38">
        <f>MAX(C9:E11)</f>
        <v>0</v>
      </c>
      <c r="Q46" s="18">
        <f>MAX(D9:F11)</f>
        <v>0</v>
      </c>
      <c r="R46" s="18">
        <f>MAX(E9:G11)</f>
        <v>0</v>
      </c>
      <c r="S46" s="18">
        <f>MAX(F9:H11)</f>
        <v>0</v>
      </c>
      <c r="T46" s="18">
        <f>MAX(G9:I11)</f>
        <v>0</v>
      </c>
      <c r="U46" s="18">
        <f>MAX(H9:J11)</f>
        <v>0</v>
      </c>
      <c r="V46" s="18">
        <f>MAX(I9:K11)</f>
        <v>0</v>
      </c>
      <c r="W46" s="39">
        <f>MAX(J9:L11)</f>
        <v>0</v>
      </c>
      <c r="Z46" s="10">
        <f t="shared" si="17"/>
        <v>7</v>
      </c>
      <c r="AA46" s="38" t="e">
        <f>ROUND(COUNT(C9:E11)/SUMPRODUCT(1/C9:E11),$Y$43)</f>
        <v>#DIV/0!</v>
      </c>
      <c r="AB46" s="18" t="e">
        <f>ROUND(COUNT(D9:F11)/SUMPRODUCT(1/D9:F11),$Y$43)</f>
        <v>#DIV/0!</v>
      </c>
      <c r="AC46" s="18" t="e">
        <f>ROUND(COUNT(E9:G11)/SUMPRODUCT(1/E9:G11),$Y$43)</f>
        <v>#DIV/0!</v>
      </c>
      <c r="AD46" s="18" t="e">
        <f>ROUND(COUNT(F9:H11)/SUMPRODUCT(1/F9:H11),$Y$43)</f>
        <v>#DIV/0!</v>
      </c>
      <c r="AE46" s="18" t="e">
        <f>ROUND(COUNT(G9:I11)/SUMPRODUCT(1/G9:I11),$Y$43)</f>
        <v>#DIV/0!</v>
      </c>
      <c r="AF46" s="18" t="e">
        <f>ROUND(COUNT(H9:J11)/SUMPRODUCT(1/H9:J11),$Y$43)</f>
        <v>#DIV/0!</v>
      </c>
      <c r="AG46" s="18" t="e">
        <f>ROUND(COUNT(I9:K11)/SUMPRODUCT(1/I9:K11),$Y$43)</f>
        <v>#DIV/0!</v>
      </c>
      <c r="AH46" s="39" t="e">
        <f>ROUND(COUNT(J9:L11)/SUMPRODUCT(1/J9:L11),$Y$43)</f>
        <v>#DIV/0!</v>
      </c>
      <c r="BG46" s="10">
        <f t="shared" si="18"/>
        <v>7</v>
      </c>
      <c r="BH46" s="38">
        <f>ROUND(SQRT(POWER(BH26,2)+POWER(BH36,2)),$BF$42)</f>
        <v>0</v>
      </c>
      <c r="BI46" s="18">
        <f>ROUND(SQRT(POWER(BI26,2)+POWER(BI36,2)),$BF$42)</f>
        <v>0</v>
      </c>
      <c r="BJ46" s="18">
        <f>ROUND(SQRT(POWER(BJ26,2)+POWER(BJ36,2)),$BF$42)</f>
        <v>0</v>
      </c>
      <c r="BK46" s="18">
        <f>ROUND(SQRT(POWER(BK26,2)+POWER(BK36,2)),$BF$42)</f>
        <v>0</v>
      </c>
      <c r="BL46" s="18">
        <f>ROUND(SQRT(POWER(BL26,2)+POWER(BL36,2)),$BF$42)</f>
        <v>0</v>
      </c>
      <c r="BM46" s="18">
        <f>ROUND(SQRT(POWER(BM26,2)+POWER(BM36,2)),$BF$42)</f>
        <v>0</v>
      </c>
      <c r="BN46" s="18">
        <f>ROUND(SQRT(POWER(BN26,2)+POWER(BN36,2)),$BF$42)</f>
        <v>0</v>
      </c>
      <c r="BO46" s="39">
        <f>ROUND(SQRT(POWER(BO26,2)+POWER(BO36,2)),$BF$42)</f>
        <v>0</v>
      </c>
    </row>
    <row r="47" spans="1:71" x14ac:dyDescent="0.25">
      <c r="A47"/>
      <c r="N47" s="13"/>
      <c r="O47" s="10">
        <f t="shared" si="16"/>
        <v>8</v>
      </c>
      <c r="P47" s="40">
        <f>MAX(C10:E12)</f>
        <v>0</v>
      </c>
      <c r="Q47" s="41">
        <f>MAX(D10:F12)</f>
        <v>0</v>
      </c>
      <c r="R47" s="41">
        <f>MAX(E10:G12)</f>
        <v>0</v>
      </c>
      <c r="S47" s="41">
        <f>MAX(F10:H12)</f>
        <v>0</v>
      </c>
      <c r="T47" s="41">
        <f>MAX(G10:I12)</f>
        <v>0</v>
      </c>
      <c r="U47" s="41">
        <f>MAX(H10:J12)</f>
        <v>0</v>
      </c>
      <c r="V47" s="41">
        <f>MAX(I10:K12)</f>
        <v>0</v>
      </c>
      <c r="W47" s="42">
        <f>MAX(J10:L12)</f>
        <v>0</v>
      </c>
      <c r="Z47" s="10">
        <f t="shared" si="17"/>
        <v>8</v>
      </c>
      <c r="AA47" s="40" t="e">
        <f>ROUND(COUNT(C10:E12)/SUMPRODUCT(1/C10:E12),$Y$43)</f>
        <v>#DIV/0!</v>
      </c>
      <c r="AB47" s="41" t="e">
        <f>ROUND(COUNT(D10:F12)/SUMPRODUCT(1/D10:F12),$Y$43)</f>
        <v>#DIV/0!</v>
      </c>
      <c r="AC47" s="41" t="e">
        <f>ROUND(COUNT(E10:G12)/SUMPRODUCT(1/E10:G12),$Y$43)</f>
        <v>#DIV/0!</v>
      </c>
      <c r="AD47" s="41" t="e">
        <f>ROUND(COUNT(F10:H12)/SUMPRODUCT(1/F10:H12),$Y$43)</f>
        <v>#DIV/0!</v>
      </c>
      <c r="AE47" s="41" t="e">
        <f>ROUND(COUNT(G10:I12)/SUMPRODUCT(1/G10:I12),$Y$43)</f>
        <v>#DIV/0!</v>
      </c>
      <c r="AF47" s="41" t="e">
        <f>ROUND(COUNT(H10:J12)/SUMPRODUCT(1/H10:J12),$Y$43)</f>
        <v>#DIV/0!</v>
      </c>
      <c r="AG47" s="41" t="e">
        <f>ROUND(COUNT(I10:K12)/SUMPRODUCT(1/I10:K12),$Y$43)</f>
        <v>#DIV/0!</v>
      </c>
      <c r="AH47" s="42" t="e">
        <f>ROUND(COUNT(J10:L12)/SUMPRODUCT(1/J10:L12),$Y$43)</f>
        <v>#DIV/0!</v>
      </c>
      <c r="BG47" s="10">
        <f t="shared" si="18"/>
        <v>8</v>
      </c>
      <c r="BH47" s="40">
        <f>ROUND(SQRT(POWER(BH27,2)+POWER(BH37,2)),$BF$42)</f>
        <v>0</v>
      </c>
      <c r="BI47" s="41">
        <f>ROUND(SQRT(POWER(BI27,2)+POWER(BI37,2)),$BF$42)</f>
        <v>0</v>
      </c>
      <c r="BJ47" s="41">
        <f>ROUND(SQRT(POWER(BJ27,2)+POWER(BJ37,2)),$BF$42)</f>
        <v>0</v>
      </c>
      <c r="BK47" s="41">
        <f>ROUND(SQRT(POWER(BK27,2)+POWER(BK37,2)),$BF$42)</f>
        <v>0</v>
      </c>
      <c r="BL47" s="41">
        <f>ROUND(SQRT(POWER(BL27,2)+POWER(BL37,2)),$BF$42)</f>
        <v>0</v>
      </c>
      <c r="BM47" s="41">
        <f>ROUND(SQRT(POWER(BM27,2)+POWER(BM37,2)),$BF$42)</f>
        <v>0</v>
      </c>
      <c r="BN47" s="41">
        <f>ROUND(SQRT(POWER(BN27,2)+POWER(BN37,2)),$BF$42)</f>
        <v>0</v>
      </c>
      <c r="BO47" s="42">
        <f>ROUND(SQRT(POWER(BO27,2)+POWER(BO37,2)),$BF$42)</f>
        <v>0</v>
      </c>
    </row>
    <row r="48" spans="1:71" x14ac:dyDescent="0.25">
      <c r="A48"/>
      <c r="N48" s="13"/>
    </row>
    <row r="49" spans="1:67" x14ac:dyDescent="0.25">
      <c r="A49"/>
      <c r="N49" s="13"/>
      <c r="O49" s="7"/>
      <c r="P49" s="10">
        <f>P39</f>
        <v>1</v>
      </c>
      <c r="Q49" s="10">
        <f t="shared" ref="Q49:W49" si="19">Q39</f>
        <v>2</v>
      </c>
      <c r="R49" s="10">
        <f t="shared" si="19"/>
        <v>3</v>
      </c>
      <c r="S49" s="10">
        <f t="shared" si="19"/>
        <v>4</v>
      </c>
      <c r="T49" s="10">
        <f t="shared" si="19"/>
        <v>5</v>
      </c>
      <c r="U49" s="10">
        <f t="shared" si="19"/>
        <v>6</v>
      </c>
      <c r="V49" s="10">
        <f t="shared" si="19"/>
        <v>7</v>
      </c>
      <c r="W49" s="10">
        <f t="shared" si="19"/>
        <v>8</v>
      </c>
      <c r="Y49" s="14" t="s">
        <v>42</v>
      </c>
      <c r="Z49" s="7"/>
      <c r="AA49" s="10">
        <f>AA39</f>
        <v>1</v>
      </c>
      <c r="AB49" s="10">
        <f t="shared" ref="AB49:AH49" si="20">AB39</f>
        <v>2</v>
      </c>
      <c r="AC49" s="10">
        <f t="shared" si="20"/>
        <v>3</v>
      </c>
      <c r="AD49" s="10">
        <f t="shared" si="20"/>
        <v>4</v>
      </c>
      <c r="AE49" s="10">
        <f t="shared" si="20"/>
        <v>5</v>
      </c>
      <c r="AF49" s="10">
        <f t="shared" si="20"/>
        <v>6</v>
      </c>
      <c r="AG49" s="10">
        <f t="shared" si="20"/>
        <v>7</v>
      </c>
      <c r="AH49" s="10">
        <f t="shared" si="20"/>
        <v>8</v>
      </c>
      <c r="BF49" s="19" t="s">
        <v>48</v>
      </c>
      <c r="BG49" s="7"/>
      <c r="BH49" s="10">
        <f>BH39</f>
        <v>1</v>
      </c>
      <c r="BI49" s="10">
        <f t="shared" ref="BI49:BO49" si="21">BI39</f>
        <v>2</v>
      </c>
      <c r="BJ49" s="10">
        <f t="shared" si="21"/>
        <v>3</v>
      </c>
      <c r="BK49" s="10">
        <f t="shared" si="21"/>
        <v>4</v>
      </c>
      <c r="BL49" s="10">
        <f t="shared" si="21"/>
        <v>5</v>
      </c>
      <c r="BM49" s="10">
        <f t="shared" si="21"/>
        <v>6</v>
      </c>
      <c r="BN49" s="10">
        <f t="shared" si="21"/>
        <v>7</v>
      </c>
      <c r="BO49" s="10">
        <f t="shared" si="21"/>
        <v>8</v>
      </c>
    </row>
    <row r="50" spans="1:67" x14ac:dyDescent="0.25">
      <c r="A50"/>
      <c r="N50" s="13" t="s">
        <v>11</v>
      </c>
      <c r="O50" s="10">
        <f>O40</f>
        <v>1</v>
      </c>
      <c r="P50" s="73">
        <f>ROUND(0.5*(MAX(C3:E5)+MIN(C3:E5)),$N$53)</f>
        <v>2.5</v>
      </c>
      <c r="Q50" s="36">
        <f>ROUND(0.5*(MAX(D3:F5)+MIN(D3:F5)),$N$53)</f>
        <v>3.5</v>
      </c>
      <c r="R50" s="36">
        <f>ROUND(0.5*(MAX(E3:G5)+MIN(E3:G5)),$N$53)</f>
        <v>4.5</v>
      </c>
      <c r="S50" s="36">
        <f>ROUND(0.5*(MAX(F3:H5)+MIN(F3:H5)),$N$53)</f>
        <v>4.5</v>
      </c>
      <c r="T50" s="36">
        <f>ROUND(0.5*(MAX(G3:I5)+MIN(G3:I5)),$N$53)</f>
        <v>4.5</v>
      </c>
      <c r="U50" s="36">
        <f>ROUND(0.5*(MAX(H3:J5)+MIN(H3:J5)),$N$53)</f>
        <v>1</v>
      </c>
      <c r="V50" s="36">
        <f>ROUND(0.5*(MAX(I3:K5)+MIN(I3:K5)),$N$53)</f>
        <v>0</v>
      </c>
      <c r="W50" s="37">
        <f>ROUND(0.5*(MAX(J3:L5)+MIN(J3:L5)),$N$53)</f>
        <v>0</v>
      </c>
      <c r="Y50" s="14" t="s">
        <v>38</v>
      </c>
      <c r="Z50" s="10">
        <f>Z40</f>
        <v>1</v>
      </c>
      <c r="AA50" s="73">
        <f t="array" ref="AA50">ROUND(SUM(POWER((C3:E5),$Y$53+1))/SUM(POWER((C3:E5),$Y$53)),$Y$55)</f>
        <v>4.1500000000000004</v>
      </c>
      <c r="AB50" s="36">
        <f t="array" ref="AB50">ROUND(SUM(POWER((D3:F5),$Y$53+1))/SUM(POWER((D3:F5),$Y$53)),$Y$55)</f>
        <v>5.41</v>
      </c>
      <c r="AC50" s="36">
        <f t="array" ref="AC50">ROUND(SUM(POWER((E3:G5),$Y$53+1))/SUM(POWER((E3:G5),$Y$53)),$Y$55)</f>
        <v>6.91</v>
      </c>
      <c r="AD50" s="36">
        <f t="array" ref="AD50">ROUND(SUM(POWER((F3:H5),$Y$53+1))/SUM(POWER((F3:H5),$Y$53)),$Y$55)</f>
        <v>7.26</v>
      </c>
      <c r="AE50" s="36">
        <f t="array" ref="AE50">ROUND(SUM(POWER((G3:I5),$Y$53+1))/SUM(POWER((G3:I5),$Y$53)),$Y$55)</f>
        <v>7.82</v>
      </c>
      <c r="AF50" s="36">
        <f t="array" ref="AF50">ROUND(SUM(POWER((H3:J5),$Y$53+1))/SUM(POWER((H3:J5),$Y$53)),$Y$55)</f>
        <v>1.8</v>
      </c>
      <c r="AG50" s="36" t="e">
        <f t="array" ref="AG50">ROUND(SUM(POWER((I3:K5),$Y$53+1))/SUM(POWER((I3:K5),$Y$53)),$Y$55)</f>
        <v>#DIV/0!</v>
      </c>
      <c r="AH50" s="37" t="e">
        <f t="array" ref="AH50">ROUND(SUM(POWER((J3:L5),$Y$53+1))/SUM(POWER((J3:L5),$Y$53)),$Y$55)</f>
        <v>#DIV/0!</v>
      </c>
      <c r="BG50" s="10">
        <f>BG40</f>
        <v>1</v>
      </c>
      <c r="BH50" s="73">
        <f>ROUND(ATAN(BH30/BH20),$BF$52)</f>
        <v>0.95</v>
      </c>
      <c r="BI50" s="36">
        <f>ROUND(ATAN(BI30/BI20),$BF$52)</f>
        <v>0.51</v>
      </c>
      <c r="BJ50" s="36">
        <f>ROUND(ATAN(BJ30/BJ20),$BF$52)</f>
        <v>0.39</v>
      </c>
      <c r="BK50" s="36">
        <f>ROUND(ATAN(BK30/BK20),$BF$52)</f>
        <v>-0.55000000000000004</v>
      </c>
      <c r="BL50" s="36">
        <f>ROUND(ATAN(BL30/BL20),$BF$52)</f>
        <v>-1.18</v>
      </c>
      <c r="BM50" s="36">
        <f>ROUND(ATAN(BM30/BM20),$BF$52)</f>
        <v>-1.1100000000000001</v>
      </c>
      <c r="BN50" s="36" t="e">
        <f>ROUND(ATAN(BN30/BN20),$BF$52)</f>
        <v>#DIV/0!</v>
      </c>
      <c r="BO50" s="37" t="e">
        <f>ROUND(ATAN(BO30/BO20),$BF$52)</f>
        <v>#DIV/0!</v>
      </c>
    </row>
    <row r="51" spans="1:67" x14ac:dyDescent="0.25">
      <c r="A51"/>
      <c r="O51" s="10">
        <f t="shared" ref="O51:O57" si="22">O41</f>
        <v>2</v>
      </c>
      <c r="P51" s="38">
        <f>ROUND(0.5*(MAX(C4:E6)+MIN(C4:E6)),$N$53)</f>
        <v>3</v>
      </c>
      <c r="Q51" s="18">
        <f>ROUND(0.5*(MAX(D4:F6)+MIN(D4:F6)),$N$53)</f>
        <v>4.5</v>
      </c>
      <c r="R51" s="18">
        <f>ROUND(0.5*(MAX(E4:G6)+MIN(E4:G6)),$N$53)</f>
        <v>6.5</v>
      </c>
      <c r="S51" s="18">
        <f>ROUND(0.5*(MAX(F4:H6)+MIN(F4:H6)),$N$53)</f>
        <v>5</v>
      </c>
      <c r="T51" s="18">
        <f>ROUND(0.5*(MAX(G4:I6)+MIN(G4:I6)),$N$53)</f>
        <v>4.5</v>
      </c>
      <c r="U51" s="18">
        <f>ROUND(0.5*(MAX(H4:J6)+MIN(H4:J6)),$N$53)</f>
        <v>1</v>
      </c>
      <c r="V51" s="18">
        <f>ROUND(0.5*(MAX(I4:K6)+MIN(I4:K6)),$N$53)</f>
        <v>0</v>
      </c>
      <c r="W51" s="39">
        <f>ROUND(0.5*(MAX(J4:L6)+MIN(J4:L6)),$N$53)</f>
        <v>0</v>
      </c>
      <c r="Z51" s="10">
        <f t="shared" ref="Z51:Z57" si="23">Z41</f>
        <v>2</v>
      </c>
      <c r="AA51" s="38">
        <f t="array" ref="AA51">ROUND(SUM(POWER((C4:E6),$Y$53+1))/SUM(POWER((C4:E6),$Y$53)),$Y$55)</f>
        <v>4.75</v>
      </c>
      <c r="AB51" s="18">
        <f t="array" ref="AB51">ROUND(SUM(POWER((D4:F6),$Y$53+1))/SUM(POWER((D4:F6),$Y$53)),$Y$55)</f>
        <v>5.35</v>
      </c>
      <c r="AC51" s="18">
        <f t="array" ref="AC51">ROUND(SUM(POWER((E4:G6),$Y$53+1))/SUM(POWER((E4:G6),$Y$53)),$Y$55)</f>
        <v>6.5</v>
      </c>
      <c r="AD51" s="18">
        <f t="array" ref="AD51">ROUND(SUM(POWER((F4:H6),$Y$53+1))/SUM(POWER((F4:H6),$Y$53)),$Y$55)</f>
        <v>6.72</v>
      </c>
      <c r="AE51" s="18">
        <f t="array" ref="AE51">ROUND(SUM(POWER((G4:I6),$Y$53+1))/SUM(POWER((G4:I6),$Y$53)),$Y$55)</f>
        <v>7.23</v>
      </c>
      <c r="AF51" s="18">
        <f t="array" ref="AF51">ROUND(SUM(POWER((H4:J6),$Y$53+1))/SUM(POWER((H4:J6),$Y$53)),$Y$55)</f>
        <v>1.89</v>
      </c>
      <c r="AG51" s="18" t="e">
        <f t="array" ref="AG51">ROUND(SUM(POWER((I4:K6),$Y$53+1))/SUM(POWER((I4:K6),$Y$53)),$Y$55)</f>
        <v>#DIV/0!</v>
      </c>
      <c r="AH51" s="39" t="e">
        <f t="array" ref="AH51">ROUND(SUM(POWER((J4:L6),$Y$53+1))/SUM(POWER((J4:L6),$Y$53)),$Y$55)</f>
        <v>#DIV/0!</v>
      </c>
      <c r="BF51" s="71" t="s">
        <v>107</v>
      </c>
      <c r="BG51" s="10">
        <f t="shared" ref="BG51:BG57" si="24">BG41</f>
        <v>2</v>
      </c>
      <c r="BH51" s="38">
        <f>ROUND(ATAN(BH31/BH21),$BF$52)</f>
        <v>1.31</v>
      </c>
      <c r="BI51" s="18">
        <f>ROUND(ATAN(BI31/BI21),$BF$52)</f>
        <v>1.25</v>
      </c>
      <c r="BJ51" s="18">
        <f>ROUND(ATAN(BJ31/BJ21),$BF$52)</f>
        <v>-0.98</v>
      </c>
      <c r="BK51" s="18">
        <f>ROUND(ATAN(BK31/BK21),$BF$52)</f>
        <v>1.08</v>
      </c>
      <c r="BL51" s="18">
        <f>ROUND(ATAN(BL31/BL21),$BF$52)</f>
        <v>1.45</v>
      </c>
      <c r="BM51" s="18">
        <f>ROUND(ATAN(BM31/BM21),$BF$52)</f>
        <v>-1.43</v>
      </c>
      <c r="BN51" s="18" t="e">
        <f>ROUND(ATAN(BN31/BN21),$BF$52)</f>
        <v>#DIV/0!</v>
      </c>
      <c r="BO51" s="39" t="e">
        <f>ROUND(ATAN(BO31/BO21),$BF$52)</f>
        <v>#DIV/0!</v>
      </c>
    </row>
    <row r="52" spans="1:67" x14ac:dyDescent="0.25">
      <c r="A52"/>
      <c r="N52" s="71" t="s">
        <v>107</v>
      </c>
      <c r="O52" s="10">
        <f t="shared" si="22"/>
        <v>3</v>
      </c>
      <c r="P52" s="38">
        <f>ROUND(0.5*(MAX(C5:E7)+MIN(C5:E7)),$N$53)</f>
        <v>4.5</v>
      </c>
      <c r="Q52" s="18">
        <f>ROUND(0.5*(MAX(D5:F7)+MIN(D5:F7)),$N$53)</f>
        <v>6</v>
      </c>
      <c r="R52" s="18">
        <f>ROUND(0.5*(MAX(E5:G7)+MIN(E5:G7)),$N$53)</f>
        <v>5</v>
      </c>
      <c r="S52" s="18">
        <f>ROUND(0.5*(MAX(F5:H7)+MIN(F5:H7)),$N$53)</f>
        <v>4</v>
      </c>
      <c r="T52" s="18">
        <f>ROUND(0.5*(MAX(G5:I7)+MIN(G5:I7)),$N$53)</f>
        <v>3</v>
      </c>
      <c r="U52" s="18">
        <f>ROUND(0.5*(MAX(H5:J7)+MIN(H5:J7)),$N$53)</f>
        <v>1</v>
      </c>
      <c r="V52" s="18">
        <f>ROUND(0.5*(MAX(I5:K7)+MIN(I5:K7)),$N$53)</f>
        <v>0</v>
      </c>
      <c r="W52" s="39">
        <f>ROUND(0.5*(MAX(J5:L7)+MIN(J5:L7)),$N$53)</f>
        <v>0</v>
      </c>
      <c r="Y52" s="14" t="s">
        <v>43</v>
      </c>
      <c r="Z52" s="10">
        <f t="shared" si="23"/>
        <v>3</v>
      </c>
      <c r="AA52" s="38">
        <f t="array" ref="AA52">ROUND(SUM(POWER((C5:E7),$Y$53+1))/SUM(POWER((C5:E7),$Y$53)),$Y$55)</f>
        <v>6.97</v>
      </c>
      <c r="AB52" s="18">
        <f t="array" ref="AB52">ROUND(SUM(POWER((D5:F7),$Y$53+1))/SUM(POWER((D5:F7),$Y$53)),$Y$55)</f>
        <v>6.71</v>
      </c>
      <c r="AC52" s="18">
        <f t="array" ref="AC52">ROUND(SUM(POWER((E5:G7),$Y$53+1))/SUM(POWER((E5:G7),$Y$53)),$Y$55)</f>
        <v>5.93</v>
      </c>
      <c r="AD52" s="18">
        <f t="array" ref="AD52">ROUND(SUM(POWER((F5:H7),$Y$53+1))/SUM(POWER((F5:H7),$Y$53)),$Y$55)</f>
        <v>5.6</v>
      </c>
      <c r="AE52" s="18">
        <f t="array" ref="AE52">ROUND(SUM(POWER((G5:I7),$Y$53+1))/SUM(POWER((G5:I7),$Y$53)),$Y$55)</f>
        <v>4.63</v>
      </c>
      <c r="AF52" s="18">
        <f t="array" ref="AF52">ROUND(SUM(POWER((H5:J7),$Y$53+1))/SUM(POWER((H5:J7),$Y$53)),$Y$55)</f>
        <v>1.89</v>
      </c>
      <c r="AG52" s="18" t="e">
        <f t="array" ref="AG52">ROUND(SUM(POWER((I5:K7),$Y$53+1))/SUM(POWER((I5:K7),$Y$53)),$Y$55)</f>
        <v>#DIV/0!</v>
      </c>
      <c r="AH52" s="39" t="e">
        <f t="array" ref="AH52">ROUND(SUM(POWER((J5:L7),$Y$53+1))/SUM(POWER((J5:L7),$Y$53)),$Y$55)</f>
        <v>#DIV/0!</v>
      </c>
      <c r="BF52" s="91">
        <v>2</v>
      </c>
      <c r="BG52" s="10">
        <f t="shared" si="24"/>
        <v>3</v>
      </c>
      <c r="BH52" s="38">
        <f>ROUND(ATAN(BH32/BH22),$BF$52)</f>
        <v>0.99</v>
      </c>
      <c r="BI52" s="18">
        <f>ROUND(ATAN(BI32/BI22),$BF$52)</f>
        <v>0.27</v>
      </c>
      <c r="BJ52" s="18">
        <f>ROUND(ATAN(BJ32/BJ22),$BF$52)</f>
        <v>1.25</v>
      </c>
      <c r="BK52" s="18">
        <f>ROUND(ATAN(BK32/BK22),$BF$52)</f>
        <v>1.1100000000000001</v>
      </c>
      <c r="BL52" s="18">
        <f>ROUND(ATAN(BL32/BL22),$BF$52)</f>
        <v>1.28</v>
      </c>
      <c r="BM52" s="18">
        <f>ROUND(ATAN(BM32/BM22),$BF$52)</f>
        <v>1.43</v>
      </c>
      <c r="BN52" s="18" t="e">
        <f>ROUND(ATAN(BN32/BN22),$BF$52)</f>
        <v>#DIV/0!</v>
      </c>
      <c r="BO52" s="39" t="e">
        <f>ROUND(ATAN(BO32/BO22),$BF$52)</f>
        <v>#DIV/0!</v>
      </c>
    </row>
    <row r="53" spans="1:67" x14ac:dyDescent="0.25">
      <c r="A53"/>
      <c r="N53" s="91">
        <v>2</v>
      </c>
      <c r="O53" s="10">
        <f t="shared" si="22"/>
        <v>4</v>
      </c>
      <c r="P53" s="38">
        <f>ROUND(0.5*(MAX(C6:E8)+MIN(C6:E8)),$N$53)</f>
        <v>4.5</v>
      </c>
      <c r="Q53" s="18">
        <f>ROUND(0.5*(MAX(D6:F8)+MIN(D6:F8)),$N$53)</f>
        <v>6</v>
      </c>
      <c r="R53" s="18">
        <f>ROUND(0.5*(MAX(E6:G8)+MIN(E6:G8)),$N$53)</f>
        <v>4.5</v>
      </c>
      <c r="S53" s="18">
        <f>ROUND(0.5*(MAX(F6:H8)+MIN(F6:H8)),$N$53)</f>
        <v>3.5</v>
      </c>
      <c r="T53" s="18">
        <f>ROUND(0.5*(MAX(G6:I8)+MIN(G6:I8)),$N$53)</f>
        <v>2</v>
      </c>
      <c r="U53" s="18">
        <f>ROUND(0.5*(MAX(H6:J8)+MIN(H6:J8)),$N$53)</f>
        <v>1.5</v>
      </c>
      <c r="V53" s="18">
        <f>ROUND(0.5*(MAX(I6:K8)+MIN(I6:K8)),$N$53)</f>
        <v>0</v>
      </c>
      <c r="W53" s="39">
        <f>ROUND(0.5*(MAX(J6:L8)+MIN(J6:L8)),$N$53)</f>
        <v>0</v>
      </c>
      <c r="Y53" s="91">
        <v>2</v>
      </c>
      <c r="Z53" s="10">
        <f t="shared" si="23"/>
        <v>4</v>
      </c>
      <c r="AA53" s="38">
        <f t="array" ref="AA53">ROUND(SUM(POWER((C6:E8),$Y$53+1))/SUM(POWER((C6:E8),$Y$53)),$Y$55)</f>
        <v>7.38</v>
      </c>
      <c r="AB53" s="18">
        <f t="array" ref="AB53">ROUND(SUM(POWER((D6:F8),$Y$53+1))/SUM(POWER((D6:F8),$Y$53)),$Y$55)</f>
        <v>6.95</v>
      </c>
      <c r="AC53" s="18">
        <f t="array" ref="AC53">ROUND(SUM(POWER((E6:G8),$Y$53+1))/SUM(POWER((E6:G8),$Y$53)),$Y$55)</f>
        <v>5.65</v>
      </c>
      <c r="AD53" s="18">
        <f t="array" ref="AD53">ROUND(SUM(POWER((F6:H8),$Y$53+1))/SUM(POWER((F6:H8),$Y$53)),$Y$55)</f>
        <v>4.45</v>
      </c>
      <c r="AE53" s="18">
        <f t="array" ref="AE53">ROUND(SUM(POWER((G6:I8),$Y$53+1))/SUM(POWER((G6:I8),$Y$53)),$Y$55)</f>
        <v>3.14</v>
      </c>
      <c r="AF53" s="18">
        <f t="array" ref="AF53">ROUND(SUM(POWER((H6:J8),$Y$53+1))/SUM(POWER((H6:J8),$Y$53)),$Y$55)</f>
        <v>2.57</v>
      </c>
      <c r="AG53" s="18" t="e">
        <f t="array" ref="AG53">ROUND(SUM(POWER((I6:K8),$Y$53+1))/SUM(POWER((I6:K8),$Y$53)),$Y$55)</f>
        <v>#DIV/0!</v>
      </c>
      <c r="AH53" s="39" t="e">
        <f t="array" ref="AH53">ROUND(SUM(POWER((J6:L8),$Y$53+1))/SUM(POWER((J6:L8),$Y$53)),$Y$55)</f>
        <v>#DIV/0!</v>
      </c>
      <c r="BG53" s="10">
        <f t="shared" si="24"/>
        <v>4</v>
      </c>
      <c r="BH53" s="38">
        <f>ROUND(ATAN(BH33/BH23),$BF$52)</f>
        <v>1.27</v>
      </c>
      <c r="BI53" s="18">
        <f>ROUND(ATAN(BI33/BI23),$BF$52)</f>
        <v>-1.37</v>
      </c>
      <c r="BJ53" s="18">
        <f>ROUND(ATAN(BJ33/BJ23),$BF$52)</f>
        <v>1.17</v>
      </c>
      <c r="BK53" s="18">
        <f>ROUND(ATAN(BK33/BK23),$BF$52)</f>
        <v>1.2</v>
      </c>
      <c r="BL53" s="18" t="e">
        <f>ROUND(ATAN(BL33/BL23),$BF$52)</f>
        <v>#DIV/0!</v>
      </c>
      <c r="BM53" s="18">
        <f>ROUND(ATAN(BM33/BM23),$BF$52)</f>
        <v>-1.43</v>
      </c>
      <c r="BN53" s="18" t="e">
        <f>ROUND(ATAN(BN33/BN23),$BF$52)</f>
        <v>#DIV/0!</v>
      </c>
      <c r="BO53" s="39" t="e">
        <f>ROUND(ATAN(BO33/BO23),$BF$52)</f>
        <v>#DIV/0!</v>
      </c>
    </row>
    <row r="54" spans="1:67" x14ac:dyDescent="0.25">
      <c r="A54"/>
      <c r="O54" s="10">
        <f t="shared" si="22"/>
        <v>5</v>
      </c>
      <c r="P54" s="38">
        <f>ROUND(0.5*(MAX(C7:E9)+MIN(C7:E9)),$N$53)</f>
        <v>4.5</v>
      </c>
      <c r="Q54" s="18">
        <f>ROUND(0.5*(MAX(D7:F9)+MIN(D7:F9)),$N$53)</f>
        <v>4.5</v>
      </c>
      <c r="R54" s="18">
        <f>ROUND(0.5*(MAX(E7:G9)+MIN(E7:G9)),$N$53)</f>
        <v>3.5</v>
      </c>
      <c r="S54" s="18">
        <f>ROUND(0.5*(MAX(F7:H9)+MIN(F7:H9)),$N$53)</f>
        <v>3</v>
      </c>
      <c r="T54" s="18">
        <f>ROUND(0.5*(MAX(G7:I9)+MIN(G7:I9)),$N$53)</f>
        <v>1.5</v>
      </c>
      <c r="U54" s="18">
        <f>ROUND(0.5*(MAX(H7:J9)+MIN(H7:J9)),$N$53)</f>
        <v>1.5</v>
      </c>
      <c r="V54" s="18">
        <f>ROUND(0.5*(MAX(I7:K9)+MIN(I7:K9)),$N$53)</f>
        <v>0</v>
      </c>
      <c r="W54" s="39">
        <f>ROUND(0.5*(MAX(J7:L9)+MIN(J7:L9)),$N$53)</f>
        <v>0</v>
      </c>
      <c r="Y54" s="14" t="s">
        <v>107</v>
      </c>
      <c r="Z54" s="10">
        <f t="shared" si="23"/>
        <v>5</v>
      </c>
      <c r="AA54" s="38">
        <f t="array" ref="AA54">ROUND(SUM(POWER((C7:E9),$Y$53+1))/SUM(POWER((C7:E9),$Y$53)),$Y$55)</f>
        <v>7.83</v>
      </c>
      <c r="AB54" s="18">
        <f t="array" ref="AB54">ROUND(SUM(POWER((D7:F9),$Y$53+1))/SUM(POWER((D7:F9),$Y$53)),$Y$55)</f>
        <v>7.43</v>
      </c>
      <c r="AC54" s="18">
        <f t="array" ref="AC54">ROUND(SUM(POWER((E7:G9),$Y$53+1))/SUM(POWER((E7:G9),$Y$53)),$Y$55)</f>
        <v>5.85</v>
      </c>
      <c r="AD54" s="18">
        <f t="array" ref="AD54">ROUND(SUM(POWER((F7:H9),$Y$53+1))/SUM(POWER((F7:H9),$Y$53)),$Y$55)</f>
        <v>4.5</v>
      </c>
      <c r="AE54" s="18">
        <f t="array" ref="AE54">ROUND(SUM(POWER((G7:I9),$Y$53+1))/SUM(POWER((G7:I9),$Y$53)),$Y$55)</f>
        <v>2.74</v>
      </c>
      <c r="AF54" s="18">
        <f t="array" ref="AF54">ROUND(SUM(POWER((H7:J9),$Y$53+1))/SUM(POWER((H7:J9),$Y$53)),$Y$55)</f>
        <v>2.8</v>
      </c>
      <c r="AG54" s="18" t="e">
        <f t="array" ref="AG54">ROUND(SUM(POWER((I7:K9),$Y$53+1))/SUM(POWER((I7:K9),$Y$53)),$Y$55)</f>
        <v>#DIV/0!</v>
      </c>
      <c r="AH54" s="39" t="e">
        <f t="array" ref="AH54">ROUND(SUM(POWER((J7:L9),$Y$53+1))/SUM(POWER((J7:L9),$Y$53)),$Y$55)</f>
        <v>#DIV/0!</v>
      </c>
      <c r="BG54" s="10">
        <f t="shared" si="24"/>
        <v>5</v>
      </c>
      <c r="BH54" s="38">
        <f>ROUND(ATAN(BH34/BH24),$BF$52)</f>
        <v>-0.65</v>
      </c>
      <c r="BI54" s="18">
        <f>ROUND(ATAN(BI34/BI24),$BF$52)</f>
        <v>0.42</v>
      </c>
      <c r="BJ54" s="18">
        <f>ROUND(ATAN(BJ34/BJ24),$BF$52)</f>
        <v>0.5</v>
      </c>
      <c r="BK54" s="18">
        <f>ROUND(ATAN(BK34/BK24),$BF$52)</f>
        <v>0.37</v>
      </c>
      <c r="BL54" s="18">
        <f>ROUND(ATAN(BL34/BL24),$BF$52)</f>
        <v>0.95</v>
      </c>
      <c r="BM54" s="18">
        <f>ROUND(ATAN(BM34/BM24),$BF$52)</f>
        <v>1.43</v>
      </c>
      <c r="BN54" s="18" t="e">
        <f>ROUND(ATAN(BN34/BN24),$BF$52)</f>
        <v>#DIV/0!</v>
      </c>
      <c r="BO54" s="39" t="e">
        <f>ROUND(ATAN(BO34/BO24),$BF$52)</f>
        <v>#DIV/0!</v>
      </c>
    </row>
    <row r="55" spans="1:67" x14ac:dyDescent="0.25">
      <c r="A55"/>
      <c r="O55" s="10">
        <f t="shared" si="22"/>
        <v>6</v>
      </c>
      <c r="P55" s="38">
        <f>ROUND(0.5*(MAX(C8:E10)+MIN(C8:E10)),$N$53)</f>
        <v>4</v>
      </c>
      <c r="Q55" s="18">
        <f>ROUND(0.5*(MAX(D8:F10)+MIN(D8:F10)),$N$53)</f>
        <v>4</v>
      </c>
      <c r="R55" s="18">
        <f>ROUND(0.5*(MAX(E8:G10)+MIN(E8:G10)),$N$53)</f>
        <v>3</v>
      </c>
      <c r="S55" s="18">
        <f>ROUND(0.5*(MAX(F8:H10)+MIN(F8:H10)),$N$53)</f>
        <v>1.5</v>
      </c>
      <c r="T55" s="18">
        <f>ROUND(0.5*(MAX(G8:I10)+MIN(G8:I10)),$N$53)</f>
        <v>1.5</v>
      </c>
      <c r="U55" s="18">
        <f>ROUND(0.5*(MAX(H8:J10)+MIN(H8:J10)),$N$53)</f>
        <v>1.5</v>
      </c>
      <c r="V55" s="18">
        <f>ROUND(0.5*(MAX(I8:K10)+MIN(I8:K10)),$N$53)</f>
        <v>0</v>
      </c>
      <c r="W55" s="39">
        <f>ROUND(0.5*(MAX(J8:L10)+MIN(J8:L10)),$N$53)</f>
        <v>0</v>
      </c>
      <c r="Y55" s="91">
        <v>2</v>
      </c>
      <c r="Z55" s="10">
        <f t="shared" si="23"/>
        <v>6</v>
      </c>
      <c r="AA55" s="38">
        <f t="array" ref="AA55">ROUND(SUM(POWER((C8:E10),$Y$53+1))/SUM(POWER((C8:E10),$Y$53)),$Y$55)</f>
        <v>7.28</v>
      </c>
      <c r="AB55" s="18">
        <f t="array" ref="AB55">ROUND(SUM(POWER((D8:F10),$Y$53+1))/SUM(POWER((D8:F10),$Y$53)),$Y$55)</f>
        <v>6.93</v>
      </c>
      <c r="AC55" s="18">
        <f t="array" ref="AC55">ROUND(SUM(POWER((E8:G10),$Y$53+1))/SUM(POWER((E8:G10),$Y$53)),$Y$55)</f>
        <v>5.12</v>
      </c>
      <c r="AD55" s="18">
        <f t="array" ref="AD55">ROUND(SUM(POWER((F8:H10),$Y$53+1))/SUM(POWER((F8:H10),$Y$53)),$Y$55)</f>
        <v>2.82</v>
      </c>
      <c r="AE55" s="18">
        <f t="array" ref="AE55">ROUND(SUM(POWER((G8:I10),$Y$53+1))/SUM(POWER((G8:I10),$Y$53)),$Y$55)</f>
        <v>2.69</v>
      </c>
      <c r="AF55" s="18">
        <f t="array" ref="AF55">ROUND(SUM(POWER((H8:J10),$Y$53+1))/SUM(POWER((H8:J10),$Y$53)),$Y$55)</f>
        <v>3</v>
      </c>
      <c r="AG55" s="18" t="e">
        <f t="array" ref="AG55">ROUND(SUM(POWER((I8:K10),$Y$53+1))/SUM(POWER((I8:K10),$Y$53)),$Y$55)</f>
        <v>#DIV/0!</v>
      </c>
      <c r="AH55" s="39" t="e">
        <f t="array" ref="AH55">ROUND(SUM(POWER((J8:L10),$Y$53+1))/SUM(POWER((J8:L10),$Y$53)),$Y$55)</f>
        <v>#DIV/0!</v>
      </c>
      <c r="BG55" s="10">
        <f t="shared" si="24"/>
        <v>6</v>
      </c>
      <c r="BH55" s="38">
        <f>ROUND(ATAN(BH35/BH25),$BF$52)</f>
        <v>-0.27</v>
      </c>
      <c r="BI55" s="18">
        <f>ROUND(ATAN(BI35/BI25),$BF$52)</f>
        <v>0.21</v>
      </c>
      <c r="BJ55" s="18">
        <f>ROUND(ATAN(BJ35/BJ25),$BF$52)</f>
        <v>0.28000000000000003</v>
      </c>
      <c r="BK55" s="18">
        <f>ROUND(ATAN(BK35/BK25),$BF$52)</f>
        <v>0</v>
      </c>
      <c r="BL55" s="18">
        <f>ROUND(ATAN(BL35/BL25),$BF$52)</f>
        <v>0.24</v>
      </c>
      <c r="BM55" s="18">
        <f>ROUND(ATAN(BM35/BM25),$BF$52)</f>
        <v>0.79</v>
      </c>
      <c r="BN55" s="18" t="e">
        <f>ROUND(ATAN(BN35/BN25),$BF$52)</f>
        <v>#DIV/0!</v>
      </c>
      <c r="BO55" s="39" t="e">
        <f>ROUND(ATAN(BO35/BO25),$BF$52)</f>
        <v>#DIV/0!</v>
      </c>
    </row>
    <row r="56" spans="1:67" x14ac:dyDescent="0.25">
      <c r="A56"/>
      <c r="O56" s="10">
        <f t="shared" si="22"/>
        <v>7</v>
      </c>
      <c r="P56" s="38">
        <f>ROUND(0.5*(MAX(C9:E11)+MIN(C9:E11)),$N$53)</f>
        <v>0</v>
      </c>
      <c r="Q56" s="18">
        <f>ROUND(0.5*(MAX(D9:F11)+MIN(D9:F11)),$N$53)</f>
        <v>0</v>
      </c>
      <c r="R56" s="18">
        <f>ROUND(0.5*(MAX(E9:G11)+MIN(E9:G11)),$N$53)</f>
        <v>0</v>
      </c>
      <c r="S56" s="18">
        <f>ROUND(0.5*(MAX(F9:H11)+MIN(F9:H11)),$N$53)</f>
        <v>0</v>
      </c>
      <c r="T56" s="18">
        <f>ROUND(0.5*(MAX(G9:I11)+MIN(G9:I11)),$N$53)</f>
        <v>0</v>
      </c>
      <c r="U56" s="18">
        <f>ROUND(0.5*(MAX(H9:J11)+MIN(H9:J11)),$N$53)</f>
        <v>0</v>
      </c>
      <c r="V56" s="18">
        <f>ROUND(0.5*(MAX(I9:K11)+MIN(I9:K11)),$N$53)</f>
        <v>0</v>
      </c>
      <c r="W56" s="39">
        <f>ROUND(0.5*(MAX(J9:L11)+MIN(J9:L11)),$N$53)</f>
        <v>0</v>
      </c>
      <c r="Z56" s="10">
        <f t="shared" si="23"/>
        <v>7</v>
      </c>
      <c r="AA56" s="38" t="e">
        <f t="array" ref="AA56">ROUND(SUM(POWER((C9:E11),$Y$53+1))/SUM(POWER((C9:E11),$Y$53)),$Y$55)</f>
        <v>#DIV/0!</v>
      </c>
      <c r="AB56" s="18" t="e">
        <f t="array" ref="AB56">ROUND(SUM(POWER((D9:F11),$Y$53+1))/SUM(POWER((D9:F11),$Y$53)),$Y$55)</f>
        <v>#DIV/0!</v>
      </c>
      <c r="AC56" s="18" t="e">
        <f t="array" ref="AC56">ROUND(SUM(POWER((E9:G11),$Y$53+1))/SUM(POWER((E9:G11),$Y$53)),$Y$55)</f>
        <v>#DIV/0!</v>
      </c>
      <c r="AD56" s="18" t="e">
        <f t="array" ref="AD56">ROUND(SUM(POWER((F9:H11),$Y$53+1))/SUM(POWER((F9:H11),$Y$53)),$Y$55)</f>
        <v>#DIV/0!</v>
      </c>
      <c r="AE56" s="18" t="e">
        <f t="array" ref="AE56">ROUND(SUM(POWER((G9:I11),$Y$53+1))/SUM(POWER((G9:I11),$Y$53)),$Y$55)</f>
        <v>#DIV/0!</v>
      </c>
      <c r="AF56" s="18" t="e">
        <f t="array" ref="AF56">ROUND(SUM(POWER((H9:J11),$Y$53+1))/SUM(POWER((H9:J11),$Y$53)),$Y$55)</f>
        <v>#DIV/0!</v>
      </c>
      <c r="AG56" s="18" t="e">
        <f t="array" ref="AG56">ROUND(SUM(POWER((I9:K11),$Y$53+1))/SUM(POWER((I9:K11),$Y$53)),$Y$55)</f>
        <v>#DIV/0!</v>
      </c>
      <c r="AH56" s="39" t="e">
        <f t="array" ref="AH56">ROUND(SUM(POWER((J9:L11),$Y$53+1))/SUM(POWER((J9:L11),$Y$53)),$Y$55)</f>
        <v>#DIV/0!</v>
      </c>
      <c r="BG56" s="10">
        <f t="shared" si="24"/>
        <v>7</v>
      </c>
      <c r="BH56" s="38" t="e">
        <f>ROUND(ATAN(BH36/BH26),$BF$52)</f>
        <v>#DIV/0!</v>
      </c>
      <c r="BI56" s="18" t="e">
        <f>ROUND(ATAN(BI36/BI26),$BF$52)</f>
        <v>#DIV/0!</v>
      </c>
      <c r="BJ56" s="18" t="e">
        <f>ROUND(ATAN(BJ36/BJ26),$BF$52)</f>
        <v>#DIV/0!</v>
      </c>
      <c r="BK56" s="18" t="e">
        <f>ROUND(ATAN(BK36/BK26),$BF$52)</f>
        <v>#DIV/0!</v>
      </c>
      <c r="BL56" s="18" t="e">
        <f>ROUND(ATAN(BL36/BL26),$BF$52)</f>
        <v>#DIV/0!</v>
      </c>
      <c r="BM56" s="18" t="e">
        <f>ROUND(ATAN(BM36/BM26),$BF$52)</f>
        <v>#DIV/0!</v>
      </c>
      <c r="BN56" s="18" t="e">
        <f>ROUND(ATAN(BN36/BN26),$BF$52)</f>
        <v>#DIV/0!</v>
      </c>
      <c r="BO56" s="39" t="e">
        <f>ROUND(ATAN(BO36/BO26),$BF$52)</f>
        <v>#DIV/0!</v>
      </c>
    </row>
    <row r="57" spans="1:67" x14ac:dyDescent="0.25">
      <c r="A57"/>
      <c r="O57" s="10">
        <f t="shared" si="22"/>
        <v>8</v>
      </c>
      <c r="P57" s="40">
        <f>ROUND(0.5*(MAX(C10:E12)+MIN(C10:E12)),$N$53)</f>
        <v>0</v>
      </c>
      <c r="Q57" s="41">
        <f>ROUND(0.5*(MAX(D10:F12)+MIN(D10:F12)),$N$53)</f>
        <v>0</v>
      </c>
      <c r="R57" s="41">
        <f>ROUND(0.5*(MAX(E10:G12)+MIN(E10:G12)),$N$53)</f>
        <v>0</v>
      </c>
      <c r="S57" s="41">
        <f>ROUND(0.5*(MAX(F10:H12)+MIN(F10:H12)),$N$53)</f>
        <v>0</v>
      </c>
      <c r="T57" s="41">
        <f>ROUND(0.5*(MAX(G10:I12)+MIN(G10:I12)),$N$53)</f>
        <v>0</v>
      </c>
      <c r="U57" s="41">
        <f>ROUND(0.5*(MAX(H10:J12)+MIN(H10:J12)),$N$53)</f>
        <v>0</v>
      </c>
      <c r="V57" s="41">
        <f>ROUND(0.5*(MAX(I10:K12)+MIN(I10:K12)),$N$53)</f>
        <v>0</v>
      </c>
      <c r="W57" s="42">
        <f>ROUND(0.5*(MAX(J10:L12)+MIN(J10:L12)),$N$53)</f>
        <v>0</v>
      </c>
      <c r="Z57" s="10">
        <f t="shared" si="23"/>
        <v>8</v>
      </c>
      <c r="AA57" s="40" t="e">
        <f t="array" ref="AA57">ROUND(SUM(POWER((C10:E12),$Y$53+1))/SUM(POWER((C10:E12),$Y$53)),$Y$55)</f>
        <v>#DIV/0!</v>
      </c>
      <c r="AB57" s="41" t="e">
        <f t="array" ref="AB57">ROUND(SUM(POWER((D10:F12),$Y$53+1))/SUM(POWER((D10:F12),$Y$53)),$Y$55)</f>
        <v>#DIV/0!</v>
      </c>
      <c r="AC57" s="41" t="e">
        <f t="array" ref="AC57">ROUND(SUM(POWER((E10:G12),$Y$53+1))/SUM(POWER((E10:G12),$Y$53)),$Y$55)</f>
        <v>#DIV/0!</v>
      </c>
      <c r="AD57" s="41" t="e">
        <f t="array" ref="AD57">ROUND(SUM(POWER((F10:H12),$Y$53+1))/SUM(POWER((F10:H12),$Y$53)),$Y$55)</f>
        <v>#DIV/0!</v>
      </c>
      <c r="AE57" s="41" t="e">
        <f t="array" ref="AE57">ROUND(SUM(POWER((G10:I12),$Y$53+1))/SUM(POWER((G10:I12),$Y$53)),$Y$55)</f>
        <v>#DIV/0!</v>
      </c>
      <c r="AF57" s="41" t="e">
        <f t="array" ref="AF57">ROUND(SUM(POWER((H10:J12),$Y$53+1))/SUM(POWER((H10:J12),$Y$53)),$Y$55)</f>
        <v>#DIV/0!</v>
      </c>
      <c r="AG57" s="41" t="e">
        <f t="array" ref="AG57">ROUND(SUM(POWER((I10:K12),$Y$53+1))/SUM(POWER((I10:K12),$Y$53)),$Y$55)</f>
        <v>#DIV/0!</v>
      </c>
      <c r="AH57" s="42" t="e">
        <f t="array" ref="AH57">ROUND(SUM(POWER((J10:L12),$Y$53+1))/SUM(POWER((J10:L12),$Y$53)),$Y$55)</f>
        <v>#DIV/0!</v>
      </c>
      <c r="BG57" s="10">
        <f t="shared" si="24"/>
        <v>8</v>
      </c>
      <c r="BH57" s="40" t="e">
        <f>ROUND(ATAN(BH37/BH27),$BF$52)</f>
        <v>#DIV/0!</v>
      </c>
      <c r="BI57" s="41" t="e">
        <f>ROUND(ATAN(BI37/BI27),$BF$52)</f>
        <v>#DIV/0!</v>
      </c>
      <c r="BJ57" s="41" t="e">
        <f>ROUND(ATAN(BJ37/BJ27),$BF$52)</f>
        <v>#DIV/0!</v>
      </c>
      <c r="BK57" s="41" t="e">
        <f>ROUND(ATAN(BK37/BK27),$BF$52)</f>
        <v>#DIV/0!</v>
      </c>
      <c r="BL57" s="41" t="e">
        <f>ROUND(ATAN(BL37/BL27),$BF$52)</f>
        <v>#DIV/0!</v>
      </c>
      <c r="BM57" s="41" t="e">
        <f>ROUND(ATAN(BM37/BM27),$BF$52)</f>
        <v>#DIV/0!</v>
      </c>
      <c r="BN57" s="41" t="e">
        <f>ROUND(ATAN(BN37/BN27),$BF$52)</f>
        <v>#DIV/0!</v>
      </c>
      <c r="BO57" s="42" t="e">
        <f>ROUND(ATAN(BO37/BO27),$BF$52)</f>
        <v>#DIV/0!</v>
      </c>
    </row>
    <row r="58" spans="1:67" x14ac:dyDescent="0.25">
      <c r="A58"/>
    </row>
    <row r="59" spans="1:67" x14ac:dyDescent="0.25">
      <c r="A59"/>
    </row>
    <row r="60" spans="1:67" x14ac:dyDescent="0.25">
      <c r="A60"/>
    </row>
    <row r="61" spans="1:67" x14ac:dyDescent="0.25">
      <c r="A61"/>
    </row>
  </sheetData>
  <mergeCells count="13">
    <mergeCell ref="Y8:Z8"/>
    <mergeCell ref="Y10:Z10"/>
    <mergeCell ref="Y11:Z11"/>
    <mergeCell ref="Y5:Z5"/>
    <mergeCell ref="Y6:Z6"/>
    <mergeCell ref="Y7:Z7"/>
    <mergeCell ref="AV14:AX14"/>
    <mergeCell ref="AZ14:BB14"/>
    <mergeCell ref="BG14:BI14"/>
    <mergeCell ref="BK14:BM14"/>
    <mergeCell ref="O2:W2"/>
    <mergeCell ref="O3:W3"/>
    <mergeCell ref="O4:W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AD65-7D97-445E-A3A8-C6E2845ABAA6}">
  <dimension ref="A1:AA21"/>
  <sheetViews>
    <sheetView workbookViewId="0">
      <selection activeCell="Y16" sqref="Y16"/>
    </sheetView>
  </sheetViews>
  <sheetFormatPr defaultRowHeight="16.5" x14ac:dyDescent="0.25"/>
  <cols>
    <col min="7" max="21" width="3.625" customWidth="1"/>
  </cols>
  <sheetData>
    <row r="1" spans="1:27" ht="17.25" thickBot="1" x14ac:dyDescent="0.3">
      <c r="A1" s="5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W1" s="5" t="s">
        <v>12</v>
      </c>
      <c r="X1" s="1" t="s">
        <v>13</v>
      </c>
      <c r="Y1" s="1" t="s">
        <v>14</v>
      </c>
      <c r="Z1" s="1" t="s">
        <v>15</v>
      </c>
      <c r="AA1" s="2" t="s">
        <v>16</v>
      </c>
    </row>
    <row r="2" spans="1:27" x14ac:dyDescent="0.25">
      <c r="A2" s="6">
        <v>0</v>
      </c>
      <c r="B2" s="22">
        <f t="shared" ref="B2:B9" si="0">COUNTIF($G$3:$M$9,$A2)</f>
        <v>4</v>
      </c>
      <c r="C2" s="22">
        <f>B2/$B$10</f>
        <v>8.1632653061224483E-2</v>
      </c>
      <c r="D2" s="22">
        <f>SUM(C2)</f>
        <v>8.1632653061224483E-2</v>
      </c>
      <c r="E2" s="23">
        <f>ROUND($A$9*D2,0)</f>
        <v>1</v>
      </c>
      <c r="G2" s="97" t="s">
        <v>0</v>
      </c>
      <c r="H2" s="98"/>
      <c r="I2" s="98"/>
      <c r="J2" s="98"/>
      <c r="K2" s="98"/>
      <c r="L2" s="98"/>
      <c r="M2" s="99"/>
      <c r="O2" s="97" t="s">
        <v>17</v>
      </c>
      <c r="P2" s="98"/>
      <c r="Q2" s="98"/>
      <c r="R2" s="98"/>
      <c r="S2" s="98"/>
      <c r="T2" s="98"/>
      <c r="U2" s="99"/>
      <c r="W2" s="6">
        <v>0</v>
      </c>
      <c r="X2" s="22">
        <f>COUNTIF($O$3:$U$9,$W2)</f>
        <v>0</v>
      </c>
      <c r="Y2">
        <f>X2/$X$10</f>
        <v>0</v>
      </c>
      <c r="Z2">
        <f>SUM(Y2)</f>
        <v>0</v>
      </c>
      <c r="AA2" s="8">
        <f t="shared" ref="AA2:AA3" si="1">ROUND($A$9*Z2,0)</f>
        <v>0</v>
      </c>
    </row>
    <row r="3" spans="1:27" x14ac:dyDescent="0.25">
      <c r="A3" s="6">
        <v>1</v>
      </c>
      <c r="B3" s="22">
        <f t="shared" si="0"/>
        <v>5</v>
      </c>
      <c r="C3" s="22">
        <f t="shared" ref="C3:C9" si="2">B3/$B$10</f>
        <v>0.10204081632653061</v>
      </c>
      <c r="D3" s="22">
        <f>SUM(C2:C3)</f>
        <v>0.18367346938775508</v>
      </c>
      <c r="E3" s="23">
        <f t="shared" ref="E3" si="3">ROUND($A$9*D3,0)</f>
        <v>1</v>
      </c>
      <c r="G3" s="85">
        <v>1</v>
      </c>
      <c r="H3" s="86">
        <v>2</v>
      </c>
      <c r="I3" s="86">
        <v>1</v>
      </c>
      <c r="J3" s="86">
        <v>3</v>
      </c>
      <c r="K3" s="86">
        <v>6</v>
      </c>
      <c r="L3" s="86">
        <v>6</v>
      </c>
      <c r="M3" s="87">
        <v>5</v>
      </c>
      <c r="N3" s="12">
        <v>1</v>
      </c>
      <c r="O3" s="25">
        <f t="shared" ref="O3:U9" si="4">_xlfn.SWITCH(G3,$A$2,$E$2,$A$3,$E$3,$A$4,$E$4,$A$5,$E$5,$A$6,$E$6,$A$7,$E$7,$A$8,$E$8,$A$9,$E$9)</f>
        <v>1</v>
      </c>
      <c r="P3" s="22">
        <f t="shared" si="4"/>
        <v>2</v>
      </c>
      <c r="Q3" s="22">
        <f t="shared" si="4"/>
        <v>1</v>
      </c>
      <c r="R3" s="22">
        <f t="shared" si="4"/>
        <v>3</v>
      </c>
      <c r="S3" s="22">
        <f t="shared" si="4"/>
        <v>6</v>
      </c>
      <c r="T3" s="22">
        <f t="shared" si="4"/>
        <v>6</v>
      </c>
      <c r="U3" s="23">
        <f t="shared" si="4"/>
        <v>4</v>
      </c>
      <c r="W3" s="6">
        <v>1</v>
      </c>
      <c r="X3" s="22">
        <f t="shared" ref="X3:X9" si="5">COUNTIF($O$3:$U$9,$W3)</f>
        <v>9</v>
      </c>
      <c r="Y3">
        <f t="shared" ref="Y3:Y9" si="6">X3/$X$10</f>
        <v>0.18367346938775511</v>
      </c>
      <c r="Z3">
        <f>SUM(Y2:Y3)</f>
        <v>0.18367346938775511</v>
      </c>
      <c r="AA3" s="8">
        <f t="shared" si="1"/>
        <v>1</v>
      </c>
    </row>
    <row r="4" spans="1:27" x14ac:dyDescent="0.25">
      <c r="A4" s="6">
        <v>2</v>
      </c>
      <c r="B4" s="22">
        <f t="shared" si="0"/>
        <v>6</v>
      </c>
      <c r="C4" s="22">
        <f t="shared" si="2"/>
        <v>0.12244897959183673</v>
      </c>
      <c r="D4" s="22">
        <f>SUM(C2:C4)</f>
        <v>0.30612244897959184</v>
      </c>
      <c r="E4" s="23">
        <f>ROUND($A$9*D4,0)</f>
        <v>2</v>
      </c>
      <c r="G4" s="85">
        <v>1</v>
      </c>
      <c r="H4" s="86">
        <v>2</v>
      </c>
      <c r="I4" s="86">
        <v>2</v>
      </c>
      <c r="J4" s="86">
        <v>4</v>
      </c>
      <c r="K4" s="86">
        <v>5</v>
      </c>
      <c r="L4" s="86">
        <v>7</v>
      </c>
      <c r="M4" s="87">
        <v>6</v>
      </c>
      <c r="N4" s="12">
        <v>2</v>
      </c>
      <c r="O4" s="25">
        <f t="shared" si="4"/>
        <v>1</v>
      </c>
      <c r="P4" s="22">
        <f t="shared" si="4"/>
        <v>2</v>
      </c>
      <c r="Q4" s="22">
        <f t="shared" si="4"/>
        <v>2</v>
      </c>
      <c r="R4" s="22">
        <f t="shared" si="4"/>
        <v>3</v>
      </c>
      <c r="S4" s="22">
        <f t="shared" si="4"/>
        <v>4</v>
      </c>
      <c r="T4" s="22">
        <f t="shared" si="4"/>
        <v>7</v>
      </c>
      <c r="U4" s="23">
        <f t="shared" si="4"/>
        <v>6</v>
      </c>
      <c r="W4" s="6">
        <v>2</v>
      </c>
      <c r="X4" s="22">
        <f t="shared" si="5"/>
        <v>6</v>
      </c>
      <c r="Y4">
        <f t="shared" si="6"/>
        <v>0.12244897959183673</v>
      </c>
      <c r="Z4">
        <f>SUM(Y2:Y4)</f>
        <v>0.30612244897959184</v>
      </c>
      <c r="AA4" s="8">
        <f>ROUND($A$9*Z4,0)</f>
        <v>2</v>
      </c>
    </row>
    <row r="5" spans="1:27" x14ac:dyDescent="0.25">
      <c r="A5" s="6">
        <v>3</v>
      </c>
      <c r="B5" s="22">
        <f t="shared" si="0"/>
        <v>5</v>
      </c>
      <c r="C5" s="22">
        <f t="shared" si="2"/>
        <v>0.10204081632653061</v>
      </c>
      <c r="D5" s="22">
        <f>SUM(C2:C5)</f>
        <v>0.40816326530612246</v>
      </c>
      <c r="E5" s="23">
        <f t="shared" ref="E5:E9" si="7">ROUND($A$9*D5,0)</f>
        <v>3</v>
      </c>
      <c r="G5" s="85">
        <v>1</v>
      </c>
      <c r="H5" s="86">
        <v>0</v>
      </c>
      <c r="I5" s="86">
        <v>2</v>
      </c>
      <c r="J5" s="86">
        <v>5</v>
      </c>
      <c r="K5" s="86">
        <v>6</v>
      </c>
      <c r="L5" s="86">
        <v>7</v>
      </c>
      <c r="M5" s="87">
        <v>7</v>
      </c>
      <c r="N5" s="12">
        <v>3</v>
      </c>
      <c r="O5" s="25">
        <f t="shared" si="4"/>
        <v>1</v>
      </c>
      <c r="P5" s="22">
        <f t="shared" si="4"/>
        <v>1</v>
      </c>
      <c r="Q5" s="22">
        <f t="shared" si="4"/>
        <v>2</v>
      </c>
      <c r="R5" s="22">
        <f t="shared" si="4"/>
        <v>4</v>
      </c>
      <c r="S5" s="22">
        <f t="shared" si="4"/>
        <v>6</v>
      </c>
      <c r="T5" s="22">
        <f t="shared" si="4"/>
        <v>7</v>
      </c>
      <c r="U5" s="23">
        <f t="shared" si="4"/>
        <v>7</v>
      </c>
      <c r="W5" s="6">
        <v>3</v>
      </c>
      <c r="X5" s="22">
        <f t="shared" si="5"/>
        <v>9</v>
      </c>
      <c r="Y5">
        <f t="shared" si="6"/>
        <v>0.18367346938775511</v>
      </c>
      <c r="Z5">
        <f>SUM(Y2:Y5)</f>
        <v>0.48979591836734693</v>
      </c>
      <c r="AA5" s="8">
        <f t="shared" ref="AA5:AA9" si="8">ROUND($A$9*Z5,0)</f>
        <v>3</v>
      </c>
    </row>
    <row r="6" spans="1:27" x14ac:dyDescent="0.25">
      <c r="A6" s="6">
        <v>4</v>
      </c>
      <c r="B6" s="22">
        <f t="shared" si="0"/>
        <v>4</v>
      </c>
      <c r="C6" s="22">
        <f t="shared" si="2"/>
        <v>8.1632653061224483E-2</v>
      </c>
      <c r="D6" s="22">
        <f>SUM(C2:C6)</f>
        <v>0.48979591836734693</v>
      </c>
      <c r="E6" s="23">
        <f t="shared" si="7"/>
        <v>3</v>
      </c>
      <c r="G6" s="85">
        <v>0</v>
      </c>
      <c r="H6" s="86">
        <v>2</v>
      </c>
      <c r="I6" s="86">
        <v>3</v>
      </c>
      <c r="J6" s="86">
        <v>6</v>
      </c>
      <c r="K6" s="86">
        <v>6</v>
      </c>
      <c r="L6" s="86">
        <v>7</v>
      </c>
      <c r="M6" s="87">
        <v>7</v>
      </c>
      <c r="N6" s="12">
        <v>4</v>
      </c>
      <c r="O6" s="25">
        <f t="shared" si="4"/>
        <v>1</v>
      </c>
      <c r="P6" s="22">
        <f t="shared" si="4"/>
        <v>2</v>
      </c>
      <c r="Q6" s="22">
        <f t="shared" si="4"/>
        <v>3</v>
      </c>
      <c r="R6" s="22">
        <f t="shared" si="4"/>
        <v>6</v>
      </c>
      <c r="S6" s="22">
        <f t="shared" si="4"/>
        <v>6</v>
      </c>
      <c r="T6" s="22">
        <f t="shared" si="4"/>
        <v>7</v>
      </c>
      <c r="U6" s="23">
        <f t="shared" si="4"/>
        <v>7</v>
      </c>
      <c r="W6" s="6">
        <v>4</v>
      </c>
      <c r="X6" s="22">
        <f t="shared" si="5"/>
        <v>6</v>
      </c>
      <c r="Y6">
        <f t="shared" si="6"/>
        <v>0.12244897959183673</v>
      </c>
      <c r="Z6">
        <f>SUM(Y2:Y6)</f>
        <v>0.61224489795918369</v>
      </c>
      <c r="AA6" s="8">
        <f t="shared" si="8"/>
        <v>4</v>
      </c>
    </row>
    <row r="7" spans="1:27" x14ac:dyDescent="0.25">
      <c r="A7" s="6">
        <v>5</v>
      </c>
      <c r="B7" s="22">
        <f t="shared" si="0"/>
        <v>6</v>
      </c>
      <c r="C7" s="22">
        <f t="shared" si="2"/>
        <v>0.12244897959183673</v>
      </c>
      <c r="D7" s="22">
        <f>SUM(C2:C7)</f>
        <v>0.61224489795918369</v>
      </c>
      <c r="E7" s="23">
        <f t="shared" si="7"/>
        <v>4</v>
      </c>
      <c r="G7" s="85">
        <v>1</v>
      </c>
      <c r="H7" s="86">
        <v>4</v>
      </c>
      <c r="I7" s="86">
        <v>3</v>
      </c>
      <c r="J7" s="86">
        <v>5</v>
      </c>
      <c r="K7" s="86">
        <v>7</v>
      </c>
      <c r="L7" s="86">
        <v>7</v>
      </c>
      <c r="M7" s="87">
        <v>6</v>
      </c>
      <c r="N7" s="12">
        <v>5</v>
      </c>
      <c r="O7" s="25">
        <f t="shared" si="4"/>
        <v>1</v>
      </c>
      <c r="P7" s="22">
        <f t="shared" si="4"/>
        <v>3</v>
      </c>
      <c r="Q7" s="22">
        <f t="shared" si="4"/>
        <v>3</v>
      </c>
      <c r="R7" s="22">
        <f t="shared" si="4"/>
        <v>4</v>
      </c>
      <c r="S7" s="22">
        <f t="shared" si="4"/>
        <v>7</v>
      </c>
      <c r="T7" s="22">
        <f t="shared" si="4"/>
        <v>7</v>
      </c>
      <c r="U7" s="23">
        <f t="shared" si="4"/>
        <v>6</v>
      </c>
      <c r="W7" s="6">
        <v>5</v>
      </c>
      <c r="X7" s="22">
        <f t="shared" si="5"/>
        <v>0</v>
      </c>
      <c r="Y7">
        <f t="shared" si="6"/>
        <v>0</v>
      </c>
      <c r="Z7">
        <f>SUM(Y2:Y7)</f>
        <v>0.61224489795918369</v>
      </c>
      <c r="AA7" s="8">
        <f t="shared" si="8"/>
        <v>4</v>
      </c>
    </row>
    <row r="8" spans="1:27" x14ac:dyDescent="0.25">
      <c r="A8" s="6">
        <v>6</v>
      </c>
      <c r="B8" s="22">
        <f t="shared" si="0"/>
        <v>10</v>
      </c>
      <c r="C8" s="22">
        <f t="shared" si="2"/>
        <v>0.20408163265306123</v>
      </c>
      <c r="D8" s="22">
        <f>SUM(C2:C8)</f>
        <v>0.81632653061224492</v>
      </c>
      <c r="E8" s="23">
        <f t="shared" si="7"/>
        <v>6</v>
      </c>
      <c r="G8" s="85">
        <v>3</v>
      </c>
      <c r="H8" s="86">
        <v>0</v>
      </c>
      <c r="I8" s="86">
        <v>4</v>
      </c>
      <c r="J8" s="86">
        <v>4</v>
      </c>
      <c r="K8" s="86">
        <v>5</v>
      </c>
      <c r="L8" s="86">
        <v>7</v>
      </c>
      <c r="M8" s="87">
        <v>7</v>
      </c>
      <c r="N8" s="12">
        <v>6</v>
      </c>
      <c r="O8" s="25">
        <f t="shared" si="4"/>
        <v>3</v>
      </c>
      <c r="P8" s="22">
        <f t="shared" si="4"/>
        <v>1</v>
      </c>
      <c r="Q8" s="22">
        <f t="shared" si="4"/>
        <v>3</v>
      </c>
      <c r="R8" s="22">
        <f t="shared" si="4"/>
        <v>3</v>
      </c>
      <c r="S8" s="22">
        <f t="shared" si="4"/>
        <v>4</v>
      </c>
      <c r="T8" s="22">
        <f t="shared" si="4"/>
        <v>7</v>
      </c>
      <c r="U8" s="23">
        <f t="shared" si="4"/>
        <v>7</v>
      </c>
      <c r="W8" s="6">
        <v>6</v>
      </c>
      <c r="X8" s="22">
        <f t="shared" si="5"/>
        <v>10</v>
      </c>
      <c r="Y8">
        <f t="shared" si="6"/>
        <v>0.20408163265306123</v>
      </c>
      <c r="Z8">
        <f>SUM(Y2:Y8)</f>
        <v>0.81632653061224492</v>
      </c>
      <c r="AA8" s="8">
        <f t="shared" si="8"/>
        <v>6</v>
      </c>
    </row>
    <row r="9" spans="1:27" ht="17.25" thickBot="1" x14ac:dyDescent="0.3">
      <c r="A9" s="6">
        <v>7</v>
      </c>
      <c r="B9" s="22">
        <f t="shared" si="0"/>
        <v>9</v>
      </c>
      <c r="C9" s="22">
        <f t="shared" si="2"/>
        <v>0.18367346938775511</v>
      </c>
      <c r="D9" s="22">
        <f>SUM(C2:C9)</f>
        <v>1</v>
      </c>
      <c r="E9" s="23">
        <f t="shared" si="7"/>
        <v>7</v>
      </c>
      <c r="G9" s="88">
        <v>2</v>
      </c>
      <c r="H9" s="89">
        <v>0</v>
      </c>
      <c r="I9" s="89">
        <v>3</v>
      </c>
      <c r="J9" s="89">
        <v>5</v>
      </c>
      <c r="K9" s="89">
        <v>6</v>
      </c>
      <c r="L9" s="89">
        <v>6</v>
      </c>
      <c r="M9" s="90">
        <v>6</v>
      </c>
      <c r="N9" s="12">
        <v>7</v>
      </c>
      <c r="O9" s="26">
        <f t="shared" si="4"/>
        <v>2</v>
      </c>
      <c r="P9" s="27">
        <f t="shared" si="4"/>
        <v>1</v>
      </c>
      <c r="Q9" s="27">
        <f t="shared" si="4"/>
        <v>3</v>
      </c>
      <c r="R9" s="27">
        <f t="shared" si="4"/>
        <v>4</v>
      </c>
      <c r="S9" s="27">
        <f t="shared" si="4"/>
        <v>6</v>
      </c>
      <c r="T9" s="27">
        <f t="shared" si="4"/>
        <v>6</v>
      </c>
      <c r="U9" s="28">
        <f t="shared" si="4"/>
        <v>6</v>
      </c>
      <c r="W9" s="6">
        <v>7</v>
      </c>
      <c r="X9" s="22">
        <f t="shared" si="5"/>
        <v>9</v>
      </c>
      <c r="Y9">
        <f t="shared" si="6"/>
        <v>0.18367346938775511</v>
      </c>
      <c r="Z9">
        <f>SUM(Y2:Y9)</f>
        <v>1</v>
      </c>
      <c r="AA9" s="8">
        <f t="shared" si="8"/>
        <v>7</v>
      </c>
    </row>
    <row r="10" spans="1:27" ht="17.25" thickBot="1" x14ac:dyDescent="0.3">
      <c r="A10" s="9" t="s">
        <v>18</v>
      </c>
      <c r="B10" s="3">
        <f>SUM(B2:B9)</f>
        <v>49</v>
      </c>
      <c r="C10" s="3">
        <f t="shared" ref="C10" si="9">SUM(C2:C9)</f>
        <v>1</v>
      </c>
      <c r="D10" s="3"/>
      <c r="E10" s="4"/>
      <c r="W10" s="9" t="s">
        <v>18</v>
      </c>
      <c r="X10" s="3">
        <f>SUM(X2:X9)</f>
        <v>49</v>
      </c>
      <c r="Y10" s="3">
        <f t="shared" ref="Y10" si="10">SUM(Y2:Y9)</f>
        <v>1</v>
      </c>
      <c r="Z10" s="3"/>
      <c r="AA10" s="4"/>
    </row>
    <row r="11" spans="1:27" ht="17.25" thickBot="1" x14ac:dyDescent="0.3"/>
    <row r="12" spans="1:27" ht="17.25" thickBot="1" x14ac:dyDescent="0.3">
      <c r="A12" s="5" t="s">
        <v>12</v>
      </c>
      <c r="B12" s="1" t="s">
        <v>13</v>
      </c>
      <c r="C12" s="1" t="s">
        <v>14</v>
      </c>
      <c r="D12" s="1" t="s">
        <v>15</v>
      </c>
      <c r="E12" s="2" t="s">
        <v>16</v>
      </c>
      <c r="W12" s="5" t="s">
        <v>12</v>
      </c>
      <c r="X12" s="1" t="s">
        <v>13</v>
      </c>
      <c r="Y12" s="1" t="s">
        <v>14</v>
      </c>
      <c r="Z12" s="1" t="s">
        <v>15</v>
      </c>
      <c r="AA12" s="2" t="s">
        <v>16</v>
      </c>
    </row>
    <row r="13" spans="1:27" x14ac:dyDescent="0.25">
      <c r="A13" s="6">
        <v>0</v>
      </c>
      <c r="B13" s="22">
        <f>COUNTIF($G$14:$L$19,$A13)</f>
        <v>3</v>
      </c>
      <c r="C13" s="24">
        <f>B13/$B$21</f>
        <v>8.3333333333333329E-2</v>
      </c>
      <c r="D13" s="24">
        <f>SUM(C13)</f>
        <v>8.3333333333333329E-2</v>
      </c>
      <c r="E13" s="23">
        <f>ROUND($A$20*D13,0)</f>
        <v>1</v>
      </c>
      <c r="G13" s="97" t="s">
        <v>0</v>
      </c>
      <c r="H13" s="98"/>
      <c r="I13" s="98"/>
      <c r="J13" s="98"/>
      <c r="K13" s="98"/>
      <c r="L13" s="98"/>
      <c r="M13" s="99"/>
      <c r="O13" s="97" t="s">
        <v>17</v>
      </c>
      <c r="P13" s="98"/>
      <c r="Q13" s="98"/>
      <c r="R13" s="98"/>
      <c r="S13" s="98"/>
      <c r="T13" s="98"/>
      <c r="U13" s="99"/>
      <c r="W13" s="6">
        <v>0</v>
      </c>
      <c r="X13" s="22">
        <f>COUNTIF($O$14:$T$19,$W13)</f>
        <v>0</v>
      </c>
      <c r="Y13">
        <f>X13/$X$21</f>
        <v>0</v>
      </c>
      <c r="Z13">
        <f>SUM(Y13)</f>
        <v>0</v>
      </c>
      <c r="AA13" s="8">
        <f>ROUND($W$20*Z13,0)</f>
        <v>0</v>
      </c>
    </row>
    <row r="14" spans="1:27" x14ac:dyDescent="0.25">
      <c r="A14" s="6">
        <v>1</v>
      </c>
      <c r="B14" s="22">
        <f t="shared" ref="B14:B20" si="11">COUNTIF($G$14:$L$19,$A14)</f>
        <v>5</v>
      </c>
      <c r="C14" s="24">
        <f t="shared" ref="C14:C20" si="12">B14/$B$21</f>
        <v>0.1388888888888889</v>
      </c>
      <c r="D14" s="24">
        <f>SUM(C13:C14)</f>
        <v>0.22222222222222221</v>
      </c>
      <c r="E14" s="23">
        <f t="shared" ref="E14:E20" si="13">ROUND($A$20*D14,0)</f>
        <v>2</v>
      </c>
      <c r="G14" s="85">
        <v>1</v>
      </c>
      <c r="H14" s="86">
        <v>2</v>
      </c>
      <c r="I14" s="86">
        <v>1</v>
      </c>
      <c r="J14" s="86">
        <v>3</v>
      </c>
      <c r="K14" s="86">
        <v>6</v>
      </c>
      <c r="L14" s="86">
        <v>6</v>
      </c>
      <c r="M14" s="8"/>
      <c r="N14" s="12">
        <v>1</v>
      </c>
      <c r="O14" s="25">
        <f>_xlfn.SWITCH(G14,$A$13,$E$13,$A$14,$E$14,$A$15,$E$15,$A$16,$E$16,$A$17,$E$17,$A$18,$E$18,$A$19,$E$19,$A$20,$E$20)</f>
        <v>2</v>
      </c>
      <c r="P14" s="22">
        <f t="shared" ref="P14:T19" si="14">_xlfn.SWITCH(H14,$A$13,$E$13,$A$14,$E$14,$A$15,$E$15,$A$16,$E$16,$A$17,$E$17,$A$18,$E$18,$A$19,$E$19,$A$20,$E$20)</f>
        <v>3</v>
      </c>
      <c r="Q14" s="22">
        <f t="shared" si="14"/>
        <v>2</v>
      </c>
      <c r="R14" s="22">
        <f t="shared" si="14"/>
        <v>3</v>
      </c>
      <c r="S14" s="22">
        <f t="shared" si="14"/>
        <v>6</v>
      </c>
      <c r="T14" s="22">
        <f t="shared" si="14"/>
        <v>6</v>
      </c>
      <c r="U14" s="8"/>
      <c r="W14" s="6">
        <v>1</v>
      </c>
      <c r="X14" s="22">
        <f t="shared" ref="X14:X20" si="15">COUNTIF($O$14:$T$19,$W14)</f>
        <v>3</v>
      </c>
      <c r="Y14">
        <f t="shared" ref="Y14:Y20" si="16">X14/$X$21</f>
        <v>8.3333333333333329E-2</v>
      </c>
      <c r="Z14">
        <f>SUM(Y13:Y14)</f>
        <v>8.3333333333333329E-2</v>
      </c>
      <c r="AA14" s="8">
        <f t="shared" ref="AA14:AA20" si="17">ROUND($W$20*Z14,0)</f>
        <v>1</v>
      </c>
    </row>
    <row r="15" spans="1:27" x14ac:dyDescent="0.25">
      <c r="A15" s="6">
        <v>2</v>
      </c>
      <c r="B15" s="22">
        <f t="shared" si="11"/>
        <v>5</v>
      </c>
      <c r="C15" s="24">
        <f t="shared" si="12"/>
        <v>0.1388888888888889</v>
      </c>
      <c r="D15" s="24">
        <f>SUM(C13:C15)</f>
        <v>0.3611111111111111</v>
      </c>
      <c r="E15" s="23">
        <f t="shared" si="13"/>
        <v>3</v>
      </c>
      <c r="G15" s="85">
        <v>1</v>
      </c>
      <c r="H15" s="86">
        <v>2</v>
      </c>
      <c r="I15" s="86">
        <v>2</v>
      </c>
      <c r="J15" s="86">
        <v>4</v>
      </c>
      <c r="K15" s="86">
        <v>5</v>
      </c>
      <c r="L15" s="86">
        <v>7</v>
      </c>
      <c r="M15" s="8"/>
      <c r="N15" s="12">
        <v>2</v>
      </c>
      <c r="O15" s="25">
        <f t="shared" ref="O15:O19" si="18">_xlfn.SWITCH(G15,$A$13,$E$13,$A$14,$E$14,$A$15,$E$15,$A$16,$E$16,$A$17,$E$17,$A$18,$E$18,$A$19,$E$19,$A$20,$E$20)</f>
        <v>2</v>
      </c>
      <c r="P15" s="22">
        <f t="shared" si="14"/>
        <v>3</v>
      </c>
      <c r="Q15" s="22">
        <f t="shared" si="14"/>
        <v>3</v>
      </c>
      <c r="R15" s="22">
        <f t="shared" si="14"/>
        <v>4</v>
      </c>
      <c r="S15" s="22">
        <f t="shared" si="14"/>
        <v>5</v>
      </c>
      <c r="T15" s="22">
        <f t="shared" si="14"/>
        <v>7</v>
      </c>
      <c r="U15" s="8"/>
      <c r="W15" s="6">
        <v>2</v>
      </c>
      <c r="X15" s="22">
        <f t="shared" si="15"/>
        <v>5</v>
      </c>
      <c r="Y15">
        <f t="shared" si="16"/>
        <v>0.1388888888888889</v>
      </c>
      <c r="Z15">
        <f>SUM(Y13:Y15)</f>
        <v>0.22222222222222221</v>
      </c>
      <c r="AA15" s="8">
        <f t="shared" si="17"/>
        <v>2</v>
      </c>
    </row>
    <row r="16" spans="1:27" x14ac:dyDescent="0.25">
      <c r="A16" s="6">
        <v>3</v>
      </c>
      <c r="B16" s="22">
        <f t="shared" si="11"/>
        <v>4</v>
      </c>
      <c r="C16" s="24">
        <f t="shared" si="12"/>
        <v>0.1111111111111111</v>
      </c>
      <c r="D16" s="24">
        <f>SUM(C13:C16)</f>
        <v>0.47222222222222221</v>
      </c>
      <c r="E16" s="23">
        <f t="shared" si="13"/>
        <v>3</v>
      </c>
      <c r="G16" s="85">
        <v>1</v>
      </c>
      <c r="H16" s="86">
        <v>0</v>
      </c>
      <c r="I16" s="86">
        <v>2</v>
      </c>
      <c r="J16" s="86">
        <v>7</v>
      </c>
      <c r="K16" s="86">
        <v>6</v>
      </c>
      <c r="L16" s="86">
        <v>5</v>
      </c>
      <c r="M16" s="8"/>
      <c r="N16" s="12">
        <v>3</v>
      </c>
      <c r="O16" s="25">
        <f t="shared" si="18"/>
        <v>2</v>
      </c>
      <c r="P16" s="22">
        <f t="shared" si="14"/>
        <v>1</v>
      </c>
      <c r="Q16" s="22">
        <f t="shared" si="14"/>
        <v>3</v>
      </c>
      <c r="R16" s="22">
        <f t="shared" si="14"/>
        <v>7</v>
      </c>
      <c r="S16" s="22">
        <f t="shared" si="14"/>
        <v>6</v>
      </c>
      <c r="T16" s="22">
        <f t="shared" si="14"/>
        <v>5</v>
      </c>
      <c r="U16" s="8"/>
      <c r="W16" s="6">
        <v>3</v>
      </c>
      <c r="X16" s="22">
        <f t="shared" si="15"/>
        <v>9</v>
      </c>
      <c r="Y16">
        <f t="shared" si="16"/>
        <v>0.25</v>
      </c>
      <c r="Z16">
        <f>SUM(Y13:Y16)</f>
        <v>0.47222222222222221</v>
      </c>
      <c r="AA16" s="8">
        <f t="shared" si="17"/>
        <v>3</v>
      </c>
    </row>
    <row r="17" spans="1:27" x14ac:dyDescent="0.25">
      <c r="A17" s="6">
        <v>4</v>
      </c>
      <c r="B17" s="22">
        <f t="shared" si="11"/>
        <v>4</v>
      </c>
      <c r="C17" s="24">
        <f t="shared" si="12"/>
        <v>0.1111111111111111</v>
      </c>
      <c r="D17" s="24">
        <f>SUM(C13:C17)</f>
        <v>0.58333333333333326</v>
      </c>
      <c r="E17" s="23">
        <f t="shared" si="13"/>
        <v>4</v>
      </c>
      <c r="G17" s="85">
        <v>0</v>
      </c>
      <c r="H17" s="86">
        <v>2</v>
      </c>
      <c r="I17" s="86">
        <v>3</v>
      </c>
      <c r="J17" s="86">
        <v>7</v>
      </c>
      <c r="K17" s="86">
        <v>6</v>
      </c>
      <c r="L17" s="86">
        <v>6</v>
      </c>
      <c r="M17" s="8"/>
      <c r="N17" s="12">
        <v>4</v>
      </c>
      <c r="O17" s="25">
        <f t="shared" si="18"/>
        <v>1</v>
      </c>
      <c r="P17" s="22">
        <f t="shared" si="14"/>
        <v>3</v>
      </c>
      <c r="Q17" s="22">
        <f t="shared" si="14"/>
        <v>3</v>
      </c>
      <c r="R17" s="22">
        <f t="shared" si="14"/>
        <v>7</v>
      </c>
      <c r="S17" s="22">
        <f t="shared" si="14"/>
        <v>6</v>
      </c>
      <c r="T17" s="22">
        <f t="shared" si="14"/>
        <v>6</v>
      </c>
      <c r="U17" s="8"/>
      <c r="W17" s="6">
        <v>4</v>
      </c>
      <c r="X17" s="22">
        <f t="shared" si="15"/>
        <v>4</v>
      </c>
      <c r="Y17">
        <f t="shared" si="16"/>
        <v>0.1111111111111111</v>
      </c>
      <c r="Z17">
        <f>SUM(Y13:Y17)</f>
        <v>0.58333333333333326</v>
      </c>
      <c r="AA17" s="8">
        <f t="shared" si="17"/>
        <v>4</v>
      </c>
    </row>
    <row r="18" spans="1:27" x14ac:dyDescent="0.25">
      <c r="A18" s="6">
        <v>5</v>
      </c>
      <c r="B18" s="22">
        <f t="shared" si="11"/>
        <v>4</v>
      </c>
      <c r="C18" s="24">
        <f t="shared" si="12"/>
        <v>0.1111111111111111</v>
      </c>
      <c r="D18" s="24">
        <f>SUM(C13:C18)</f>
        <v>0.69444444444444442</v>
      </c>
      <c r="E18" s="23">
        <f t="shared" si="13"/>
        <v>5</v>
      </c>
      <c r="G18" s="85">
        <v>3</v>
      </c>
      <c r="H18" s="86">
        <v>0</v>
      </c>
      <c r="I18" s="86">
        <v>4</v>
      </c>
      <c r="J18" s="86">
        <v>7</v>
      </c>
      <c r="K18" s="86">
        <v>5</v>
      </c>
      <c r="L18" s="86">
        <v>4</v>
      </c>
      <c r="M18" s="8"/>
      <c r="N18" s="12">
        <v>5</v>
      </c>
      <c r="O18" s="25">
        <f t="shared" si="18"/>
        <v>3</v>
      </c>
      <c r="P18" s="22">
        <f t="shared" si="14"/>
        <v>1</v>
      </c>
      <c r="Q18" s="22">
        <f t="shared" si="14"/>
        <v>4</v>
      </c>
      <c r="R18" s="22">
        <f t="shared" si="14"/>
        <v>7</v>
      </c>
      <c r="S18" s="22">
        <f t="shared" si="14"/>
        <v>5</v>
      </c>
      <c r="T18" s="22">
        <f t="shared" si="14"/>
        <v>4</v>
      </c>
      <c r="U18" s="8"/>
      <c r="W18" s="6">
        <v>5</v>
      </c>
      <c r="X18" s="22">
        <f t="shared" si="15"/>
        <v>4</v>
      </c>
      <c r="Y18">
        <f t="shared" si="16"/>
        <v>0.1111111111111111</v>
      </c>
      <c r="Z18">
        <f>SUM(Y13:Y18)</f>
        <v>0.69444444444444442</v>
      </c>
      <c r="AA18" s="8">
        <f t="shared" si="17"/>
        <v>5</v>
      </c>
    </row>
    <row r="19" spans="1:27" x14ac:dyDescent="0.25">
      <c r="A19" s="6">
        <v>6</v>
      </c>
      <c r="B19" s="22">
        <f t="shared" si="11"/>
        <v>5</v>
      </c>
      <c r="C19" s="24">
        <f t="shared" si="12"/>
        <v>0.1388888888888889</v>
      </c>
      <c r="D19" s="24">
        <f>SUM(C13:C19)</f>
        <v>0.83333333333333326</v>
      </c>
      <c r="E19" s="23">
        <f t="shared" si="13"/>
        <v>6</v>
      </c>
      <c r="G19" s="85">
        <v>1</v>
      </c>
      <c r="H19" s="86">
        <v>4</v>
      </c>
      <c r="I19" s="86">
        <v>3</v>
      </c>
      <c r="J19" s="86">
        <v>7</v>
      </c>
      <c r="K19" s="86">
        <v>7</v>
      </c>
      <c r="L19" s="86">
        <v>5</v>
      </c>
      <c r="M19" s="8"/>
      <c r="N19" s="12">
        <v>6</v>
      </c>
      <c r="O19" s="25">
        <f t="shared" si="18"/>
        <v>2</v>
      </c>
      <c r="P19" s="22">
        <f t="shared" si="14"/>
        <v>4</v>
      </c>
      <c r="Q19" s="22">
        <f t="shared" si="14"/>
        <v>3</v>
      </c>
      <c r="R19" s="22">
        <f t="shared" si="14"/>
        <v>7</v>
      </c>
      <c r="S19" s="22">
        <f t="shared" si="14"/>
        <v>7</v>
      </c>
      <c r="T19" s="22">
        <f t="shared" si="14"/>
        <v>5</v>
      </c>
      <c r="U19" s="8"/>
      <c r="W19" s="6">
        <v>6</v>
      </c>
      <c r="X19" s="22">
        <f t="shared" si="15"/>
        <v>5</v>
      </c>
      <c r="Y19">
        <f t="shared" si="16"/>
        <v>0.1388888888888889</v>
      </c>
      <c r="Z19">
        <f>SUM(Y13:Y19)</f>
        <v>0.83333333333333326</v>
      </c>
      <c r="AA19" s="8">
        <f t="shared" si="17"/>
        <v>6</v>
      </c>
    </row>
    <row r="20" spans="1:27" ht="17.25" thickBot="1" x14ac:dyDescent="0.3">
      <c r="A20" s="6">
        <v>7</v>
      </c>
      <c r="B20" s="22">
        <f t="shared" si="11"/>
        <v>6</v>
      </c>
      <c r="C20" s="24">
        <f t="shared" si="12"/>
        <v>0.16666666666666666</v>
      </c>
      <c r="D20" s="24">
        <f>SUM(C13:C20)</f>
        <v>0.99999999999999989</v>
      </c>
      <c r="E20" s="23">
        <f t="shared" si="13"/>
        <v>7</v>
      </c>
      <c r="G20" s="9"/>
      <c r="H20" s="3"/>
      <c r="I20" s="3"/>
      <c r="J20" s="3"/>
      <c r="K20" s="3"/>
      <c r="L20" s="3"/>
      <c r="M20" s="4"/>
      <c r="N20" s="12"/>
      <c r="O20" s="9"/>
      <c r="P20" s="3"/>
      <c r="Q20" s="3"/>
      <c r="R20" s="3"/>
      <c r="S20" s="3"/>
      <c r="T20" s="3"/>
      <c r="U20" s="4"/>
      <c r="W20" s="6">
        <v>7</v>
      </c>
      <c r="X20" s="22">
        <f t="shared" si="15"/>
        <v>6</v>
      </c>
      <c r="Y20">
        <f t="shared" si="16"/>
        <v>0.16666666666666666</v>
      </c>
      <c r="Z20">
        <f>SUM(Y13:Y20)</f>
        <v>0.99999999999999989</v>
      </c>
      <c r="AA20" s="8">
        <f t="shared" si="17"/>
        <v>7</v>
      </c>
    </row>
    <row r="21" spans="1:27" ht="17.25" thickBot="1" x14ac:dyDescent="0.3">
      <c r="A21" s="9" t="s">
        <v>18</v>
      </c>
      <c r="B21" s="3">
        <f>SUM(B13:B20)</f>
        <v>36</v>
      </c>
      <c r="C21" s="3">
        <f t="shared" ref="C21" si="19">SUM(C13:C20)</f>
        <v>0.99999999999999989</v>
      </c>
      <c r="D21" s="3"/>
      <c r="E21" s="4"/>
      <c r="W21" s="9" t="s">
        <v>18</v>
      </c>
      <c r="X21" s="3">
        <f>SUM(X13:X20)</f>
        <v>36</v>
      </c>
      <c r="Y21" s="3">
        <f t="shared" ref="Y21" si="20">SUM(Y13:Y20)</f>
        <v>0.99999999999999989</v>
      </c>
      <c r="Z21" s="3"/>
      <c r="AA21" s="4"/>
    </row>
  </sheetData>
  <mergeCells count="4">
    <mergeCell ref="G2:M2"/>
    <mergeCell ref="O2:U2"/>
    <mergeCell ref="G13:M13"/>
    <mergeCell ref="O13:U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5792-F241-4B08-9F16-15D1775AA2B5}">
  <dimension ref="A2:N18"/>
  <sheetViews>
    <sheetView workbookViewId="0">
      <selection activeCell="B7" sqref="B7"/>
    </sheetView>
  </sheetViews>
  <sheetFormatPr defaultColWidth="4.125" defaultRowHeight="16.5" x14ac:dyDescent="0.25"/>
  <cols>
    <col min="1" max="1" width="9.625" customWidth="1"/>
    <col min="9" max="10" width="4.125" customWidth="1"/>
    <col min="12" max="13" width="4.125" customWidth="1"/>
  </cols>
  <sheetData>
    <row r="2" spans="1:14" x14ac:dyDescent="0.25">
      <c r="A2" t="s">
        <v>51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4" x14ac:dyDescent="0.25">
      <c r="A3" t="s">
        <v>52</v>
      </c>
      <c r="B3" s="86">
        <v>6</v>
      </c>
      <c r="C3" s="86">
        <v>4</v>
      </c>
      <c r="D3" s="86">
        <v>2</v>
      </c>
      <c r="E3" s="86">
        <v>8</v>
      </c>
      <c r="F3" s="86"/>
      <c r="G3" s="86"/>
      <c r="H3" s="86"/>
      <c r="I3" s="86"/>
      <c r="J3" s="86"/>
      <c r="K3" s="86"/>
      <c r="L3" s="86"/>
      <c r="M3" s="86"/>
    </row>
    <row r="4" spans="1:14" x14ac:dyDescent="0.25">
      <c r="A4" t="s">
        <v>53</v>
      </c>
      <c r="B4">
        <f>COUNT(B2:M2)</f>
        <v>12</v>
      </c>
    </row>
    <row r="5" spans="1:14" x14ac:dyDescent="0.25">
      <c r="A5" t="s">
        <v>54</v>
      </c>
      <c r="B5">
        <f>SUM(B3:M3)</f>
        <v>20</v>
      </c>
    </row>
    <row r="6" spans="1:14" x14ac:dyDescent="0.25">
      <c r="A6" t="s">
        <v>55</v>
      </c>
      <c r="B6" s="86">
        <v>1</v>
      </c>
    </row>
    <row r="8" spans="1:14" x14ac:dyDescent="0.25">
      <c r="B8" s="100" t="s">
        <v>65</v>
      </c>
      <c r="C8" s="100"/>
      <c r="D8" s="100"/>
      <c r="E8" s="100"/>
      <c r="F8" s="100"/>
      <c r="G8" s="100"/>
      <c r="I8" s="100" t="s">
        <v>66</v>
      </c>
      <c r="J8" s="100"/>
      <c r="K8" s="100"/>
    </row>
    <row r="9" spans="1:14" x14ac:dyDescent="0.25">
      <c r="A9" s="20" t="s">
        <v>59</v>
      </c>
      <c r="B9" s="102" t="s">
        <v>60</v>
      </c>
      <c r="C9" s="102"/>
      <c r="D9" s="102"/>
      <c r="E9" s="100">
        <f ca="1">IFERROR(SUM(OFFSET($B$3,0,0,1,$B$6)),0)</f>
        <v>6</v>
      </c>
      <c r="F9" s="100"/>
      <c r="G9" s="100"/>
      <c r="I9" s="102" t="s">
        <v>62</v>
      </c>
      <c r="J9" s="102"/>
      <c r="K9" s="102"/>
      <c r="L9" s="100">
        <f ca="1">IFERROR(SUM(OFFSET($B$3,0,$B$4-1,1,-($B$4-$B$6))),0)</f>
        <v>14</v>
      </c>
      <c r="M9" s="100"/>
      <c r="N9" s="100"/>
    </row>
    <row r="10" spans="1:14" x14ac:dyDescent="0.25">
      <c r="A10" s="14" t="s">
        <v>56</v>
      </c>
      <c r="B10" s="100" t="s">
        <v>58</v>
      </c>
      <c r="C10" s="100"/>
      <c r="D10" s="100"/>
      <c r="E10" s="101">
        <f ca="1">E9/$B$5</f>
        <v>0.3</v>
      </c>
      <c r="F10" s="101"/>
      <c r="G10" s="101"/>
      <c r="I10" s="100" t="s">
        <v>64</v>
      </c>
      <c r="J10" s="100"/>
      <c r="K10" s="100"/>
      <c r="L10" s="101">
        <f ca="1">L9/$B$5</f>
        <v>0.7</v>
      </c>
      <c r="M10" s="101"/>
      <c r="N10" s="101"/>
    </row>
    <row r="11" spans="1:14" x14ac:dyDescent="0.25">
      <c r="A11" s="14" t="s">
        <v>38</v>
      </c>
      <c r="B11" s="102" t="s">
        <v>71</v>
      </c>
      <c r="C11" s="102"/>
      <c r="D11" s="102"/>
      <c r="E11" s="101">
        <f ca="1">IFERROR(SUMPRODUCT(OFFSET($B$2,0,0,1,$B$6),OFFSET($B$3,0,0,1,$B$6))/E9,0)</f>
        <v>0</v>
      </c>
      <c r="F11" s="101"/>
      <c r="G11" s="101"/>
      <c r="I11" s="102" t="s">
        <v>72</v>
      </c>
      <c r="J11" s="102"/>
      <c r="K11" s="102"/>
      <c r="L11" s="101">
        <f ca="1">IFERROR(SUMPRODUCT(OFFSET($B$2,0,$B$4-1,1,-($B$4-$B$6)),OFFSET($B$3,0,$B$4-1,1,-($B$4-$B$6)))/L9,0)</f>
        <v>2.2857142857142856</v>
      </c>
      <c r="M11" s="101"/>
      <c r="N11" s="101"/>
    </row>
    <row r="12" spans="1:14" x14ac:dyDescent="0.25">
      <c r="A12" s="14" t="s">
        <v>57</v>
      </c>
      <c r="B12" s="102" t="s">
        <v>61</v>
      </c>
      <c r="C12" s="102"/>
      <c r="D12" s="102"/>
      <c r="E12" s="101">
        <f ca="1">IFERROR(SUMPRODUCT((OFFSET($B$2,0,0,1,$B$6)-E11)^2,OFFSET($B$3,0,0,1,$B$6))/E9,0)</f>
        <v>0</v>
      </c>
      <c r="F12" s="101"/>
      <c r="G12" s="101"/>
      <c r="I12" s="102" t="s">
        <v>63</v>
      </c>
      <c r="J12" s="102"/>
      <c r="K12" s="102"/>
      <c r="L12" s="101">
        <f ca="1">IFERROR(SUMPRODUCT((OFFSET($B$2,0,$B$4-1,1,-($B$4-$B$6))-L11)^2,OFFSET($B$3,0,$B$4-1,1,-($B$4-$B$6)))/L9,0)</f>
        <v>0.77551020408163274</v>
      </c>
      <c r="M12" s="101"/>
      <c r="N12" s="101"/>
    </row>
    <row r="14" spans="1:14" x14ac:dyDescent="0.25">
      <c r="B14" s="100" t="s">
        <v>67</v>
      </c>
      <c r="C14" s="100"/>
      <c r="D14" s="100"/>
    </row>
    <row r="15" spans="1:14" x14ac:dyDescent="0.25">
      <c r="A15" s="21" t="s">
        <v>68</v>
      </c>
      <c r="B15" s="101">
        <f ca="1">E10*E12+L10*L12</f>
        <v>0.54285714285714293</v>
      </c>
      <c r="C15" s="101"/>
      <c r="D15" s="101"/>
    </row>
    <row r="17" spans="1:4" x14ac:dyDescent="0.25">
      <c r="B17" s="100" t="s">
        <v>69</v>
      </c>
      <c r="C17" s="100"/>
      <c r="D17" s="100"/>
    </row>
    <row r="18" spans="1:4" x14ac:dyDescent="0.25">
      <c r="A18" s="21" t="s">
        <v>70</v>
      </c>
      <c r="B18" s="101">
        <f ca="1">E10*L10*(E11-L11)^2</f>
        <v>1.097142857142857</v>
      </c>
      <c r="C18" s="101"/>
      <c r="D18" s="101"/>
    </row>
  </sheetData>
  <mergeCells count="23">
    <mergeCell ref="B8:D8"/>
    <mergeCell ref="B9:D9"/>
    <mergeCell ref="B10:D10"/>
    <mergeCell ref="B11:D11"/>
    <mergeCell ref="B12:D12"/>
    <mergeCell ref="I8:K8"/>
    <mergeCell ref="I9:K9"/>
    <mergeCell ref="I10:K10"/>
    <mergeCell ref="I11:K11"/>
    <mergeCell ref="I12:K12"/>
    <mergeCell ref="E8:G8"/>
    <mergeCell ref="E9:G9"/>
    <mergeCell ref="E10:G10"/>
    <mergeCell ref="E11:G11"/>
    <mergeCell ref="E12:G12"/>
    <mergeCell ref="B17:D17"/>
    <mergeCell ref="B18:D18"/>
    <mergeCell ref="L9:N9"/>
    <mergeCell ref="L10:N10"/>
    <mergeCell ref="L11:N11"/>
    <mergeCell ref="L12:N12"/>
    <mergeCell ref="B14:D14"/>
    <mergeCell ref="B15:D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D70-774E-4DE4-809E-46E8213DC152}">
  <dimension ref="A1:X69"/>
  <sheetViews>
    <sheetView workbookViewId="0">
      <selection activeCell="K3" sqref="K3"/>
    </sheetView>
  </sheetViews>
  <sheetFormatPr defaultRowHeight="16.5" x14ac:dyDescent="0.25"/>
  <cols>
    <col min="7" max="7" width="9" style="14"/>
  </cols>
  <sheetData>
    <row r="1" spans="1:20" x14ac:dyDescent="0.25">
      <c r="B1" t="s">
        <v>19</v>
      </c>
      <c r="C1" t="s">
        <v>20</v>
      </c>
      <c r="G1" s="14" t="s">
        <v>21</v>
      </c>
      <c r="I1" t="s">
        <v>19</v>
      </c>
      <c r="J1" t="s">
        <v>20</v>
      </c>
      <c r="R1" s="14"/>
      <c r="S1" s="14"/>
      <c r="T1" s="14"/>
    </row>
    <row r="2" spans="1:20" x14ac:dyDescent="0.25">
      <c r="A2" t="s">
        <v>26</v>
      </c>
      <c r="B2" s="76">
        <v>1</v>
      </c>
      <c r="C2" s="93">
        <v>1</v>
      </c>
      <c r="G2" s="14">
        <v>0</v>
      </c>
      <c r="H2" s="30" t="s">
        <v>27</v>
      </c>
      <c r="I2" s="92">
        <v>1</v>
      </c>
      <c r="J2" s="93">
        <v>1</v>
      </c>
      <c r="T2" s="14"/>
    </row>
    <row r="3" spans="1:20" x14ac:dyDescent="0.25">
      <c r="A3" t="s">
        <v>28</v>
      </c>
      <c r="B3" s="94">
        <v>2</v>
      </c>
      <c r="C3" s="81">
        <v>0</v>
      </c>
      <c r="H3" s="33" t="s">
        <v>29</v>
      </c>
      <c r="I3" s="80">
        <v>2</v>
      </c>
      <c r="J3" s="81">
        <v>2</v>
      </c>
      <c r="R3" s="15"/>
      <c r="S3" s="15"/>
    </row>
    <row r="4" spans="1:20" x14ac:dyDescent="0.25">
      <c r="A4" t="s">
        <v>30</v>
      </c>
      <c r="B4" s="94">
        <v>0</v>
      </c>
      <c r="C4" s="81">
        <v>1</v>
      </c>
      <c r="H4" s="35" t="s">
        <v>31</v>
      </c>
      <c r="I4" s="83">
        <v>1000</v>
      </c>
      <c r="J4" s="84">
        <v>1000</v>
      </c>
      <c r="R4" s="15"/>
      <c r="S4" s="15"/>
    </row>
    <row r="5" spans="1:20" x14ac:dyDescent="0.25">
      <c r="A5" t="s">
        <v>32</v>
      </c>
      <c r="B5" s="94">
        <v>2</v>
      </c>
      <c r="C5" s="81">
        <v>2</v>
      </c>
      <c r="R5" s="15"/>
      <c r="S5" s="15"/>
    </row>
    <row r="6" spans="1:20" x14ac:dyDescent="0.25">
      <c r="A6" t="s">
        <v>33</v>
      </c>
      <c r="B6" s="94">
        <v>1</v>
      </c>
      <c r="C6" s="81">
        <v>5</v>
      </c>
      <c r="R6" s="15"/>
      <c r="S6" s="15"/>
    </row>
    <row r="7" spans="1:20" x14ac:dyDescent="0.25">
      <c r="A7" t="s">
        <v>34</v>
      </c>
      <c r="B7" s="94">
        <v>3</v>
      </c>
      <c r="C7" s="81">
        <v>4</v>
      </c>
      <c r="R7" s="15"/>
      <c r="S7" s="15"/>
    </row>
    <row r="8" spans="1:20" x14ac:dyDescent="0.25">
      <c r="A8" t="s">
        <v>35</v>
      </c>
      <c r="B8" s="94">
        <v>1000</v>
      </c>
      <c r="C8" s="81">
        <v>1000</v>
      </c>
      <c r="R8" s="15"/>
      <c r="S8" s="15"/>
    </row>
    <row r="9" spans="1:20" x14ac:dyDescent="0.25">
      <c r="A9" t="s">
        <v>36</v>
      </c>
      <c r="B9" s="95">
        <v>1000</v>
      </c>
      <c r="C9" s="84">
        <v>1000</v>
      </c>
      <c r="R9" s="15"/>
      <c r="S9" s="15"/>
    </row>
    <row r="10" spans="1:20" x14ac:dyDescent="0.25">
      <c r="R10" s="15"/>
      <c r="S10" s="15"/>
    </row>
    <row r="11" spans="1:20" x14ac:dyDescent="0.25">
      <c r="B11" t="s">
        <v>22</v>
      </c>
      <c r="C11" t="s">
        <v>23</v>
      </c>
      <c r="D11" t="s">
        <v>24</v>
      </c>
      <c r="E11" t="s">
        <v>3</v>
      </c>
      <c r="F11" t="s">
        <v>25</v>
      </c>
      <c r="I11" t="s">
        <v>19</v>
      </c>
      <c r="J11" t="s">
        <v>20</v>
      </c>
    </row>
    <row r="12" spans="1:20" x14ac:dyDescent="0.25">
      <c r="A12" t="s">
        <v>26</v>
      </c>
      <c r="B12" s="43">
        <f>SQRT(($B2-$I$2)^2+($C2-$J$2)^2)</f>
        <v>0</v>
      </c>
      <c r="C12" s="44">
        <f>SQRT(($B2-$I$3)^2+($C2-$J$3)^2)</f>
        <v>1.4142135623730951</v>
      </c>
      <c r="D12" s="44">
        <f>SQRT(($B2-$I$4)^2+($C2-$J$4)^2)</f>
        <v>1412.799348810722</v>
      </c>
      <c r="E12" s="45">
        <f>MIN(B12:D12)</f>
        <v>0</v>
      </c>
      <c r="F12" s="46" t="str">
        <f>_xlfn.SWITCH(E12,B12,$B$11,C12,$C$11,D12,$D$11)</f>
        <v>centroid 1</v>
      </c>
      <c r="G12" s="14">
        <v>1</v>
      </c>
      <c r="H12" s="43" t="s">
        <v>27</v>
      </c>
      <c r="I12" s="44">
        <f>AVERAGEIF(F12:F19,"centroid 1",B2:B9)</f>
        <v>1</v>
      </c>
      <c r="J12" s="45">
        <f>AVERAGEIF(F12:F19,"centroid 1",C2:C9)</f>
        <v>0.66666666666666663</v>
      </c>
      <c r="R12" s="14"/>
      <c r="S12" s="14"/>
      <c r="T12" s="14"/>
    </row>
    <row r="13" spans="1:20" x14ac:dyDescent="0.25">
      <c r="A13" t="s">
        <v>28</v>
      </c>
      <c r="B13" s="47">
        <f>SQRT(($B3-$I$2)^2+($C3-$J$2)^2)</f>
        <v>1.4142135623730951</v>
      </c>
      <c r="C13" s="48">
        <f>SQRT(($B3-$I$3)^2+($C3-$J$3)^2)</f>
        <v>2</v>
      </c>
      <c r="D13" s="48">
        <f>SQRT(($B3-$I$4)^2+($C3-$J$4)^2)</f>
        <v>1412.8000566251405</v>
      </c>
      <c r="E13" s="49">
        <f>MIN(B13:D13)</f>
        <v>1.4142135623730951</v>
      </c>
      <c r="F13" s="50" t="str">
        <f>_xlfn.SWITCH(E13,B13,$B$11,C13,$C$11,D13,$D$11)</f>
        <v>centroid 1</v>
      </c>
      <c r="H13" s="47" t="s">
        <v>29</v>
      </c>
      <c r="I13" s="48">
        <f>AVERAGEIF(F12:F19,"centroid 2",B2:B9)</f>
        <v>2</v>
      </c>
      <c r="J13" s="49">
        <f>AVERAGEIF(F12:F19,"centroid 2",C2:C9)</f>
        <v>3.6666666666666665</v>
      </c>
      <c r="T13" s="14"/>
    </row>
    <row r="14" spans="1:20" x14ac:dyDescent="0.25">
      <c r="A14" t="s">
        <v>30</v>
      </c>
      <c r="B14" s="47">
        <f>SQRT(($B4-$I$2)^2+($C4-$J$2)^2)</f>
        <v>1</v>
      </c>
      <c r="C14" s="48">
        <f>SQRT(($B4-$I$3)^2+($C4-$J$3)^2)</f>
        <v>2.2360679774997898</v>
      </c>
      <c r="D14" s="48">
        <f>SQRT(($B4-$I$4)^2+($C4-$J$4)^2)</f>
        <v>1413.5066324570253</v>
      </c>
      <c r="E14" s="49">
        <f>MIN(B14:D14)</f>
        <v>1</v>
      </c>
      <c r="F14" s="50" t="str">
        <f>_xlfn.SWITCH(E14,B14,$B$11,C14,$C$11,D14,$D$11)</f>
        <v>centroid 1</v>
      </c>
      <c r="H14" s="51" t="s">
        <v>31</v>
      </c>
      <c r="I14" s="52">
        <f>AVERAGEIF(F12:F19,"centroid 3",B2:B9)</f>
        <v>1000</v>
      </c>
      <c r="J14" s="53">
        <f>AVERAGEIF(F12:F19,"centroid 3",C2:C9)</f>
        <v>1000</v>
      </c>
      <c r="R14" s="15"/>
      <c r="S14" s="15"/>
    </row>
    <row r="15" spans="1:20" x14ac:dyDescent="0.25">
      <c r="A15" t="s">
        <v>32</v>
      </c>
      <c r="B15" s="47">
        <f>SQRT(($B5-$I$2)^2+($C5-$J$2)^2)</f>
        <v>1.4142135623730951</v>
      </c>
      <c r="C15" s="48">
        <f>SQRT(($B5-$I$3)^2+($C5-$J$3)^2)</f>
        <v>0</v>
      </c>
      <c r="D15" s="48">
        <f>SQRT(($B5-$I$4)^2+($C5-$J$4)^2)</f>
        <v>1411.3851352483489</v>
      </c>
      <c r="E15" s="49">
        <f>MIN(B15:D15)</f>
        <v>0</v>
      </c>
      <c r="F15" s="50" t="str">
        <f>_xlfn.SWITCH(E15,B15,$B$11,C15,$C$11,D15,$D$11)</f>
        <v>centroid 2</v>
      </c>
      <c r="R15" s="15"/>
      <c r="S15" s="15"/>
    </row>
    <row r="16" spans="1:20" x14ac:dyDescent="0.25">
      <c r="A16" t="s">
        <v>33</v>
      </c>
      <c r="B16" s="47">
        <f>SQRT(($B6-$I$2)^2+($C6-$J$2)^2)</f>
        <v>4</v>
      </c>
      <c r="C16" s="48">
        <f>SQRT(($B6-$I$3)^2+($C6-$J$3)^2)</f>
        <v>3.1622776601683795</v>
      </c>
      <c r="D16" s="48">
        <f>SQRT(($B6-$I$4)^2+($C6-$J$4)^2)</f>
        <v>1409.9737586210604</v>
      </c>
      <c r="E16" s="49">
        <f>MIN(B16:D16)</f>
        <v>3.1622776601683795</v>
      </c>
      <c r="F16" s="50" t="str">
        <f>_xlfn.SWITCH(E16,B16,$B$11,C16,$C$11,D16,$D$11)</f>
        <v>centroid 2</v>
      </c>
      <c r="R16" s="15"/>
      <c r="S16" s="15"/>
    </row>
    <row r="17" spans="1:24" x14ac:dyDescent="0.25">
      <c r="A17" t="s">
        <v>34</v>
      </c>
      <c r="B17" s="47">
        <f>SQRT(($B7-$I$2)^2+($C7-$J$2)^2)</f>
        <v>3.6055512754639891</v>
      </c>
      <c r="C17" s="48">
        <f>SQRT(($B7-$I$3)^2+($C7-$J$3)^2)</f>
        <v>2.2360679774997898</v>
      </c>
      <c r="D17" s="48">
        <f>SQRT(($B7-$I$4)^2+($C7-$J$4)^2)</f>
        <v>1409.2639923023648</v>
      </c>
      <c r="E17" s="49">
        <f>MIN(B17:D17)</f>
        <v>2.2360679774997898</v>
      </c>
      <c r="F17" s="50" t="str">
        <f>_xlfn.SWITCH(E17,B17,$B$11,C17,$C$11,D17,$D$11)</f>
        <v>centroid 2</v>
      </c>
      <c r="R17" s="15"/>
      <c r="S17" s="15"/>
    </row>
    <row r="18" spans="1:24" x14ac:dyDescent="0.25">
      <c r="A18" t="s">
        <v>35</v>
      </c>
      <c r="B18" s="47">
        <f>SQRT(($B8-$I$2)^2+($C8-$J$2)^2)</f>
        <v>1412.799348810722</v>
      </c>
      <c r="C18" s="48">
        <f>SQRT(($B8-$I$3)^2+($C8-$J$3)^2)</f>
        <v>1411.3851352483489</v>
      </c>
      <c r="D18" s="48">
        <f>SQRT(($B8-$I$4)^2+($C8-$J$4)^2)</f>
        <v>0</v>
      </c>
      <c r="E18" s="49">
        <f>MIN(B18:D18)</f>
        <v>0</v>
      </c>
      <c r="F18" s="50" t="str">
        <f>_xlfn.SWITCH(E18,B18,$B$11,C18,$C$11,D18,$D$11)</f>
        <v>centroid 3</v>
      </c>
      <c r="R18" s="15"/>
      <c r="S18" s="15"/>
    </row>
    <row r="19" spans="1:24" x14ac:dyDescent="0.25">
      <c r="A19" t="s">
        <v>36</v>
      </c>
      <c r="B19" s="51">
        <f>SQRT(($B9-$I$2)^2+($C9-$J$2)^2)</f>
        <v>1412.799348810722</v>
      </c>
      <c r="C19" s="52">
        <f>SQRT(($B9-$I$3)^2+($C9-$J$3)^2)</f>
        <v>1411.3851352483489</v>
      </c>
      <c r="D19" s="52">
        <f>SQRT(($B9-$I$4)^2+($C9-$J$4)^2)</f>
        <v>0</v>
      </c>
      <c r="E19" s="53">
        <f>MIN(B19:D19)</f>
        <v>0</v>
      </c>
      <c r="F19" s="54" t="str">
        <f>_xlfn.SWITCH(E19,B19,$B$11,C19,$C$11,D19,$D$11)</f>
        <v>centroid 3</v>
      </c>
      <c r="R19" s="15"/>
      <c r="S19" s="15"/>
    </row>
    <row r="20" spans="1:24" x14ac:dyDescent="0.25">
      <c r="R20" s="15"/>
      <c r="S20" s="15"/>
    </row>
    <row r="21" spans="1:24" x14ac:dyDescent="0.25">
      <c r="B21" t="s">
        <v>22</v>
      </c>
      <c r="C21" t="s">
        <v>23</v>
      </c>
      <c r="D21" t="s">
        <v>24</v>
      </c>
      <c r="E21" t="s">
        <v>3</v>
      </c>
      <c r="F21" t="s">
        <v>25</v>
      </c>
      <c r="I21" t="s">
        <v>19</v>
      </c>
      <c r="J21" t="s">
        <v>20</v>
      </c>
      <c r="R21" s="15"/>
      <c r="S21" s="15"/>
    </row>
    <row r="22" spans="1:24" x14ac:dyDescent="0.25">
      <c r="A22" t="s">
        <v>26</v>
      </c>
      <c r="B22" s="43">
        <f>SQRT(($B2-$I$12)^2+($C2-$J$12)^2)</f>
        <v>0.33333333333333337</v>
      </c>
      <c r="C22" s="44">
        <f>SQRT(($B2-$I$13)^2+($C2-$J$13)^2)</f>
        <v>2.8480012484391768</v>
      </c>
      <c r="D22" s="44">
        <f>SQRT(($B2-$I$14)^2+($C2-$J$14)^2)</f>
        <v>1412.799348810722</v>
      </c>
      <c r="E22" s="45">
        <f>MIN(B22:D22)</f>
        <v>0.33333333333333337</v>
      </c>
      <c r="F22" s="46" t="str">
        <f>_xlfn.SWITCH(E22,B22,$B$11,C22,$C$11,D22,$D$11)</f>
        <v>centroid 1</v>
      </c>
      <c r="G22" s="14">
        <v>2</v>
      </c>
      <c r="H22" s="43" t="s">
        <v>27</v>
      </c>
      <c r="I22" s="44">
        <f>AVERAGEIF(F22:F29,"centroid 1",B2:B9)</f>
        <v>1.25</v>
      </c>
      <c r="J22" s="45">
        <f>AVERAGEIF(F22:F29,"centroid 1",C2:C9)</f>
        <v>1</v>
      </c>
    </row>
    <row r="23" spans="1:24" x14ac:dyDescent="0.25">
      <c r="A23" t="s">
        <v>28</v>
      </c>
      <c r="B23" s="47">
        <f>SQRT(($B3-$I$12)^2+($C3-$J$12)^2)</f>
        <v>1.2018504251546631</v>
      </c>
      <c r="C23" s="48">
        <f>SQRT(($B3-$I$13)^2+($C3-$J$13)^2)</f>
        <v>3.6666666666666665</v>
      </c>
      <c r="D23" s="48">
        <f>SQRT(($B3-$I$14)^2+($C3-$J$14)^2)</f>
        <v>1412.8000566251405</v>
      </c>
      <c r="E23" s="49">
        <f t="shared" ref="E23:E29" si="0">MIN(B23:D23)</f>
        <v>1.2018504251546631</v>
      </c>
      <c r="F23" s="50" t="str">
        <f>_xlfn.SWITCH(E23,B23,$B$11,C23,$C$11,D23,$D$11)</f>
        <v>centroid 1</v>
      </c>
      <c r="H23" s="47" t="s">
        <v>29</v>
      </c>
      <c r="I23" s="48">
        <f>AVERAGEIF(F22:F29,"centroid 2",B2:B9)</f>
        <v>2</v>
      </c>
      <c r="J23" s="49">
        <f>AVERAGEIF(F22:F29,"centroid 2",C2:C9)</f>
        <v>4.5</v>
      </c>
      <c r="R23" s="14"/>
      <c r="S23" s="14"/>
      <c r="T23" s="14"/>
    </row>
    <row r="24" spans="1:24" x14ac:dyDescent="0.25">
      <c r="A24" t="s">
        <v>30</v>
      </c>
      <c r="B24" s="47">
        <f>SQRT(($B4-$I$12)^2+($C4-$J$12)^2)</f>
        <v>1.0540925533894598</v>
      </c>
      <c r="C24" s="48">
        <f>SQRT(($B4-$I$13)^2+($C4-$J$13)^2)</f>
        <v>3.3333333333333335</v>
      </c>
      <c r="D24" s="48">
        <f>SQRT(($B4-$I$14)^2+($C4-$J$14)^2)</f>
        <v>1413.5066324570253</v>
      </c>
      <c r="E24" s="49">
        <f t="shared" si="0"/>
        <v>1.0540925533894598</v>
      </c>
      <c r="F24" s="50" t="str">
        <f>_xlfn.SWITCH(E24,B24,$B$11,C24,$C$11,D24,$D$11)</f>
        <v>centroid 1</v>
      </c>
      <c r="H24" s="51" t="s">
        <v>31</v>
      </c>
      <c r="I24" s="52">
        <f>AVERAGEIF(F22:F29,"centroid 3",B2:B9)</f>
        <v>1000</v>
      </c>
      <c r="J24" s="53">
        <f>AVERAGEIF(F22:F29,"centroid 3",C2:C9)</f>
        <v>1000</v>
      </c>
      <c r="T24" s="14"/>
    </row>
    <row r="25" spans="1:24" x14ac:dyDescent="0.25">
      <c r="A25" t="s">
        <v>32</v>
      </c>
      <c r="B25" s="47">
        <f>SQRT(($B5-$I$12)^2+($C5-$J$12)^2)</f>
        <v>1.6666666666666667</v>
      </c>
      <c r="C25" s="48">
        <f>SQRT(($B5-$I$13)^2+($C5-$J$13)^2)</f>
        <v>1.6666666666666665</v>
      </c>
      <c r="D25" s="48">
        <f>SQRT(($B5-$I$14)^2+($C5-$J$14)^2)</f>
        <v>1411.3851352483489</v>
      </c>
      <c r="E25" s="49">
        <f t="shared" si="0"/>
        <v>1.6666666666666665</v>
      </c>
      <c r="F25" s="50" t="str">
        <f>_xlfn.SWITCH(E25,B25,$B$11,C25,$C$11,D25,$D$11)</f>
        <v>centroid 1</v>
      </c>
      <c r="R25" s="15"/>
      <c r="S25" s="15"/>
      <c r="W25" s="15"/>
      <c r="X25" s="15"/>
    </row>
    <row r="26" spans="1:24" x14ac:dyDescent="0.25">
      <c r="A26" t="s">
        <v>33</v>
      </c>
      <c r="B26" s="47">
        <f>SQRT(($B6-$I$12)^2+($C6-$J$12)^2)</f>
        <v>4.333333333333333</v>
      </c>
      <c r="C26" s="48">
        <f>SQRT(($B6-$I$13)^2+($C6-$J$13)^2)</f>
        <v>1.6666666666666667</v>
      </c>
      <c r="D26" s="48">
        <f>SQRT(($B6-$I$14)^2+($C6-$J$14)^2)</f>
        <v>1409.9737586210604</v>
      </c>
      <c r="E26" s="49">
        <f t="shared" si="0"/>
        <v>1.6666666666666667</v>
      </c>
      <c r="F26" s="50" t="str">
        <f>_xlfn.SWITCH(E26,B26,$B$11,C26,$C$11,D26,$D$11)</f>
        <v>centroid 2</v>
      </c>
      <c r="R26" s="15"/>
      <c r="S26" s="15"/>
      <c r="W26" s="15"/>
      <c r="X26" s="15"/>
    </row>
    <row r="27" spans="1:24" x14ac:dyDescent="0.25">
      <c r="A27" t="s">
        <v>34</v>
      </c>
      <c r="B27" s="47">
        <f>SQRT(($B7-$I$12)^2+($C7-$J$12)^2)</f>
        <v>3.8873012632302006</v>
      </c>
      <c r="C27" s="48">
        <f>SQRT(($B7-$I$13)^2+($C7-$J$13)^2)</f>
        <v>1.0540925533894598</v>
      </c>
      <c r="D27" s="48">
        <f>SQRT(($B7-$I$14)^2+($C7-$J$14)^2)</f>
        <v>1409.2639923023648</v>
      </c>
      <c r="E27" s="49">
        <f t="shared" si="0"/>
        <v>1.0540925533894598</v>
      </c>
      <c r="F27" s="50" t="str">
        <f>_xlfn.SWITCH(E27,B27,$B$11,C27,$C$11,D27,$D$11)</f>
        <v>centroid 2</v>
      </c>
      <c r="R27" s="15"/>
      <c r="S27" s="15"/>
      <c r="W27" s="15"/>
      <c r="X27" s="15"/>
    </row>
    <row r="28" spans="1:24" x14ac:dyDescent="0.25">
      <c r="A28" t="s">
        <v>35</v>
      </c>
      <c r="B28" s="47">
        <f>SQRT(($B8-$I$12)^2+($C8-$J$12)^2)</f>
        <v>1413.0350707293542</v>
      </c>
      <c r="C28" s="48">
        <f>SQRT(($B8-$I$13)^2+($C8-$J$13)^2)</f>
        <v>1410.2071163879125</v>
      </c>
      <c r="D28" s="48">
        <f>SQRT(($B8-$I$14)^2+($C8-$J$14)^2)</f>
        <v>0</v>
      </c>
      <c r="E28" s="49">
        <f t="shared" si="0"/>
        <v>0</v>
      </c>
      <c r="F28" s="50" t="str">
        <f>_xlfn.SWITCH(E28,B28,$B$11,C28,$C$11,D28,$D$11)</f>
        <v>centroid 3</v>
      </c>
      <c r="R28" s="15"/>
      <c r="S28" s="15"/>
    </row>
    <row r="29" spans="1:24" x14ac:dyDescent="0.25">
      <c r="A29" t="s">
        <v>36</v>
      </c>
      <c r="B29" s="51">
        <f>SQRT(($B9-$I$12)^2+($C9-$J$12)^2)</f>
        <v>1413.0350707293542</v>
      </c>
      <c r="C29" s="52">
        <f>SQRT(($B9-$I$13)^2+($C9-$J$13)^2)</f>
        <v>1410.2071163879125</v>
      </c>
      <c r="D29" s="52">
        <f>SQRT(($B9-$I$14)^2+($C9-$J$14)^2)</f>
        <v>0</v>
      </c>
      <c r="E29" s="53">
        <f t="shared" si="0"/>
        <v>0</v>
      </c>
      <c r="F29" s="54" t="str">
        <f>_xlfn.SWITCH(E29,B29,$B$11,C29,$C$11,D29,$D$11)</f>
        <v>centroid 3</v>
      </c>
      <c r="R29" s="15"/>
      <c r="S29" s="15"/>
    </row>
    <row r="30" spans="1:24" x14ac:dyDescent="0.25">
      <c r="R30" s="15"/>
      <c r="S30" s="15"/>
    </row>
    <row r="31" spans="1:24" x14ac:dyDescent="0.25">
      <c r="B31" t="s">
        <v>22</v>
      </c>
      <c r="C31" t="s">
        <v>23</v>
      </c>
      <c r="D31" t="s">
        <v>24</v>
      </c>
      <c r="E31" t="s">
        <v>3</v>
      </c>
      <c r="F31" t="s">
        <v>25</v>
      </c>
      <c r="I31" t="s">
        <v>19</v>
      </c>
      <c r="J31" t="s">
        <v>20</v>
      </c>
      <c r="R31" s="15"/>
      <c r="S31" s="15"/>
    </row>
    <row r="32" spans="1:24" x14ac:dyDescent="0.25">
      <c r="A32" t="s">
        <v>26</v>
      </c>
      <c r="B32" s="43">
        <f>SQRT(($B2-$I$22)^2+($C2-$J$22)^2)</f>
        <v>0.25</v>
      </c>
      <c r="C32" s="44">
        <f>SQRT(($B2-$I$23)^2+($C2-$J$23)^2)</f>
        <v>3.640054944640259</v>
      </c>
      <c r="D32" s="44">
        <f>SQRT(($B2-$I$24)^2+($C2-$J$24)^2)</f>
        <v>1412.799348810722</v>
      </c>
      <c r="E32" s="45">
        <f>MIN(B32:D32)</f>
        <v>0.25</v>
      </c>
      <c r="F32" s="46" t="str">
        <f>_xlfn.SWITCH(E32,B32,$B$11,C32,$C$11,D32,$D$11)</f>
        <v>centroid 1</v>
      </c>
      <c r="G32" s="14">
        <v>3</v>
      </c>
      <c r="H32" s="43" t="s">
        <v>27</v>
      </c>
      <c r="I32" s="44">
        <f>AVERAGEIF(F32:F39,"centroid 1",B2:B9)</f>
        <v>1.25</v>
      </c>
      <c r="J32" s="45">
        <f>AVERAGEIF(F32:F39,"centroid 1",C2:C9)</f>
        <v>1</v>
      </c>
      <c r="R32" s="15"/>
      <c r="S32" s="15"/>
    </row>
    <row r="33" spans="1:24" x14ac:dyDescent="0.25">
      <c r="A33" t="s">
        <v>28</v>
      </c>
      <c r="B33" s="47">
        <f>SQRT(($B3-$I$22)^2+($C3-$J$22)^2)</f>
        <v>1.25</v>
      </c>
      <c r="C33" s="48">
        <f>SQRT(($B3-$I$23)^2+($C3-$J$23)^2)</f>
        <v>4.5</v>
      </c>
      <c r="D33" s="48">
        <f>SQRT(($B3-$I$24)^2+($C3-$J$24)^2)</f>
        <v>1412.8000566251405</v>
      </c>
      <c r="E33" s="49">
        <f t="shared" ref="E33:E39" si="1">MIN(B33:D33)</f>
        <v>1.25</v>
      </c>
      <c r="F33" s="50" t="str">
        <f>_xlfn.SWITCH(E33,B33,$B$11,C33,$C$11,D33,$D$11)</f>
        <v>centroid 1</v>
      </c>
      <c r="H33" s="47" t="s">
        <v>29</v>
      </c>
      <c r="I33" s="48">
        <f>AVERAGEIF(F32:F39,"centroid 2",B2:B9)</f>
        <v>2</v>
      </c>
      <c r="J33" s="49">
        <f>AVERAGEIF(F32:F39,"centroid 2",C2:C9)</f>
        <v>4.5</v>
      </c>
    </row>
    <row r="34" spans="1:24" x14ac:dyDescent="0.25">
      <c r="A34" t="s">
        <v>30</v>
      </c>
      <c r="B34" s="47">
        <f>SQRT(($B4-$I$22)^2+($C4-$J$22)^2)</f>
        <v>1.25</v>
      </c>
      <c r="C34" s="48">
        <f>SQRT(($B4-$I$23)^2+($C4-$J$23)^2)</f>
        <v>4.0311288741492746</v>
      </c>
      <c r="D34" s="48">
        <f>SQRT(($B4-$I$24)^2+($C4-$J$24)^2)</f>
        <v>1413.5066324570253</v>
      </c>
      <c r="E34" s="49">
        <f t="shared" si="1"/>
        <v>1.25</v>
      </c>
      <c r="F34" s="50" t="str">
        <f>_xlfn.SWITCH(E34,B34,$B$11,C34,$C$11,D34,$D$11)</f>
        <v>centroid 1</v>
      </c>
      <c r="H34" s="51" t="s">
        <v>31</v>
      </c>
      <c r="I34" s="52">
        <f>AVERAGEIF(F32:F39,"centroid 3",B2:B9)</f>
        <v>1000</v>
      </c>
      <c r="J34" s="53">
        <f>AVERAGEIF(F32:F39,"centroid 3",C2:C9)</f>
        <v>1000</v>
      </c>
      <c r="R34" s="14"/>
      <c r="S34" s="14"/>
      <c r="T34" s="14"/>
    </row>
    <row r="35" spans="1:24" x14ac:dyDescent="0.25">
      <c r="A35" t="s">
        <v>32</v>
      </c>
      <c r="B35" s="47">
        <f>SQRT(($B5-$I$22)^2+($C5-$J$22)^2)</f>
        <v>1.25</v>
      </c>
      <c r="C35" s="48">
        <f>SQRT(($B5-$I$23)^2+($C5-$J$23)^2)</f>
        <v>2.5</v>
      </c>
      <c r="D35" s="48">
        <f>SQRT(($B5-$I$24)^2+($C5-$J$24)^2)</f>
        <v>1411.3851352483489</v>
      </c>
      <c r="E35" s="49">
        <f t="shared" si="1"/>
        <v>1.25</v>
      </c>
      <c r="F35" s="50" t="str">
        <f>_xlfn.SWITCH(E35,B35,$B$11,C35,$C$11,D35,$D$11)</f>
        <v>centroid 1</v>
      </c>
      <c r="T35" s="14"/>
    </row>
    <row r="36" spans="1:24" x14ac:dyDescent="0.25">
      <c r="A36" t="s">
        <v>33</v>
      </c>
      <c r="B36" s="47">
        <f>SQRT(($B6-$I$22)^2+($C6-$J$22)^2)</f>
        <v>4.0078048854703496</v>
      </c>
      <c r="C36" s="48">
        <f>SQRT(($B6-$I$23)^2+($C6-$J$23)^2)</f>
        <v>1.1180339887498949</v>
      </c>
      <c r="D36" s="48">
        <f>SQRT(($B6-$I$24)^2+($C6-$J$24)^2)</f>
        <v>1409.9737586210604</v>
      </c>
      <c r="E36" s="49">
        <f t="shared" si="1"/>
        <v>1.1180339887498949</v>
      </c>
      <c r="F36" s="50" t="str">
        <f>_xlfn.SWITCH(E36,B36,$B$11,C36,$C$11,D36,$D$11)</f>
        <v>centroid 2</v>
      </c>
      <c r="R36" s="15"/>
      <c r="S36" s="15"/>
      <c r="W36" s="15"/>
      <c r="X36" s="15"/>
    </row>
    <row r="37" spans="1:24" x14ac:dyDescent="0.25">
      <c r="A37" t="s">
        <v>34</v>
      </c>
      <c r="B37" s="47">
        <f>SQRT(($B7-$I$22)^2+($C7-$J$22)^2)</f>
        <v>3.473110997362451</v>
      </c>
      <c r="C37" s="48">
        <f>SQRT(($B7-$I$23)^2+($C7-$J$23)^2)</f>
        <v>1.1180339887498949</v>
      </c>
      <c r="D37" s="48">
        <f>SQRT(($B7-$I$24)^2+($C7-$J$24)^2)</f>
        <v>1409.2639923023648</v>
      </c>
      <c r="E37" s="49">
        <f t="shared" si="1"/>
        <v>1.1180339887498949</v>
      </c>
      <c r="F37" s="50" t="str">
        <f>_xlfn.SWITCH(E37,B37,$B$11,C37,$C$11,D37,$D$11)</f>
        <v>centroid 2</v>
      </c>
      <c r="R37" s="15"/>
      <c r="S37" s="15"/>
      <c r="W37" s="15"/>
      <c r="X37" s="15"/>
    </row>
    <row r="38" spans="1:24" x14ac:dyDescent="0.25">
      <c r="A38" t="s">
        <v>35</v>
      </c>
      <c r="B38" s="47">
        <f>SQRT(($B8-$I$22)^2+($C8-$J$22)^2)</f>
        <v>1412.6225831764123</v>
      </c>
      <c r="C38" s="48">
        <f>SQRT(($B8-$I$23)^2+($C8-$J$23)^2)</f>
        <v>1409.6184767517771</v>
      </c>
      <c r="D38" s="48">
        <f>SQRT(($B8-$I$24)^2+($C8-$J$24)^2)</f>
        <v>0</v>
      </c>
      <c r="E38" s="49">
        <f t="shared" si="1"/>
        <v>0</v>
      </c>
      <c r="F38" s="50" t="str">
        <f>_xlfn.SWITCH(E38,B38,$B$11,C38,$C$11,D38,$D$11)</f>
        <v>centroid 3</v>
      </c>
      <c r="R38" s="15"/>
      <c r="S38" s="15"/>
      <c r="W38" s="15"/>
      <c r="X38" s="15"/>
    </row>
    <row r="39" spans="1:24" x14ac:dyDescent="0.25">
      <c r="A39" t="s">
        <v>36</v>
      </c>
      <c r="B39" s="51">
        <f>SQRT(($B9-$I$22)^2+($C9-$J$22)^2)</f>
        <v>1412.6225831764123</v>
      </c>
      <c r="C39" s="52">
        <f>SQRT(($B9-$I$23)^2+($C9-$J$23)^2)</f>
        <v>1409.6184767517771</v>
      </c>
      <c r="D39" s="52">
        <f>SQRT(($B9-$I$24)^2+($C9-$J$24)^2)</f>
        <v>0</v>
      </c>
      <c r="E39" s="53">
        <f t="shared" si="1"/>
        <v>0</v>
      </c>
      <c r="F39" s="54" t="str">
        <f>_xlfn.SWITCH(E39,B39,$B$11,C39,$C$11,D39,$D$11)</f>
        <v>centroid 3</v>
      </c>
      <c r="R39" s="15"/>
      <c r="S39" s="15"/>
    </row>
    <row r="40" spans="1:24" x14ac:dyDescent="0.25">
      <c r="R40" s="15"/>
      <c r="S40" s="15"/>
    </row>
    <row r="41" spans="1:24" x14ac:dyDescent="0.25">
      <c r="B41" t="s">
        <v>22</v>
      </c>
      <c r="C41" t="s">
        <v>23</v>
      </c>
      <c r="D41" t="s">
        <v>24</v>
      </c>
      <c r="E41" t="s">
        <v>3</v>
      </c>
      <c r="F41" t="s">
        <v>25</v>
      </c>
      <c r="I41" t="s">
        <v>19</v>
      </c>
      <c r="J41" t="s">
        <v>20</v>
      </c>
      <c r="R41" s="15"/>
      <c r="S41" s="15"/>
    </row>
    <row r="42" spans="1:24" x14ac:dyDescent="0.25">
      <c r="A42" t="s">
        <v>26</v>
      </c>
      <c r="B42" s="43">
        <f>SQRT(($B2-$I$32)^2+($C2-$J$32)^2)</f>
        <v>0.25</v>
      </c>
      <c r="C42" s="44">
        <f>SQRT(($B2-$I$33)^2+($C2-$J$33)^2)</f>
        <v>3.640054944640259</v>
      </c>
      <c r="D42" s="44">
        <f>SQRT(($B2-$I$34)^2+($C2-$J$34)^2)</f>
        <v>1412.799348810722</v>
      </c>
      <c r="E42" s="45">
        <f>MIN(B42:D42)</f>
        <v>0.25</v>
      </c>
      <c r="F42" s="46" t="str">
        <f>_xlfn.SWITCH(E42,B42,$B$11,C42,$C$11,D42,$D$11)</f>
        <v>centroid 1</v>
      </c>
      <c r="G42" s="14">
        <v>4</v>
      </c>
      <c r="H42" s="43" t="s">
        <v>27</v>
      </c>
      <c r="I42" s="44">
        <f>AVERAGEIF(F42:F49,"centroid 1",B2:B9)</f>
        <v>1.25</v>
      </c>
      <c r="J42" s="45">
        <f>AVERAGEIF(F42:F49,"centroid 1",C2:C9)</f>
        <v>1</v>
      </c>
      <c r="R42" s="15"/>
      <c r="S42" s="15"/>
    </row>
    <row r="43" spans="1:24" x14ac:dyDescent="0.25">
      <c r="A43" t="s">
        <v>28</v>
      </c>
      <c r="B43" s="47">
        <f>SQRT(($B3-$I$32)^2+($C3-$J$32)^2)</f>
        <v>1.25</v>
      </c>
      <c r="C43" s="48">
        <f>SQRT(($B3-$I$33)^2+($C3-$J$33)^2)</f>
        <v>4.5</v>
      </c>
      <c r="D43" s="48">
        <f>SQRT(($B3-$I$34)^2+($C3-$J$34)^2)</f>
        <v>1412.8000566251405</v>
      </c>
      <c r="E43" s="49">
        <f t="shared" ref="E43:E49" si="2">MIN(B43:D43)</f>
        <v>1.25</v>
      </c>
      <c r="F43" s="50" t="str">
        <f>_xlfn.SWITCH(E43,B43,$B$11,C43,$C$11,D43,$D$11)</f>
        <v>centroid 1</v>
      </c>
      <c r="H43" s="47" t="s">
        <v>29</v>
      </c>
      <c r="I43" s="48">
        <f>AVERAGEIF(F42:F49,"centroid 2",B2:B9)</f>
        <v>2</v>
      </c>
      <c r="J43" s="49">
        <f>AVERAGEIF(F42:F49,"centroid 2",C2:C9)</f>
        <v>4.5</v>
      </c>
      <c r="R43" s="15"/>
      <c r="S43" s="15"/>
    </row>
    <row r="44" spans="1:24" x14ac:dyDescent="0.25">
      <c r="A44" t="s">
        <v>30</v>
      </c>
      <c r="B44" s="47">
        <f>SQRT(($B4-$I$32)^2+($C4-$J$32)^2)</f>
        <v>1.25</v>
      </c>
      <c r="C44" s="48">
        <f>SQRT(($B4-$I$33)^2+($C4-$J$33)^2)</f>
        <v>4.0311288741492746</v>
      </c>
      <c r="D44" s="48">
        <f>SQRT(($B4-$I$34)^2+($C4-$J$34)^2)</f>
        <v>1413.5066324570253</v>
      </c>
      <c r="E44" s="49">
        <f t="shared" si="2"/>
        <v>1.25</v>
      </c>
      <c r="F44" s="50" t="str">
        <f>_xlfn.SWITCH(E44,B44,$B$11,C44,$C$11,D44,$D$11)</f>
        <v>centroid 1</v>
      </c>
      <c r="H44" s="51" t="s">
        <v>31</v>
      </c>
      <c r="I44" s="52">
        <f>AVERAGEIF(F42:F49,"centroid 3",B2:B9)</f>
        <v>1000</v>
      </c>
      <c r="J44" s="53">
        <f>AVERAGEIF(F42:F49,"centroid 3",C2:C9)</f>
        <v>1000</v>
      </c>
    </row>
    <row r="45" spans="1:24" x14ac:dyDescent="0.25">
      <c r="A45" t="s">
        <v>32</v>
      </c>
      <c r="B45" s="47">
        <f>SQRT(($B5-$I$32)^2+($C5-$J$32)^2)</f>
        <v>1.25</v>
      </c>
      <c r="C45" s="48">
        <f>SQRT(($B5-$I$33)^2+($C5-$J$33)^2)</f>
        <v>2.5</v>
      </c>
      <c r="D45" s="48">
        <f>SQRT(($B5-$I$34)^2+($C5-$J$34)^2)</f>
        <v>1411.3851352483489</v>
      </c>
      <c r="E45" s="49">
        <f t="shared" si="2"/>
        <v>1.25</v>
      </c>
      <c r="F45" s="50" t="str">
        <f>_xlfn.SWITCH(E45,B45,$B$11,C45,$C$11,D45,$D$11)</f>
        <v>centroid 1</v>
      </c>
    </row>
    <row r="46" spans="1:24" x14ac:dyDescent="0.25">
      <c r="A46" t="s">
        <v>33</v>
      </c>
      <c r="B46" s="47">
        <f>SQRT(($B6-$I$32)^2+($C6-$J$32)^2)</f>
        <v>4.0078048854703496</v>
      </c>
      <c r="C46" s="48">
        <f>SQRT(($B6-$I$33)^2+($C6-$J$33)^2)</f>
        <v>1.1180339887498949</v>
      </c>
      <c r="D46" s="48">
        <f>SQRT(($B6-$I$34)^2+($C6-$J$34)^2)</f>
        <v>1409.9737586210604</v>
      </c>
      <c r="E46" s="49">
        <f t="shared" si="2"/>
        <v>1.1180339887498949</v>
      </c>
      <c r="F46" s="50" t="str">
        <f>_xlfn.SWITCH(E46,B46,$B$11,C46,$C$11,D46,$D$11)</f>
        <v>centroid 2</v>
      </c>
    </row>
    <row r="47" spans="1:24" x14ac:dyDescent="0.25">
      <c r="A47" t="s">
        <v>34</v>
      </c>
      <c r="B47" s="47">
        <f>SQRT(($B7-$I$32)^2+($C7-$J$32)^2)</f>
        <v>3.473110997362451</v>
      </c>
      <c r="C47" s="48">
        <f>SQRT(($B7-$I$33)^2+($C7-$J$33)^2)</f>
        <v>1.1180339887498949</v>
      </c>
      <c r="D47" s="48">
        <f>SQRT(($B7-$I$34)^2+($C7-$J$34)^2)</f>
        <v>1409.2639923023648</v>
      </c>
      <c r="E47" s="49">
        <f t="shared" si="2"/>
        <v>1.1180339887498949</v>
      </c>
      <c r="F47" s="50" t="str">
        <f>_xlfn.SWITCH(E47,B47,$B$11,C47,$C$11,D47,$D$11)</f>
        <v>centroid 2</v>
      </c>
    </row>
    <row r="48" spans="1:24" x14ac:dyDescent="0.25">
      <c r="A48" t="s">
        <v>35</v>
      </c>
      <c r="B48" s="47">
        <f>SQRT(($B8-$I$32)^2+($C8-$J$32)^2)</f>
        <v>1412.6225831764123</v>
      </c>
      <c r="C48" s="48">
        <f>SQRT(($B8-$I$33)^2+($C8-$J$33)^2)</f>
        <v>1409.6184767517771</v>
      </c>
      <c r="D48" s="48">
        <f>SQRT(($B8-$I$34)^2+($C8-$J$34)^2)</f>
        <v>0</v>
      </c>
      <c r="E48" s="49">
        <f t="shared" si="2"/>
        <v>0</v>
      </c>
      <c r="F48" s="50" t="str">
        <f>_xlfn.SWITCH(E48,B48,$B$11,C48,$C$11,D48,$D$11)</f>
        <v>centroid 3</v>
      </c>
    </row>
    <row r="49" spans="1:10" x14ac:dyDescent="0.25">
      <c r="A49" t="s">
        <v>36</v>
      </c>
      <c r="B49" s="51">
        <f>SQRT(($B9-$I$32)^2+($C9-$J$32)^2)</f>
        <v>1412.6225831764123</v>
      </c>
      <c r="C49" s="52">
        <f>SQRT(($B9-$I$33)^2+($C9-$J$33)^2)</f>
        <v>1409.6184767517771</v>
      </c>
      <c r="D49" s="52">
        <f>SQRT(($B9-$I$34)^2+($C9-$J$34)^2)</f>
        <v>0</v>
      </c>
      <c r="E49" s="53">
        <f t="shared" si="2"/>
        <v>0</v>
      </c>
      <c r="F49" s="54" t="str">
        <f>_xlfn.SWITCH(E49,B49,$B$11,C49,$C$11,D49,$D$11)</f>
        <v>centroid 3</v>
      </c>
    </row>
    <row r="51" spans="1:10" x14ac:dyDescent="0.25">
      <c r="B51" t="s">
        <v>22</v>
      </c>
      <c r="C51" t="s">
        <v>23</v>
      </c>
      <c r="D51" t="s">
        <v>24</v>
      </c>
      <c r="E51" t="s">
        <v>3</v>
      </c>
      <c r="F51" t="s">
        <v>25</v>
      </c>
      <c r="I51" t="s">
        <v>19</v>
      </c>
      <c r="J51" t="s">
        <v>20</v>
      </c>
    </row>
    <row r="52" spans="1:10" x14ac:dyDescent="0.25">
      <c r="A52" t="s">
        <v>26</v>
      </c>
      <c r="B52" s="43">
        <f>SQRT(($B2-$I$42)^2+($C2-$J$42)^2)</f>
        <v>0.25</v>
      </c>
      <c r="C52" s="44">
        <f>SQRT(($B2-$I$43)^2+($C2-$J$43)^2)</f>
        <v>3.640054944640259</v>
      </c>
      <c r="D52" s="44">
        <f>SQRT(($B2-$I$44)^2+($C2-$J$44)^2)</f>
        <v>1412.799348810722</v>
      </c>
      <c r="E52" s="45">
        <f>MIN(B52:D52)</f>
        <v>0.25</v>
      </c>
      <c r="F52" s="46" t="str">
        <f>_xlfn.SWITCH(E52,B52,$B$11,C52,$C$11,D52,$D$11)</f>
        <v>centroid 1</v>
      </c>
      <c r="G52" s="14">
        <v>5</v>
      </c>
      <c r="H52" s="43" t="s">
        <v>27</v>
      </c>
      <c r="I52" s="44">
        <f>AVERAGEIF(F52:F59,"centroid 1",B2:B9)</f>
        <v>1.25</v>
      </c>
      <c r="J52" s="45">
        <f>AVERAGEIF(F52:F59,"centroid 1",C2:C9)</f>
        <v>1</v>
      </c>
    </row>
    <row r="53" spans="1:10" x14ac:dyDescent="0.25">
      <c r="A53" t="s">
        <v>28</v>
      </c>
      <c r="B53" s="47">
        <f>SQRT(($B3-$I$42)^2+($C3-$J$42)^2)</f>
        <v>1.25</v>
      </c>
      <c r="C53" s="48">
        <f>SQRT(($B3-$I$43)^2+($C3-$J$43)^2)</f>
        <v>4.5</v>
      </c>
      <c r="D53" s="48">
        <f>SQRT(($B3-$I$44)^2+($C3-$J$44)^2)</f>
        <v>1412.8000566251405</v>
      </c>
      <c r="E53" s="49">
        <f t="shared" ref="E53:E59" si="3">MIN(B53:D53)</f>
        <v>1.25</v>
      </c>
      <c r="F53" s="50" t="str">
        <f>_xlfn.SWITCH(E53,B53,$B$11,C53,$C$11,D53,$D$11)</f>
        <v>centroid 1</v>
      </c>
      <c r="H53" s="47" t="s">
        <v>29</v>
      </c>
      <c r="I53" s="48">
        <f>AVERAGEIF(F52:F59,"centroid 2",B2:B9)</f>
        <v>2</v>
      </c>
      <c r="J53" s="49">
        <f>AVERAGEIF(F52:F59,"centroid 2",C2:C9)</f>
        <v>4.5</v>
      </c>
    </row>
    <row r="54" spans="1:10" x14ac:dyDescent="0.25">
      <c r="A54" t="s">
        <v>30</v>
      </c>
      <c r="B54" s="47">
        <f>SQRT(($B4-$I$42)^2+($C4-$J$42)^2)</f>
        <v>1.25</v>
      </c>
      <c r="C54" s="48">
        <f>SQRT(($B4-$I$43)^2+($C4-$J$43)^2)</f>
        <v>4.0311288741492746</v>
      </c>
      <c r="D54" s="48">
        <f>SQRT(($B4-$I$44)^2+($C4-$J$44)^2)</f>
        <v>1413.5066324570253</v>
      </c>
      <c r="E54" s="49">
        <f t="shared" si="3"/>
        <v>1.25</v>
      </c>
      <c r="F54" s="50" t="str">
        <f>_xlfn.SWITCH(E54,B54,$B$11,C54,$C$11,D54,$D$11)</f>
        <v>centroid 1</v>
      </c>
      <c r="H54" s="51" t="s">
        <v>31</v>
      </c>
      <c r="I54" s="52">
        <f>AVERAGEIF(F52:F59,"centroid 3",B2:B9)</f>
        <v>1000</v>
      </c>
      <c r="J54" s="53">
        <f>AVERAGEIF(F52:F59,"centroid 3",C2:C9)</f>
        <v>1000</v>
      </c>
    </row>
    <row r="55" spans="1:10" x14ac:dyDescent="0.25">
      <c r="A55" t="s">
        <v>32</v>
      </c>
      <c r="B55" s="47">
        <f>SQRT(($B5-$I$42)^2+($C5-$J$42)^2)</f>
        <v>1.25</v>
      </c>
      <c r="C55" s="48">
        <f>SQRT(($B5-$I$43)^2+($C5-$J$43)^2)</f>
        <v>2.5</v>
      </c>
      <c r="D55" s="48">
        <f>SQRT(($B5-$I$44)^2+($C5-$J$44)^2)</f>
        <v>1411.3851352483489</v>
      </c>
      <c r="E55" s="49">
        <f t="shared" si="3"/>
        <v>1.25</v>
      </c>
      <c r="F55" s="50" t="str">
        <f>_xlfn.SWITCH(E55,B55,$B$11,C55,$C$11,D55,$D$11)</f>
        <v>centroid 1</v>
      </c>
    </row>
    <row r="56" spans="1:10" x14ac:dyDescent="0.25">
      <c r="A56" t="s">
        <v>33</v>
      </c>
      <c r="B56" s="47">
        <f>SQRT(($B6-$I$42)^2+($C6-$J$42)^2)</f>
        <v>4.0078048854703496</v>
      </c>
      <c r="C56" s="48">
        <f>SQRT(($B6-$I$43)^2+($C6-$J$43)^2)</f>
        <v>1.1180339887498949</v>
      </c>
      <c r="D56" s="48">
        <f>SQRT(($B6-$I$44)^2+($C6-$J$44)^2)</f>
        <v>1409.9737586210604</v>
      </c>
      <c r="E56" s="49">
        <f t="shared" si="3"/>
        <v>1.1180339887498949</v>
      </c>
      <c r="F56" s="50" t="str">
        <f>_xlfn.SWITCH(E56,B56,$B$11,C56,$C$11,D56,$D$11)</f>
        <v>centroid 2</v>
      </c>
    </row>
    <row r="57" spans="1:10" x14ac:dyDescent="0.25">
      <c r="A57" t="s">
        <v>34</v>
      </c>
      <c r="B57" s="47">
        <f>SQRT(($B7-$I$42)^2+($C7-$J$42)^2)</f>
        <v>3.473110997362451</v>
      </c>
      <c r="C57" s="48">
        <f>SQRT(($B7-$I$43)^2+($C7-$J$43)^2)</f>
        <v>1.1180339887498949</v>
      </c>
      <c r="D57" s="48">
        <f>SQRT(($B7-$I$44)^2+($C7-$J$44)^2)</f>
        <v>1409.2639923023648</v>
      </c>
      <c r="E57" s="49">
        <f t="shared" si="3"/>
        <v>1.1180339887498949</v>
      </c>
      <c r="F57" s="50" t="str">
        <f>_xlfn.SWITCH(E57,B57,$B$11,C57,$C$11,D57,$D$11)</f>
        <v>centroid 2</v>
      </c>
    </row>
    <row r="58" spans="1:10" x14ac:dyDescent="0.25">
      <c r="A58" t="s">
        <v>35</v>
      </c>
      <c r="B58" s="47">
        <f>SQRT(($B8-$I$42)^2+($C8-$J$42)^2)</f>
        <v>1412.6225831764123</v>
      </c>
      <c r="C58" s="48">
        <f>SQRT(($B8-$I$43)^2+($C8-$J$43)^2)</f>
        <v>1409.6184767517771</v>
      </c>
      <c r="D58" s="48">
        <f>SQRT(($B8-$I$44)^2+($C8-$J$44)^2)</f>
        <v>0</v>
      </c>
      <c r="E58" s="49">
        <f t="shared" si="3"/>
        <v>0</v>
      </c>
      <c r="F58" s="50" t="str">
        <f>_xlfn.SWITCH(E58,B58,$B$11,C58,$C$11,D58,$D$11)</f>
        <v>centroid 3</v>
      </c>
    </row>
    <row r="59" spans="1:10" x14ac:dyDescent="0.25">
      <c r="A59" t="s">
        <v>36</v>
      </c>
      <c r="B59" s="51">
        <f>SQRT(($B9-$I$42)^2+($C9-$J$42)^2)</f>
        <v>1412.6225831764123</v>
      </c>
      <c r="C59" s="52">
        <f>SQRT(($B9-$I$43)^2+($C9-$J$43)^2)</f>
        <v>1409.6184767517771</v>
      </c>
      <c r="D59" s="52">
        <f>SQRT(($B9-$I$44)^2+($C9-$J$44)^2)</f>
        <v>0</v>
      </c>
      <c r="E59" s="53">
        <f t="shared" si="3"/>
        <v>0</v>
      </c>
      <c r="F59" s="54" t="str">
        <f>_xlfn.SWITCH(E59,B59,$B$11,C59,$C$11,D59,$D$11)</f>
        <v>centroid 3</v>
      </c>
    </row>
    <row r="61" spans="1:10" x14ac:dyDescent="0.25">
      <c r="B61" t="s">
        <v>22</v>
      </c>
      <c r="C61" t="s">
        <v>23</v>
      </c>
      <c r="D61" t="s">
        <v>24</v>
      </c>
      <c r="E61" t="s">
        <v>3</v>
      </c>
      <c r="F61" t="s">
        <v>25</v>
      </c>
    </row>
    <row r="62" spans="1:10" x14ac:dyDescent="0.25">
      <c r="A62" t="s">
        <v>26</v>
      </c>
      <c r="B62" s="55">
        <f>SQRT(($B2-$I$52)^2+($C2-$J$52)^2)</f>
        <v>0.25</v>
      </c>
      <c r="C62" s="31">
        <f>SQRT(($B2-$I$53)^2+($C2-$J$53)^2)</f>
        <v>3.640054944640259</v>
      </c>
      <c r="D62" s="31">
        <f>SQRT(($B2-$I$54)^2+($C2-$J$54)^2)</f>
        <v>1412.799348810722</v>
      </c>
      <c r="E62" s="32">
        <f>MIN(B62:D62)</f>
        <v>0.25</v>
      </c>
      <c r="F62" s="56" t="str">
        <f>_xlfn.SWITCH(E62,B62,$B$11,C62,$C$11,D62,$D$11)</f>
        <v>centroid 1</v>
      </c>
    </row>
    <row r="63" spans="1:10" x14ac:dyDescent="0.25">
      <c r="A63" t="s">
        <v>28</v>
      </c>
      <c r="B63" s="57">
        <f>SQRT(($B3-$I$52)^2+($C3-$J$52)^2)</f>
        <v>1.25</v>
      </c>
      <c r="C63" s="12">
        <f>SQRT(($B3-$I$53)^2+($C3-$J$53)^2)</f>
        <v>4.5</v>
      </c>
      <c r="D63" s="12">
        <f>SQRT(($B3-$I$54)^2+($C3-$J$54)^2)</f>
        <v>1412.8000566251405</v>
      </c>
      <c r="E63" s="34">
        <f t="shared" ref="E63:E69" si="4">MIN(B63:D63)</f>
        <v>1.25</v>
      </c>
      <c r="F63" s="58" t="str">
        <f>_xlfn.SWITCH(E63,B63,$B$11,C63,$C$11,D63,$D$11)</f>
        <v>centroid 1</v>
      </c>
    </row>
    <row r="64" spans="1:10" x14ac:dyDescent="0.25">
      <c r="A64" t="s">
        <v>30</v>
      </c>
      <c r="B64" s="57">
        <f>SQRT(($B4-$I$52)^2+($C4-$J$52)^2)</f>
        <v>1.25</v>
      </c>
      <c r="C64" s="12">
        <f>SQRT(($B4-$I$53)^2+($C4-$J$53)^2)</f>
        <v>4.0311288741492746</v>
      </c>
      <c r="D64" s="12">
        <f>SQRT(($B4-$I$54)^2+($C4-$J$54)^2)</f>
        <v>1413.5066324570253</v>
      </c>
      <c r="E64" s="34">
        <f t="shared" si="4"/>
        <v>1.25</v>
      </c>
      <c r="F64" s="58" t="str">
        <f>_xlfn.SWITCH(E64,B64,$B$11,C64,$C$11,D64,$D$11)</f>
        <v>centroid 1</v>
      </c>
    </row>
    <row r="65" spans="1:6" x14ac:dyDescent="0.25">
      <c r="A65" t="s">
        <v>32</v>
      </c>
      <c r="B65" s="57">
        <f>SQRT(($B5-$I$52)^2+($C5-$J$52)^2)</f>
        <v>1.25</v>
      </c>
      <c r="C65" s="12">
        <f>SQRT(($B5-$I$53)^2+($C5-$J$53)^2)</f>
        <v>2.5</v>
      </c>
      <c r="D65" s="12">
        <f>SQRT(($B5-$I$54)^2+($C5-$J$54)^2)</f>
        <v>1411.3851352483489</v>
      </c>
      <c r="E65" s="34">
        <f t="shared" si="4"/>
        <v>1.25</v>
      </c>
      <c r="F65" s="58" t="str">
        <f>_xlfn.SWITCH(E65,B65,$B$11,C65,$C$11,D65,$D$11)</f>
        <v>centroid 1</v>
      </c>
    </row>
    <row r="66" spans="1:6" x14ac:dyDescent="0.25">
      <c r="A66" t="s">
        <v>33</v>
      </c>
      <c r="B66" s="57">
        <f>SQRT(($B6-$I$52)^2+($C6-$J$52)^2)</f>
        <v>4.0078048854703496</v>
      </c>
      <c r="C66" s="12">
        <f>SQRT(($B6-$I$53)^2+($C6-$J$53)^2)</f>
        <v>1.1180339887498949</v>
      </c>
      <c r="D66" s="12">
        <f>SQRT(($B6-$I$54)^2+($C6-$J$54)^2)</f>
        <v>1409.9737586210604</v>
      </c>
      <c r="E66" s="34">
        <f t="shared" si="4"/>
        <v>1.1180339887498949</v>
      </c>
      <c r="F66" s="58" t="str">
        <f>_xlfn.SWITCH(E66,B66,$B$11,C66,$C$11,D66,$D$11)</f>
        <v>centroid 2</v>
      </c>
    </row>
    <row r="67" spans="1:6" x14ac:dyDescent="0.25">
      <c r="A67" t="s">
        <v>34</v>
      </c>
      <c r="B67" s="57">
        <f>SQRT(($B7-$I$52)^2+($C7-$J$52)^2)</f>
        <v>3.473110997362451</v>
      </c>
      <c r="C67" s="12">
        <f>SQRT(($B7-$I$53)^2+($C7-$J$53)^2)</f>
        <v>1.1180339887498949</v>
      </c>
      <c r="D67" s="12">
        <f>SQRT(($B7-$I$54)^2+($C7-$J$54)^2)</f>
        <v>1409.2639923023648</v>
      </c>
      <c r="E67" s="34">
        <f t="shared" si="4"/>
        <v>1.1180339887498949</v>
      </c>
      <c r="F67" s="58" t="str">
        <f>_xlfn.SWITCH(E67,B67,$B$11,C67,$C$11,D67,$D$11)</f>
        <v>centroid 2</v>
      </c>
    </row>
    <row r="68" spans="1:6" x14ac:dyDescent="0.25">
      <c r="A68" t="s">
        <v>35</v>
      </c>
      <c r="B68" s="57">
        <f>SQRT(($B8-$I$52)^2+($C8-$J$52)^2)</f>
        <v>1412.6225831764123</v>
      </c>
      <c r="C68" s="12">
        <f>SQRT(($B8-$I$53)^2+($C8-$J$53)^2)</f>
        <v>1409.6184767517771</v>
      </c>
      <c r="D68" s="12">
        <f>SQRT(($B8-$I$54)^2+($C8-$J$54)^2)</f>
        <v>0</v>
      </c>
      <c r="E68" s="34">
        <f t="shared" si="4"/>
        <v>0</v>
      </c>
      <c r="F68" s="58" t="str">
        <f>_xlfn.SWITCH(E68,B68,$B$11,C68,$C$11,D68,$D$11)</f>
        <v>centroid 3</v>
      </c>
    </row>
    <row r="69" spans="1:6" x14ac:dyDescent="0.25">
      <c r="A69" t="s">
        <v>36</v>
      </c>
      <c r="B69" s="59">
        <f>SQRT(($B9-$I$52)^2+($C9-$J$52)^2)</f>
        <v>1412.6225831764123</v>
      </c>
      <c r="C69" s="60">
        <f>SQRT(($B9-$I$53)^2+($C9-$J$53)^2)</f>
        <v>1409.6184767517771</v>
      </c>
      <c r="D69" s="60">
        <f>SQRT(($B9-$I$54)^2+($C9-$J$54)^2)</f>
        <v>0</v>
      </c>
      <c r="E69" s="61">
        <f t="shared" si="4"/>
        <v>0</v>
      </c>
      <c r="F69" s="62" t="str">
        <f>_xlfn.SWITCH(E69,B69,$B$11,C69,$C$11,D69,$D$11)</f>
        <v>centroid 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26B4-7DFB-40AE-AFD9-68A91D14D23A}">
  <dimension ref="A1:Z33"/>
  <sheetViews>
    <sheetView workbookViewId="0">
      <selection activeCell="C12" sqref="C12"/>
    </sheetView>
  </sheetViews>
  <sheetFormatPr defaultColWidth="6.625" defaultRowHeight="16.5" x14ac:dyDescent="0.25"/>
  <cols>
    <col min="1" max="1" width="9.625" style="14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00" t="s">
        <v>19</v>
      </c>
      <c r="B2" s="86">
        <v>1</v>
      </c>
      <c r="C2" s="86">
        <v>2</v>
      </c>
      <c r="D2" s="86">
        <v>4</v>
      </c>
      <c r="E2" s="86">
        <v>5</v>
      </c>
      <c r="F2" s="86">
        <v>5</v>
      </c>
      <c r="G2" s="86">
        <v>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1" x14ac:dyDescent="0.25">
      <c r="A3" s="100"/>
      <c r="B3" s="86">
        <v>1</v>
      </c>
      <c r="C3" s="86">
        <v>1</v>
      </c>
      <c r="D3" s="86">
        <v>5</v>
      </c>
      <c r="E3" s="86">
        <v>5</v>
      </c>
      <c r="F3" s="86">
        <v>6</v>
      </c>
      <c r="G3" s="86">
        <v>5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5" spans="1:21" x14ac:dyDescent="0.25">
      <c r="A5" s="104" t="s">
        <v>73</v>
      </c>
      <c r="B5" s="22">
        <f>AVERAGE(B2:U2)</f>
        <v>4.166666666666667</v>
      </c>
    </row>
    <row r="6" spans="1:21" x14ac:dyDescent="0.25">
      <c r="A6" s="100"/>
      <c r="B6" s="22">
        <f>AVERAGE(B3:U3)</f>
        <v>3.8333333333333335</v>
      </c>
    </row>
    <row r="8" spans="1:21" x14ac:dyDescent="0.25">
      <c r="A8" s="100" t="s">
        <v>74</v>
      </c>
      <c r="B8" s="22">
        <f t="shared" ref="B8:K8" si="0">IF(B2&lt;&gt;"",B2-$B$5,"")</f>
        <v>-3.166666666666667</v>
      </c>
      <c r="C8" s="22">
        <f t="shared" si="0"/>
        <v>-2.166666666666667</v>
      </c>
      <c r="D8" s="22">
        <f t="shared" si="0"/>
        <v>-0.16666666666666696</v>
      </c>
      <c r="E8" s="22">
        <f t="shared" si="0"/>
        <v>0.83333333333333304</v>
      </c>
      <c r="F8" s="22">
        <f t="shared" si="0"/>
        <v>0.83333333333333304</v>
      </c>
      <c r="G8" s="22">
        <f t="shared" si="0"/>
        <v>3.833333333333333</v>
      </c>
      <c r="H8" s="22" t="str">
        <f t="shared" si="0"/>
        <v/>
      </c>
      <c r="I8" s="22" t="str">
        <f t="shared" si="0"/>
        <v/>
      </c>
      <c r="J8" s="22" t="str">
        <f t="shared" si="0"/>
        <v/>
      </c>
      <c r="K8" s="22" t="str">
        <f t="shared" si="0"/>
        <v/>
      </c>
      <c r="L8" s="22" t="str">
        <f t="shared" ref="L8:U8" si="1">IF(L2&lt;&gt;"",L2-$B$5,"")</f>
        <v/>
      </c>
      <c r="M8" s="22" t="str">
        <f t="shared" si="1"/>
        <v/>
      </c>
      <c r="N8" s="22" t="str">
        <f t="shared" si="1"/>
        <v/>
      </c>
      <c r="O8" s="22" t="str">
        <f t="shared" si="1"/>
        <v/>
      </c>
      <c r="P8" s="22" t="str">
        <f t="shared" si="1"/>
        <v/>
      </c>
      <c r="Q8" s="22" t="str">
        <f t="shared" si="1"/>
        <v/>
      </c>
      <c r="R8" s="22" t="str">
        <f t="shared" si="1"/>
        <v/>
      </c>
      <c r="S8" s="22" t="str">
        <f t="shared" si="1"/>
        <v/>
      </c>
      <c r="T8" s="22" t="str">
        <f t="shared" si="1"/>
        <v/>
      </c>
      <c r="U8" s="22" t="str">
        <f t="shared" si="1"/>
        <v/>
      </c>
    </row>
    <row r="9" spans="1:21" x14ac:dyDescent="0.25">
      <c r="A9" s="100"/>
      <c r="B9" s="22">
        <f t="shared" ref="B9:K9" si="2">IF(B3&lt;&gt;"",B3-$B$6,"")</f>
        <v>-2.8333333333333335</v>
      </c>
      <c r="C9" s="22">
        <f t="shared" si="2"/>
        <v>-2.8333333333333335</v>
      </c>
      <c r="D9" s="22">
        <f t="shared" si="2"/>
        <v>1.1666666666666665</v>
      </c>
      <c r="E9" s="22">
        <f t="shared" si="2"/>
        <v>1.1666666666666665</v>
      </c>
      <c r="F9" s="22">
        <f t="shared" si="2"/>
        <v>2.1666666666666665</v>
      </c>
      <c r="G9" s="22">
        <f t="shared" si="2"/>
        <v>1.1666666666666665</v>
      </c>
      <c r="H9" s="22" t="str">
        <f t="shared" si="2"/>
        <v/>
      </c>
      <c r="I9" s="22" t="str">
        <f t="shared" si="2"/>
        <v/>
      </c>
      <c r="J9" s="22" t="str">
        <f t="shared" si="2"/>
        <v/>
      </c>
      <c r="K9" s="22" t="str">
        <f t="shared" si="2"/>
        <v/>
      </c>
      <c r="L9" s="22" t="str">
        <f t="shared" ref="L9:U9" si="3">IF(L3&lt;&gt;"",L3-$B$6,"")</f>
        <v/>
      </c>
      <c r="M9" s="22" t="str">
        <f t="shared" si="3"/>
        <v/>
      </c>
      <c r="N9" s="22" t="str">
        <f t="shared" si="3"/>
        <v/>
      </c>
      <c r="O9" s="22" t="str">
        <f t="shared" si="3"/>
        <v/>
      </c>
      <c r="P9" s="22" t="str">
        <f t="shared" si="3"/>
        <v/>
      </c>
      <c r="Q9" s="22" t="str">
        <f t="shared" si="3"/>
        <v/>
      </c>
      <c r="R9" s="22" t="str">
        <f t="shared" si="3"/>
        <v/>
      </c>
      <c r="S9" s="22" t="str">
        <f t="shared" si="3"/>
        <v/>
      </c>
      <c r="T9" s="22" t="str">
        <f t="shared" si="3"/>
        <v/>
      </c>
      <c r="U9" s="22" t="str">
        <f t="shared" si="3"/>
        <v/>
      </c>
    </row>
    <row r="11" spans="1:21" x14ac:dyDescent="0.25">
      <c r="A11" s="100" t="s">
        <v>75</v>
      </c>
      <c r="B11" s="22">
        <f>SUMPRODUCT(B8:U8,B8:U8)/(COUNT(B2:U2)-1)</f>
        <v>6.166666666666667</v>
      </c>
      <c r="C11" s="22">
        <f>SUMPRODUCT(B9:U9,B8:U8)/(COUNT(B2:U2)-1)</f>
        <v>4.4333333333333336</v>
      </c>
      <c r="E11" s="20" t="s">
        <v>76</v>
      </c>
      <c r="F11" s="22">
        <f>(-(-B11-C12)+SQRT((-B11-C12)^2-4*MDETERM(B11:C12)))/(2)</f>
        <v>10.040417268169218</v>
      </c>
    </row>
    <row r="12" spans="1:21" x14ac:dyDescent="0.25">
      <c r="A12" s="100"/>
      <c r="B12" s="22">
        <f>SUMPRODUCT(B9:U9,B8:U8)/(COUNT(B2:U2)-1)</f>
        <v>4.4333333333333336</v>
      </c>
      <c r="C12" s="22">
        <f>SUMPRODUCT(B9:U9,B9:U9)/(COUNT(B2:U2)-1)</f>
        <v>4.9666666666666668</v>
      </c>
      <c r="E12" s="20" t="s">
        <v>77</v>
      </c>
      <c r="F12" s="22">
        <f>(-(-B11-C12)-SQRT((-B11-C12)^2-4*MDETERM(B11:C12)))/(2)</f>
        <v>1.0929160651641148</v>
      </c>
    </row>
    <row r="14" spans="1:21" x14ac:dyDescent="0.25">
      <c r="A14" s="72" t="s">
        <v>109</v>
      </c>
      <c r="B14">
        <f>MAX(F11:F12)</f>
        <v>10.040417268169218</v>
      </c>
    </row>
    <row r="15" spans="1:21" x14ac:dyDescent="0.25">
      <c r="A15" s="20" t="s">
        <v>110</v>
      </c>
      <c r="B15">
        <f>MIN(F11:F12)</f>
        <v>1.0929160651641148</v>
      </c>
    </row>
    <row r="17" spans="1:26" x14ac:dyDescent="0.25">
      <c r="A17" s="105" t="s">
        <v>108</v>
      </c>
      <c r="B17" s="105"/>
      <c r="C17" s="105"/>
      <c r="D17" s="105"/>
    </row>
    <row r="18" spans="1:26" x14ac:dyDescent="0.25">
      <c r="A18" s="72" t="s">
        <v>109</v>
      </c>
      <c r="B18" s="65" t="s">
        <v>98</v>
      </c>
      <c r="C18" s="65" t="s">
        <v>104</v>
      </c>
      <c r="D18" s="65"/>
      <c r="E18" s="65" t="s">
        <v>99</v>
      </c>
      <c r="F18" s="65" t="s">
        <v>104</v>
      </c>
      <c r="G18" s="65" t="s">
        <v>106</v>
      </c>
      <c r="H18" s="65"/>
      <c r="I18" s="65" t="s">
        <v>100</v>
      </c>
      <c r="J18" s="65" t="s">
        <v>104</v>
      </c>
      <c r="K18" s="65" t="s">
        <v>106</v>
      </c>
      <c r="L18" s="65"/>
      <c r="M18" s="65" t="s">
        <v>101</v>
      </c>
      <c r="N18" s="65" t="s">
        <v>104</v>
      </c>
      <c r="O18" s="65" t="s">
        <v>106</v>
      </c>
      <c r="P18" s="65"/>
      <c r="Q18" s="65" t="s">
        <v>102</v>
      </c>
      <c r="R18" s="65" t="s">
        <v>104</v>
      </c>
      <c r="S18" s="65" t="s">
        <v>106</v>
      </c>
      <c r="T18" s="65"/>
      <c r="U18" s="65" t="s">
        <v>103</v>
      </c>
      <c r="V18" s="65" t="s">
        <v>104</v>
      </c>
      <c r="W18" s="65" t="s">
        <v>106</v>
      </c>
      <c r="Y18" s="100" t="s">
        <v>105</v>
      </c>
      <c r="Z18" s="100"/>
    </row>
    <row r="19" spans="1:26" x14ac:dyDescent="0.25">
      <c r="A19" s="100" t="s">
        <v>80</v>
      </c>
      <c r="B19">
        <v>1</v>
      </c>
      <c r="C19">
        <f t="array" ref="C19:C20">B19:B20/SQRT(SUMSQ(B19:B20))</f>
        <v>0.70710678118654746</v>
      </c>
      <c r="D19" s="103" t="s">
        <v>78</v>
      </c>
      <c r="E19">
        <f t="array" ref="E19:E20">(MMULT(B11:C12,B19:B20))</f>
        <v>10.600000000000001</v>
      </c>
      <c r="F19" s="67">
        <f t="array" ref="F19:F20">E19:E20/SQRT(SUMSQ(E19:E20))</f>
        <v>0.74818766015664917</v>
      </c>
      <c r="G19">
        <f t="array" ref="G19:G20">(C19:C20-F19:F20)/F19:F20</f>
        <v>-5.4907185934476042E-2</v>
      </c>
      <c r="H19" s="103" t="s">
        <v>78</v>
      </c>
      <c r="I19">
        <f t="array" ref="I19:I20">(MMULT(B11:C12,F19:F20))</f>
        <v>7.5552836927516722</v>
      </c>
      <c r="J19" s="67">
        <f t="array" ref="J19:J20">I19:I20/SQRT(SUMSQ(I19:I20))</f>
        <v>0.75250701115352647</v>
      </c>
      <c r="K19">
        <f t="array" ref="K19:K20">(F19:F20-J19:J20)/J19:J20</f>
        <v>-5.7399478448129284E-3</v>
      </c>
      <c r="L19" s="103" t="s">
        <v>78</v>
      </c>
      <c r="M19">
        <f t="array" ref="M19:M20">(MMULT(B11:C12,J19:J20))</f>
        <v>7.5601833559769824</v>
      </c>
      <c r="N19" s="67">
        <f t="array" ref="N19:N20">M19:M20/SQRT(SUMSQ(M19:M20))</f>
        <v>0.75297525328039649</v>
      </c>
      <c r="O19">
        <f t="array" ref="O19:O20">(J19:J20-N19:N20)/N19:N20</f>
        <v>-6.2185593062997503E-4</v>
      </c>
      <c r="P19" s="103" t="s">
        <v>78</v>
      </c>
      <c r="Q19">
        <f t="array" ref="Q19:Q20">(MMULT(B11:C12,N19:N20))</f>
        <v>7.5606972260249758</v>
      </c>
      <c r="R19" s="67">
        <f t="array" ref="R19:R20">Q19:Q20/SQRT(SUMSQ(Q19:Q20))</f>
        <v>0.75302619923885084</v>
      </c>
      <c r="S19">
        <f t="array" ref="S19:S20">(N19:N20-R19:R20)/R19:R20</f>
        <v>-6.7654961415467189E-5</v>
      </c>
      <c r="T19" s="103" t="s">
        <v>78</v>
      </c>
      <c r="U19">
        <f t="array" ref="U19:U20">(MMULT(B11:C12,R19:R20))</f>
        <v>7.5607529308090022</v>
      </c>
      <c r="V19" s="22">
        <f t="array" ref="V19:V20">U19:U20/SQRT(SUMSQ(U19:U20))</f>
        <v>0.75303174451849575</v>
      </c>
      <c r="W19">
        <f t="array" ref="W19:W20">(R19:R20-V19:V20)/V19:V20</f>
        <v>-7.3639387519576525E-6</v>
      </c>
      <c r="X19" s="103" t="s">
        <v>78</v>
      </c>
      <c r="Y19">
        <f t="array" ref="Y19:Z20">B11:C12-B14*MMULT(V19:V20,TRANSPOSE(V19:V20))</f>
        <v>0.47317969705465135</v>
      </c>
      <c r="Z19">
        <v>-0.54152254524717947</v>
      </c>
    </row>
    <row r="20" spans="1:26" x14ac:dyDescent="0.25">
      <c r="A20" s="100"/>
      <c r="B20">
        <v>1</v>
      </c>
      <c r="C20">
        <v>0.70710678118654746</v>
      </c>
      <c r="D20" s="103"/>
      <c r="E20">
        <v>9.4</v>
      </c>
      <c r="F20" s="67">
        <v>0.66348717032759452</v>
      </c>
      <c r="G20">
        <v>6.5742960541973872E-2</v>
      </c>
      <c r="H20" s="103"/>
      <c r="I20">
        <v>6.6122849059881972</v>
      </c>
      <c r="J20" s="67">
        <v>0.65858423771358698</v>
      </c>
      <c r="K20">
        <v>7.4446552669239314E-3</v>
      </c>
      <c r="L20" s="103"/>
      <c r="M20">
        <v>6.6070827967581165</v>
      </c>
      <c r="N20" s="67">
        <v>0.65804883401410463</v>
      </c>
      <c r="O20">
        <v>8.1362305015629727E-4</v>
      </c>
      <c r="P20" s="103"/>
      <c r="Q20">
        <v>6.6064994984798115</v>
      </c>
      <c r="R20" s="67">
        <v>0.65799053432392973</v>
      </c>
      <c r="S20">
        <v>8.8602627444789474E-5</v>
      </c>
      <c r="T20" s="103"/>
      <c r="U20">
        <v>6.6064358037677566</v>
      </c>
      <c r="V20" s="22">
        <v>0.65798418806794334</v>
      </c>
      <c r="W20">
        <v>9.6449977088717618E-6</v>
      </c>
      <c r="X20" s="103"/>
      <c r="Y20">
        <v>-0.54152254524717947</v>
      </c>
      <c r="Z20">
        <v>0.61973636810946786</v>
      </c>
    </row>
    <row r="21" spans="1:26" x14ac:dyDescent="0.25">
      <c r="A21" s="65"/>
      <c r="D21" s="65"/>
      <c r="G21" s="65"/>
      <c r="J21" s="65"/>
      <c r="M21" s="65"/>
      <c r="P21" s="65"/>
    </row>
    <row r="22" spans="1:26" x14ac:dyDescent="0.25">
      <c r="A22" s="72" t="s">
        <v>110</v>
      </c>
      <c r="B22" s="65" t="s">
        <v>98</v>
      </c>
      <c r="C22" s="65" t="s">
        <v>104</v>
      </c>
      <c r="D22" s="65"/>
      <c r="E22" s="65" t="s">
        <v>99</v>
      </c>
      <c r="F22" s="65" t="s">
        <v>104</v>
      </c>
      <c r="G22" s="65" t="s">
        <v>106</v>
      </c>
      <c r="H22" s="65"/>
      <c r="I22" s="65" t="s">
        <v>100</v>
      </c>
      <c r="J22" s="65" t="s">
        <v>104</v>
      </c>
      <c r="K22" s="65" t="s">
        <v>106</v>
      </c>
      <c r="L22" s="65"/>
      <c r="M22" s="65" t="s">
        <v>101</v>
      </c>
      <c r="N22" s="65" t="s">
        <v>104</v>
      </c>
      <c r="O22" s="65" t="s">
        <v>106</v>
      </c>
      <c r="P22" s="65"/>
      <c r="Q22" s="65" t="s">
        <v>102</v>
      </c>
      <c r="R22" s="65" t="s">
        <v>104</v>
      </c>
      <c r="S22" s="65" t="s">
        <v>106</v>
      </c>
      <c r="T22" s="65"/>
      <c r="U22" s="65" t="s">
        <v>103</v>
      </c>
      <c r="V22" s="65" t="s">
        <v>104</v>
      </c>
      <c r="W22" s="65" t="s">
        <v>106</v>
      </c>
      <c r="Y22" s="100" t="s">
        <v>105</v>
      </c>
      <c r="Z22" s="100"/>
    </row>
    <row r="23" spans="1:26" x14ac:dyDescent="0.25">
      <c r="A23" s="100" t="s">
        <v>81</v>
      </c>
      <c r="B23">
        <v>1</v>
      </c>
      <c r="C23">
        <f t="array" ref="C23:C24">B23:B24/SQRT(SUMSQ(B23:B24))</f>
        <v>0.70710678118654746</v>
      </c>
      <c r="D23" s="103" t="s">
        <v>78</v>
      </c>
      <c r="E23">
        <f t="array" ref="E23:E24">(MMULT(Y19:Z20,B23:B24))</f>
        <v>-6.8342848192528116E-2</v>
      </c>
      <c r="F23" s="67">
        <f t="array" ref="F23:F24">E23:E24/SQRT(SUMSQ(E23:E24))</f>
        <v>-0.65799053521497286</v>
      </c>
      <c r="G23">
        <f t="array" ref="G23:G24">(C23:C24-F23:F24)/F23:F24</f>
        <v>-2.0746458244350396</v>
      </c>
      <c r="H23" s="103" t="s">
        <v>78</v>
      </c>
      <c r="I23">
        <f t="array" ref="I23:I24">(MMULT(Y19:Z20,F23:F24))</f>
        <v>-0.71912842574585745</v>
      </c>
      <c r="J23" s="67">
        <f t="array" ref="J23:J24">I23:I24/SQRT(SUMSQ(I23:I24))</f>
        <v>-0.65799053432392896</v>
      </c>
      <c r="K23">
        <f t="array" ref="K23:K24">(F23:F24-J23:J24)/J23:J24</f>
        <v>1.3541895496144349E-9</v>
      </c>
      <c r="L23" s="103" t="s">
        <v>78</v>
      </c>
      <c r="M23">
        <f t="array" ref="M23:M24">(MMULT(Y19:Z20,J23:J24))</f>
        <v>-0.71912842574585734</v>
      </c>
      <c r="N23" s="67">
        <f t="array" ref="N23:N24">M23:M24/SQRT(SUMSQ(M23:M24))</f>
        <v>-0.65799053432392907</v>
      </c>
      <c r="O23">
        <f t="array" ref="O23:O24">(J23:J24-N23:N24)/N23:N24</f>
        <v>-1.6872933069863785E-16</v>
      </c>
      <c r="P23" s="103" t="s">
        <v>78</v>
      </c>
      <c r="Q23">
        <f t="array" ref="Q23:Q24">(MMULT(Y19:Z20,N23:N24))</f>
        <v>-0.71912842574585745</v>
      </c>
      <c r="R23" s="67">
        <f t="array" ref="R23:R24">Q23:Q24/SQRT(SUMSQ(Q23:Q24))</f>
        <v>-0.65799053432392896</v>
      </c>
      <c r="S23">
        <f t="array" ref="S23:S24">(N23:N24-R23:R24)/R23:R24</f>
        <v>1.687293306986379E-16</v>
      </c>
      <c r="T23" s="103" t="s">
        <v>78</v>
      </c>
      <c r="U23">
        <f t="array" ref="U23:U24">(MMULT(Y19:Z20,R23:R24))</f>
        <v>-0.71912842574585734</v>
      </c>
      <c r="V23" s="22">
        <f t="array" ref="V23:V24">U23:U24/SQRT(SUMSQ(U23:U24))</f>
        <v>-0.65799053432392907</v>
      </c>
      <c r="W23">
        <f t="array" ref="W23:W24">(R23:R24-V23:V24)/V23:V24</f>
        <v>-1.6872933069863785E-16</v>
      </c>
      <c r="X23" s="103" t="s">
        <v>78</v>
      </c>
      <c r="Y23">
        <f t="array" ref="Y23:Z24">Y19:Z20-B15*MMULT(V23:V24,TRANSPOSE(V23:V24))</f>
        <v>-1.1678269462578328E-11</v>
      </c>
      <c r="Z23">
        <v>-8.6317952785464058E-11</v>
      </c>
    </row>
    <row r="24" spans="1:26" x14ac:dyDescent="0.25">
      <c r="A24" s="100"/>
      <c r="B24">
        <v>1</v>
      </c>
      <c r="C24">
        <v>0.70710678118654746</v>
      </c>
      <c r="D24" s="103"/>
      <c r="E24">
        <v>7.8213822862288396E-2</v>
      </c>
      <c r="F24" s="67">
        <v>0.75302619846026175</v>
      </c>
      <c r="G24">
        <v>-6.097984023345706E-2</v>
      </c>
      <c r="H24" s="103"/>
      <c r="I24">
        <v>0.82299443070320799</v>
      </c>
      <c r="J24" s="67">
        <v>0.75302619923885139</v>
      </c>
      <c r="K24">
        <v>-1.0339476076582639E-9</v>
      </c>
      <c r="L24" s="103"/>
      <c r="M24">
        <v>0.82299443070320788</v>
      </c>
      <c r="N24" s="67">
        <v>0.75302619923885139</v>
      </c>
      <c r="O24">
        <v>0</v>
      </c>
      <c r="P24" s="103"/>
      <c r="Q24">
        <v>0.82299443070320799</v>
      </c>
      <c r="R24" s="67">
        <v>0.75302619923885139</v>
      </c>
      <c r="S24">
        <v>0</v>
      </c>
      <c r="T24" s="103"/>
      <c r="U24">
        <v>0.82299443070320788</v>
      </c>
      <c r="V24" s="22">
        <v>0.75302619923885139</v>
      </c>
      <c r="W24">
        <v>0</v>
      </c>
      <c r="X24" s="103"/>
      <c r="Y24">
        <v>-8.6317952785464058E-11</v>
      </c>
      <c r="Z24">
        <v>1.168276586582806E-11</v>
      </c>
    </row>
    <row r="26" spans="1:26" x14ac:dyDescent="0.25">
      <c r="A26" s="100" t="s">
        <v>79</v>
      </c>
      <c r="B26" s="22">
        <f t="shared" ref="B26:U26" si="4">IF(B2&lt;&gt;"",$V$19*B2+$V$20*B3,"")</f>
        <v>1.4110159325864391</v>
      </c>
      <c r="C26" s="22">
        <f t="shared" si="4"/>
        <v>2.1640476771049348</v>
      </c>
      <c r="D26" s="22">
        <f t="shared" si="4"/>
        <v>6.3020479184136997</v>
      </c>
      <c r="E26" s="22">
        <f t="shared" si="4"/>
        <v>7.0550796629321955</v>
      </c>
      <c r="F26" s="22">
        <f t="shared" si="4"/>
        <v>7.7130638510001388</v>
      </c>
      <c r="G26" s="22">
        <f t="shared" si="4"/>
        <v>9.3141748964876818</v>
      </c>
      <c r="H26" s="22" t="str">
        <f t="shared" si="4"/>
        <v/>
      </c>
      <c r="I26" s="22" t="str">
        <f t="shared" si="4"/>
        <v/>
      </c>
      <c r="J26" s="22" t="str">
        <f t="shared" si="4"/>
        <v/>
      </c>
      <c r="K26" s="22" t="str">
        <f t="shared" si="4"/>
        <v/>
      </c>
      <c r="L26" s="22" t="str">
        <f t="shared" si="4"/>
        <v/>
      </c>
      <c r="M26" s="22" t="str">
        <f t="shared" si="4"/>
        <v/>
      </c>
      <c r="N26" s="22" t="str">
        <f t="shared" si="4"/>
        <v/>
      </c>
      <c r="O26" s="22" t="str">
        <f t="shared" si="4"/>
        <v/>
      </c>
      <c r="P26" s="22" t="str">
        <f t="shared" si="4"/>
        <v/>
      </c>
      <c r="Q26" s="22" t="str">
        <f t="shared" si="4"/>
        <v/>
      </c>
      <c r="R26" s="22" t="str">
        <f t="shared" si="4"/>
        <v/>
      </c>
      <c r="S26" s="22" t="str">
        <f t="shared" si="4"/>
        <v/>
      </c>
      <c r="T26" s="22" t="str">
        <f t="shared" si="4"/>
        <v/>
      </c>
      <c r="U26" s="22" t="str">
        <f t="shared" si="4"/>
        <v/>
      </c>
    </row>
    <row r="27" spans="1:26" x14ac:dyDescent="0.25">
      <c r="A27" s="100"/>
      <c r="B27" s="22">
        <f t="shared" ref="B27:U27" si="5">IF(B3&lt;&gt;"",$V$23*B2+$V$24*B3,"")</f>
        <v>9.5035664914922324E-2</v>
      </c>
      <c r="C27" s="22">
        <f t="shared" si="5"/>
        <v>-0.56295486940900674</v>
      </c>
      <c r="D27" s="22">
        <f t="shared" si="5"/>
        <v>1.1331688588985407</v>
      </c>
      <c r="E27" s="22">
        <f t="shared" si="5"/>
        <v>0.47517832457461173</v>
      </c>
      <c r="F27" s="22">
        <f t="shared" si="5"/>
        <v>1.2282045238134631</v>
      </c>
      <c r="G27" s="22">
        <f t="shared" si="5"/>
        <v>-1.4987932783971756</v>
      </c>
      <c r="H27" s="22" t="str">
        <f t="shared" si="5"/>
        <v/>
      </c>
      <c r="I27" s="22" t="str">
        <f t="shared" si="5"/>
        <v/>
      </c>
      <c r="J27" s="22" t="str">
        <f t="shared" si="5"/>
        <v/>
      </c>
      <c r="K27" s="22" t="str">
        <f t="shared" si="5"/>
        <v/>
      </c>
      <c r="L27" s="22" t="str">
        <f t="shared" si="5"/>
        <v/>
      </c>
      <c r="M27" s="22" t="str">
        <f t="shared" si="5"/>
        <v/>
      </c>
      <c r="N27" s="22" t="str">
        <f t="shared" si="5"/>
        <v/>
      </c>
      <c r="O27" s="22" t="str">
        <f t="shared" si="5"/>
        <v/>
      </c>
      <c r="P27" s="22" t="str">
        <f t="shared" si="5"/>
        <v/>
      </c>
      <c r="Q27" s="22" t="str">
        <f t="shared" si="5"/>
        <v/>
      </c>
      <c r="R27" s="22" t="str">
        <f t="shared" si="5"/>
        <v/>
      </c>
      <c r="S27" s="22" t="str">
        <f t="shared" si="5"/>
        <v/>
      </c>
      <c r="T27" s="22" t="str">
        <f t="shared" si="5"/>
        <v/>
      </c>
      <c r="U27" s="22" t="str">
        <f t="shared" si="5"/>
        <v/>
      </c>
    </row>
    <row r="29" spans="1:26" x14ac:dyDescent="0.25">
      <c r="A29" s="14" t="s">
        <v>82</v>
      </c>
      <c r="B29" s="22">
        <f t="shared" ref="B29:U29" si="6">IF(B2&lt;&gt;"",$V$19*B26,"")</f>
        <v>1.0625397892589585</v>
      </c>
      <c r="C29" s="22">
        <f t="shared" si="6"/>
        <v>1.6295965975115274</v>
      </c>
      <c r="D29" s="22">
        <f t="shared" si="6"/>
        <v>4.7456421380422231</v>
      </c>
      <c r="E29" s="22">
        <f t="shared" si="6"/>
        <v>5.312698946294792</v>
      </c>
      <c r="F29" s="22">
        <f t="shared" si="6"/>
        <v>5.8081819273011819</v>
      </c>
      <c r="G29" s="22">
        <f t="shared" si="6"/>
        <v>7.0138693710524986</v>
      </c>
      <c r="H29" s="22" t="str">
        <f t="shared" si="6"/>
        <v/>
      </c>
      <c r="I29" s="22" t="str">
        <f t="shared" si="6"/>
        <v/>
      </c>
      <c r="J29" s="22" t="str">
        <f t="shared" si="6"/>
        <v/>
      </c>
      <c r="K29" s="22" t="str">
        <f t="shared" si="6"/>
        <v/>
      </c>
      <c r="L29" s="22" t="str">
        <f t="shared" si="6"/>
        <v/>
      </c>
      <c r="M29" s="22" t="str">
        <f t="shared" si="6"/>
        <v/>
      </c>
      <c r="N29" s="22" t="str">
        <f t="shared" si="6"/>
        <v/>
      </c>
      <c r="O29" s="22" t="str">
        <f t="shared" si="6"/>
        <v/>
      </c>
      <c r="P29" s="22" t="str">
        <f t="shared" si="6"/>
        <v/>
      </c>
      <c r="Q29" s="22" t="str">
        <f t="shared" si="6"/>
        <v/>
      </c>
      <c r="R29" s="22" t="str">
        <f t="shared" si="6"/>
        <v/>
      </c>
      <c r="S29" s="22" t="str">
        <f t="shared" si="6"/>
        <v/>
      </c>
      <c r="T29" s="22" t="str">
        <f t="shared" si="6"/>
        <v/>
      </c>
      <c r="U29" s="22" t="str">
        <f t="shared" si="6"/>
        <v/>
      </c>
    </row>
    <row r="30" spans="1:26" x14ac:dyDescent="0.25">
      <c r="A30" s="14" t="s">
        <v>83</v>
      </c>
      <c r="B30" s="22">
        <f t="shared" ref="B30:U30" si="7">IF(B3&lt;&gt;"",$V$20*B26,"")</f>
        <v>0.92842617275382</v>
      </c>
      <c r="C30" s="22">
        <f t="shared" si="7"/>
        <v>1.4239091537602093</v>
      </c>
      <c r="D30" s="22">
        <f t="shared" si="7"/>
        <v>4.1466478827627107</v>
      </c>
      <c r="E30" s="22">
        <f t="shared" si="7"/>
        <v>4.6421308637690997</v>
      </c>
      <c r="F30" s="22">
        <f t="shared" si="7"/>
        <v>5.0750740555165308</v>
      </c>
      <c r="G30" s="22">
        <f t="shared" si="7"/>
        <v>6.1285798067882675</v>
      </c>
      <c r="H30" s="22" t="str">
        <f t="shared" si="7"/>
        <v/>
      </c>
      <c r="I30" s="22" t="str">
        <f t="shared" si="7"/>
        <v/>
      </c>
      <c r="J30" s="22" t="str">
        <f t="shared" si="7"/>
        <v/>
      </c>
      <c r="K30" s="22" t="str">
        <f t="shared" si="7"/>
        <v/>
      </c>
      <c r="L30" s="22" t="str">
        <f t="shared" si="7"/>
        <v/>
      </c>
      <c r="M30" s="22" t="str">
        <f t="shared" si="7"/>
        <v/>
      </c>
      <c r="N30" s="22" t="str">
        <f t="shared" si="7"/>
        <v/>
      </c>
      <c r="O30" s="22" t="str">
        <f t="shared" si="7"/>
        <v/>
      </c>
      <c r="P30" s="22" t="str">
        <f t="shared" si="7"/>
        <v/>
      </c>
      <c r="Q30" s="22" t="str">
        <f t="shared" si="7"/>
        <v/>
      </c>
      <c r="R30" s="22" t="str">
        <f t="shared" si="7"/>
        <v/>
      </c>
      <c r="S30" s="22" t="str">
        <f t="shared" si="7"/>
        <v/>
      </c>
      <c r="T30" s="22" t="str">
        <f t="shared" si="7"/>
        <v/>
      </c>
      <c r="U30" s="22" t="str">
        <f t="shared" si="7"/>
        <v/>
      </c>
    </row>
    <row r="32" spans="1:26" x14ac:dyDescent="0.25">
      <c r="A32" s="100" t="s">
        <v>84</v>
      </c>
      <c r="B32">
        <f t="shared" ref="B32:U32" si="8">IF(B2&lt;&gt;"",(B2-B29)/B2,"")</f>
        <v>-6.2539789258958534E-2</v>
      </c>
      <c r="C32">
        <f t="shared" si="8"/>
        <v>0.18520170124423629</v>
      </c>
      <c r="D32">
        <f t="shared" si="8"/>
        <v>-0.18641053451055578</v>
      </c>
      <c r="E32">
        <f t="shared" si="8"/>
        <v>-6.2539789258958395E-2</v>
      </c>
      <c r="F32">
        <f t="shared" si="8"/>
        <v>-0.16163638546023637</v>
      </c>
      <c r="G32">
        <f t="shared" si="8"/>
        <v>0.12326632861843767</v>
      </c>
      <c r="H32" t="str">
        <f t="shared" si="8"/>
        <v/>
      </c>
      <c r="I32" t="str">
        <f t="shared" si="8"/>
        <v/>
      </c>
      <c r="J32" t="str">
        <f t="shared" si="8"/>
        <v/>
      </c>
      <c r="K32" t="str">
        <f t="shared" si="8"/>
        <v/>
      </c>
      <c r="L32" t="str">
        <f t="shared" si="8"/>
        <v/>
      </c>
      <c r="M32" t="str">
        <f t="shared" si="8"/>
        <v/>
      </c>
      <c r="N32" t="str">
        <f t="shared" si="8"/>
        <v/>
      </c>
      <c r="O32" t="str">
        <f t="shared" si="8"/>
        <v/>
      </c>
      <c r="P32" t="str">
        <f t="shared" si="8"/>
        <v/>
      </c>
      <c r="Q32" t="str">
        <f t="shared" si="8"/>
        <v/>
      </c>
      <c r="R32" t="str">
        <f t="shared" si="8"/>
        <v/>
      </c>
      <c r="S32" t="str">
        <f t="shared" si="8"/>
        <v/>
      </c>
      <c r="T32" t="str">
        <f t="shared" si="8"/>
        <v/>
      </c>
      <c r="U32" t="str">
        <f t="shared" si="8"/>
        <v/>
      </c>
    </row>
    <row r="33" spans="1:21" x14ac:dyDescent="0.25">
      <c r="A33" s="100"/>
      <c r="B33">
        <f t="shared" ref="B33:U33" si="9">IF(B2&lt;&gt;"",(B3-B30)/B3,"")</f>
        <v>7.157382724618E-2</v>
      </c>
      <c r="C33">
        <f t="shared" si="9"/>
        <v>-0.42390915376020932</v>
      </c>
      <c r="D33">
        <f t="shared" si="9"/>
        <v>0.17067042344745786</v>
      </c>
      <c r="E33">
        <f t="shared" si="9"/>
        <v>7.1573827246180069E-2</v>
      </c>
      <c r="F33">
        <f t="shared" si="9"/>
        <v>0.15415432408057819</v>
      </c>
      <c r="G33">
        <f t="shared" si="9"/>
        <v>-0.22571596135765351</v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9"/>
        <v/>
      </c>
      <c r="N33" t="str">
        <f t="shared" si="9"/>
        <v/>
      </c>
      <c r="O33" t="str">
        <f t="shared" si="9"/>
        <v/>
      </c>
      <c r="P33" t="str">
        <f t="shared" si="9"/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T33" t="str">
        <f t="shared" si="9"/>
        <v/>
      </c>
      <c r="U33" t="str">
        <f t="shared" si="9"/>
        <v/>
      </c>
    </row>
  </sheetData>
  <mergeCells count="23">
    <mergeCell ref="A32:A33"/>
    <mergeCell ref="A23:A24"/>
    <mergeCell ref="A26:A27"/>
    <mergeCell ref="A19:A20"/>
    <mergeCell ref="A2:A3"/>
    <mergeCell ref="A5:A6"/>
    <mergeCell ref="A8:A9"/>
    <mergeCell ref="A11:A12"/>
    <mergeCell ref="A17:D17"/>
    <mergeCell ref="Y18:Z18"/>
    <mergeCell ref="Y22:Z22"/>
    <mergeCell ref="D19:D20"/>
    <mergeCell ref="D23:D24"/>
    <mergeCell ref="H19:H20"/>
    <mergeCell ref="H23:H24"/>
    <mergeCell ref="L19:L20"/>
    <mergeCell ref="T19:T20"/>
    <mergeCell ref="T23:T24"/>
    <mergeCell ref="L23:L24"/>
    <mergeCell ref="P23:P24"/>
    <mergeCell ref="X23:X24"/>
    <mergeCell ref="P19:P20"/>
    <mergeCell ref="X19:X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E3C-A4FA-41C0-A633-0875BE7D1375}">
  <dimension ref="A1:V34"/>
  <sheetViews>
    <sheetView tabSelected="1" topLeftCell="A22" workbookViewId="0">
      <selection activeCell="N30" sqref="N30"/>
    </sheetView>
  </sheetViews>
  <sheetFormatPr defaultColWidth="6.625" defaultRowHeight="16.5" x14ac:dyDescent="0.25"/>
  <cols>
    <col min="1" max="1" width="9.625" customWidth="1"/>
  </cols>
  <sheetData>
    <row r="1" spans="1:22" x14ac:dyDescent="0.25">
      <c r="A1" s="63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2" x14ac:dyDescent="0.25">
      <c r="A2" s="100" t="s">
        <v>85</v>
      </c>
      <c r="B2" s="86">
        <v>4</v>
      </c>
      <c r="C2" s="86">
        <v>2</v>
      </c>
      <c r="D2" s="86">
        <v>2</v>
      </c>
      <c r="E2" s="86">
        <v>4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2" x14ac:dyDescent="0.25">
      <c r="A3" s="100"/>
      <c r="B3" s="86">
        <v>3</v>
      </c>
      <c r="C3" s="86">
        <v>4</v>
      </c>
      <c r="D3" s="86">
        <v>3</v>
      </c>
      <c r="E3" s="86">
        <v>6</v>
      </c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2" x14ac:dyDescent="0.25">
      <c r="A4" s="63"/>
    </row>
    <row r="5" spans="1:22" x14ac:dyDescent="0.25">
      <c r="A5" s="63"/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1:22" x14ac:dyDescent="0.25">
      <c r="A6" s="100" t="s">
        <v>92</v>
      </c>
      <c r="B6" s="86">
        <v>6</v>
      </c>
      <c r="C6" s="86">
        <v>9</v>
      </c>
      <c r="D6" s="86">
        <v>8</v>
      </c>
      <c r="E6" s="86">
        <v>9</v>
      </c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</row>
    <row r="7" spans="1:22" x14ac:dyDescent="0.25">
      <c r="A7" s="100"/>
      <c r="B7" s="86">
        <v>8</v>
      </c>
      <c r="C7" s="86">
        <v>5</v>
      </c>
      <c r="D7" s="86">
        <v>7</v>
      </c>
      <c r="E7" s="86">
        <v>8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</row>
    <row r="8" spans="1:22" x14ac:dyDescent="0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25">
      <c r="A9" s="102" t="s">
        <v>89</v>
      </c>
      <c r="B9" s="104" t="s">
        <v>88</v>
      </c>
      <c r="C9" s="22">
        <f>AVERAGE(B2:U2)</f>
        <v>3</v>
      </c>
      <c r="E9" s="104" t="s">
        <v>90</v>
      </c>
      <c r="F9" s="22">
        <f>AVERAGE(B6:U6)</f>
        <v>8</v>
      </c>
    </row>
    <row r="10" spans="1:22" x14ac:dyDescent="0.25">
      <c r="A10" s="100"/>
      <c r="B10" s="100"/>
      <c r="C10" s="22">
        <f>AVERAGE(B3:U3)</f>
        <v>4</v>
      </c>
      <c r="E10" s="100"/>
      <c r="F10" s="22">
        <f>AVERAGE(B7:U7)</f>
        <v>7</v>
      </c>
    </row>
    <row r="11" spans="1:22" x14ac:dyDescent="0.25">
      <c r="A11" s="63"/>
    </row>
    <row r="12" spans="1:22" x14ac:dyDescent="0.25">
      <c r="A12" s="100" t="s">
        <v>86</v>
      </c>
      <c r="B12" s="22">
        <f t="shared" ref="B12:U12" si="0">IF(B2&lt;&gt;"",B2-$C$9,"")</f>
        <v>1</v>
      </c>
      <c r="C12" s="22">
        <f t="shared" si="0"/>
        <v>-1</v>
      </c>
      <c r="D12" s="22">
        <f t="shared" si="0"/>
        <v>-1</v>
      </c>
      <c r="E12" s="22">
        <f t="shared" si="0"/>
        <v>1</v>
      </c>
      <c r="F12" s="22" t="str">
        <f t="shared" si="0"/>
        <v/>
      </c>
      <c r="G12" s="22" t="str">
        <f t="shared" si="0"/>
        <v/>
      </c>
      <c r="H12" s="22" t="str">
        <f t="shared" si="0"/>
        <v/>
      </c>
      <c r="I12" s="22" t="str">
        <f t="shared" si="0"/>
        <v/>
      </c>
      <c r="J12" s="22" t="str">
        <f t="shared" si="0"/>
        <v/>
      </c>
      <c r="K12" s="22" t="str">
        <f t="shared" si="0"/>
        <v/>
      </c>
      <c r="L12" s="22" t="str">
        <f t="shared" si="0"/>
        <v/>
      </c>
      <c r="M12" s="22" t="str">
        <f t="shared" si="0"/>
        <v/>
      </c>
      <c r="N12" s="22" t="str">
        <f t="shared" si="0"/>
        <v/>
      </c>
      <c r="O12" s="22" t="str">
        <f t="shared" si="0"/>
        <v/>
      </c>
      <c r="P12" s="22" t="str">
        <f t="shared" si="0"/>
        <v/>
      </c>
      <c r="Q12" s="22" t="str">
        <f t="shared" si="0"/>
        <v/>
      </c>
      <c r="R12" s="22" t="str">
        <f t="shared" si="0"/>
        <v/>
      </c>
      <c r="S12" s="22" t="str">
        <f t="shared" si="0"/>
        <v/>
      </c>
      <c r="T12" s="22" t="str">
        <f t="shared" si="0"/>
        <v/>
      </c>
      <c r="U12" s="22" t="str">
        <f t="shared" si="0"/>
        <v/>
      </c>
    </row>
    <row r="13" spans="1:22" x14ac:dyDescent="0.25">
      <c r="A13" s="100"/>
      <c r="B13" s="22">
        <f t="shared" ref="B13:U13" si="1">IF(B3&lt;&gt;"",B3-$C$10,"")</f>
        <v>-1</v>
      </c>
      <c r="C13" s="22">
        <f t="shared" si="1"/>
        <v>0</v>
      </c>
      <c r="D13" s="22">
        <f t="shared" si="1"/>
        <v>-1</v>
      </c>
      <c r="E13" s="22">
        <f t="shared" si="1"/>
        <v>2</v>
      </c>
      <c r="F13" s="22" t="str">
        <f t="shared" si="1"/>
        <v/>
      </c>
      <c r="G13" s="22" t="str">
        <f t="shared" si="1"/>
        <v/>
      </c>
      <c r="H13" s="22" t="str">
        <f t="shared" si="1"/>
        <v/>
      </c>
      <c r="I13" s="22" t="str">
        <f t="shared" si="1"/>
        <v/>
      </c>
      <c r="J13" s="22" t="str">
        <f t="shared" si="1"/>
        <v/>
      </c>
      <c r="K13" s="22" t="str">
        <f t="shared" si="1"/>
        <v/>
      </c>
      <c r="L13" s="22" t="str">
        <f t="shared" si="1"/>
        <v/>
      </c>
      <c r="M13" s="22" t="str">
        <f t="shared" si="1"/>
        <v/>
      </c>
      <c r="N13" s="22" t="str">
        <f t="shared" si="1"/>
        <v/>
      </c>
      <c r="O13" s="22" t="str">
        <f t="shared" si="1"/>
        <v/>
      </c>
      <c r="P13" s="22" t="str">
        <f t="shared" si="1"/>
        <v/>
      </c>
      <c r="Q13" s="22" t="str">
        <f t="shared" si="1"/>
        <v/>
      </c>
      <c r="R13" s="22" t="str">
        <f t="shared" si="1"/>
        <v/>
      </c>
      <c r="S13" s="22" t="str">
        <f t="shared" si="1"/>
        <v/>
      </c>
      <c r="T13" s="22" t="str">
        <f t="shared" si="1"/>
        <v/>
      </c>
      <c r="U13" s="22" t="str">
        <f t="shared" si="1"/>
        <v/>
      </c>
    </row>
    <row r="14" spans="1:22" x14ac:dyDescent="0.25">
      <c r="A14" s="63"/>
    </row>
    <row r="15" spans="1:22" x14ac:dyDescent="0.25">
      <c r="A15" s="100" t="s">
        <v>87</v>
      </c>
      <c r="B15" s="22">
        <f>IF(B6&lt;&gt;"",B6-$F$9,"")</f>
        <v>-2</v>
      </c>
      <c r="C15" s="22">
        <f t="shared" ref="C15:U15" si="2">IF(C6&lt;&gt;"",C6-$F$9,"")</f>
        <v>1</v>
      </c>
      <c r="D15" s="22">
        <f t="shared" si="2"/>
        <v>0</v>
      </c>
      <c r="E15" s="22">
        <f t="shared" si="2"/>
        <v>1</v>
      </c>
      <c r="F15" s="22" t="str">
        <f t="shared" si="2"/>
        <v/>
      </c>
      <c r="G15" s="22" t="str">
        <f t="shared" si="2"/>
        <v/>
      </c>
      <c r="H15" s="22" t="str">
        <f t="shared" si="2"/>
        <v/>
      </c>
      <c r="I15" s="22" t="str">
        <f t="shared" si="2"/>
        <v/>
      </c>
      <c r="J15" s="22" t="str">
        <f t="shared" si="2"/>
        <v/>
      </c>
      <c r="K15" s="22" t="str">
        <f t="shared" si="2"/>
        <v/>
      </c>
      <c r="L15" s="22" t="str">
        <f t="shared" si="2"/>
        <v/>
      </c>
      <c r="M15" s="22" t="str">
        <f t="shared" si="2"/>
        <v/>
      </c>
      <c r="N15" s="22" t="str">
        <f t="shared" si="2"/>
        <v/>
      </c>
      <c r="O15" s="22" t="str">
        <f t="shared" si="2"/>
        <v/>
      </c>
      <c r="P15" s="22" t="str">
        <f t="shared" si="2"/>
        <v/>
      </c>
      <c r="Q15" s="22" t="str">
        <f t="shared" si="2"/>
        <v/>
      </c>
      <c r="R15" s="22" t="str">
        <f t="shared" si="2"/>
        <v/>
      </c>
      <c r="S15" s="22" t="str">
        <f t="shared" si="2"/>
        <v/>
      </c>
      <c r="T15" s="22" t="str">
        <f t="shared" si="2"/>
        <v/>
      </c>
      <c r="U15" s="22" t="str">
        <f t="shared" si="2"/>
        <v/>
      </c>
    </row>
    <row r="16" spans="1:22" x14ac:dyDescent="0.25">
      <c r="A16" s="100"/>
      <c r="B16" s="22">
        <f>IF(B7&lt;&gt;"",B7-$F$10,"")</f>
        <v>1</v>
      </c>
      <c r="C16" s="22">
        <f t="shared" ref="C16:U16" si="3">IF(C7&lt;&gt;"",C7-$F$10,"")</f>
        <v>-2</v>
      </c>
      <c r="D16" s="22">
        <f t="shared" si="3"/>
        <v>0</v>
      </c>
      <c r="E16" s="22">
        <f t="shared" si="3"/>
        <v>1</v>
      </c>
      <c r="F16" s="22" t="str">
        <f t="shared" si="3"/>
        <v/>
      </c>
      <c r="G16" s="22" t="str">
        <f t="shared" si="3"/>
        <v/>
      </c>
      <c r="H16" s="22" t="str">
        <f t="shared" si="3"/>
        <v/>
      </c>
      <c r="I16" s="22" t="str">
        <f t="shared" si="3"/>
        <v/>
      </c>
      <c r="J16" s="22" t="str">
        <f t="shared" si="3"/>
        <v/>
      </c>
      <c r="K16" s="22" t="str">
        <f t="shared" si="3"/>
        <v/>
      </c>
      <c r="L16" s="22" t="str">
        <f t="shared" si="3"/>
        <v/>
      </c>
      <c r="M16" s="22" t="str">
        <f t="shared" si="3"/>
        <v/>
      </c>
      <c r="N16" s="22" t="str">
        <f t="shared" si="3"/>
        <v/>
      </c>
      <c r="O16" s="22" t="str">
        <f t="shared" si="3"/>
        <v/>
      </c>
      <c r="P16" s="22" t="str">
        <f t="shared" si="3"/>
        <v/>
      </c>
      <c r="Q16" s="22" t="str">
        <f t="shared" si="3"/>
        <v/>
      </c>
      <c r="R16" s="22" t="str">
        <f t="shared" si="3"/>
        <v/>
      </c>
      <c r="S16" s="22" t="str">
        <f t="shared" si="3"/>
        <v/>
      </c>
      <c r="T16" s="22" t="str">
        <f t="shared" si="3"/>
        <v/>
      </c>
      <c r="U16" s="22" t="str">
        <f t="shared" si="3"/>
        <v/>
      </c>
    </row>
    <row r="17" spans="1:8" x14ac:dyDescent="0.25">
      <c r="A17" s="63"/>
    </row>
    <row r="18" spans="1:8" x14ac:dyDescent="0.25">
      <c r="A18" s="100" t="s">
        <v>91</v>
      </c>
      <c r="B18" s="100" t="s">
        <v>85</v>
      </c>
      <c r="C18" s="22">
        <f>SUMPRODUCT(B12:U12,B12:U12)/(COUNT(B2:U2)-1)</f>
        <v>1.3333333333333333</v>
      </c>
      <c r="D18" s="22">
        <f>SUMPRODUCT(B13:U13,B12:U12)/(COUNT(B2:U2)-1)</f>
        <v>0.66666666666666663</v>
      </c>
      <c r="E18" s="66"/>
      <c r="F18" s="105" t="s">
        <v>92</v>
      </c>
      <c r="G18" s="22">
        <f>SUMPRODUCT(B15:U15,B15:U15)/(COUNT(B6:U6)-1)</f>
        <v>2</v>
      </c>
      <c r="H18" s="22">
        <f>SUMPRODUCT(B16:U16,B15:U15)/(COUNT(B6:U6)-1)</f>
        <v>-1</v>
      </c>
    </row>
    <row r="19" spans="1:8" x14ac:dyDescent="0.25">
      <c r="A19" s="100"/>
      <c r="B19" s="100"/>
      <c r="C19" s="22">
        <f>SUMPRODUCT(B13:U13,B12:U12)/(COUNT(B2:U2)-1)</f>
        <v>0.66666666666666663</v>
      </c>
      <c r="D19" s="22">
        <f>SUMPRODUCT(B13:U13,B13:U13)/(COUNT(B2:U2)-1)</f>
        <v>2</v>
      </c>
      <c r="E19" s="66"/>
      <c r="F19" s="105"/>
      <c r="G19" s="22">
        <f>SUMPRODUCT(B16:U16,B15:U15)/(COUNT(B6:U6)-1)</f>
        <v>-1</v>
      </c>
      <c r="H19" s="22">
        <f>SUMPRODUCT(B16:U16,B16:U16)/(COUNT(B6:U6)-1)</f>
        <v>2</v>
      </c>
    </row>
    <row r="20" spans="1:8" x14ac:dyDescent="0.25">
      <c r="A20" s="63"/>
      <c r="E20" s="11"/>
      <c r="F20" s="11"/>
      <c r="G20" s="11"/>
    </row>
    <row r="21" spans="1:8" x14ac:dyDescent="0.25">
      <c r="A21" s="100" t="s">
        <v>93</v>
      </c>
      <c r="B21" s="22">
        <f>C18+G18</f>
        <v>3.333333333333333</v>
      </c>
      <c r="C21" s="22">
        <f>D18+H18</f>
        <v>-0.33333333333333337</v>
      </c>
      <c r="E21" s="11"/>
      <c r="F21" s="11"/>
      <c r="G21" s="11"/>
    </row>
    <row r="22" spans="1:8" x14ac:dyDescent="0.25">
      <c r="A22" s="100"/>
      <c r="B22" s="22">
        <f>C19+G19</f>
        <v>-0.33333333333333337</v>
      </c>
      <c r="C22" s="22">
        <f>D19+H19</f>
        <v>4</v>
      </c>
    </row>
    <row r="24" spans="1:8" x14ac:dyDescent="0.25">
      <c r="A24" s="100" t="s">
        <v>94</v>
      </c>
      <c r="B24" s="22">
        <f t="array" ref="B24:C25">(C9:C10-F9:F10)*TRANSPOSE(C9:C10-F9:F10)</f>
        <v>25</v>
      </c>
      <c r="C24" s="22">
        <v>15</v>
      </c>
    </row>
    <row r="25" spans="1:8" x14ac:dyDescent="0.25">
      <c r="A25" s="100"/>
      <c r="B25" s="22">
        <v>15</v>
      </c>
      <c r="C25" s="22">
        <v>9</v>
      </c>
    </row>
    <row r="27" spans="1:8" x14ac:dyDescent="0.25">
      <c r="A27" s="100" t="s">
        <v>95</v>
      </c>
      <c r="B27" s="22">
        <f t="array" ref="B27:C28">MMULT(MINVERSE(B21:C22),B24:C25)</f>
        <v>7.9411764705882364</v>
      </c>
      <c r="C27" s="22">
        <v>4.764705882352942</v>
      </c>
      <c r="E27" s="64" t="s">
        <v>76</v>
      </c>
      <c r="F27" s="22">
        <f>(-(-B27-C28)+SQRT((-B27-C28)^2-4*MDETERM(B27:C28)))/(2)</f>
        <v>10.588235294117649</v>
      </c>
    </row>
    <row r="28" spans="1:8" x14ac:dyDescent="0.25">
      <c r="A28" s="100"/>
      <c r="B28" s="22">
        <v>4.4117647058823533</v>
      </c>
      <c r="C28" s="22">
        <v>2.6470588235294117</v>
      </c>
      <c r="E28" s="64" t="s">
        <v>77</v>
      </c>
      <c r="F28" s="22">
        <f>(-(-B27-C28)-SQRT((-B27-C28)^2-4*MDETERM(B27:C28)))/(2)</f>
        <v>0</v>
      </c>
    </row>
    <row r="30" spans="1:8" x14ac:dyDescent="0.25">
      <c r="A30" s="100" t="s">
        <v>96</v>
      </c>
      <c r="B30" s="22">
        <f t="array" ref="B30:B31">MMULT(MINVERSE(B21:C22),ABS(C9:C10-F9:F10))</f>
        <v>1.5882352941176472</v>
      </c>
    </row>
    <row r="31" spans="1:8" x14ac:dyDescent="0.25">
      <c r="A31" s="100"/>
      <c r="B31" s="22">
        <v>0.88235294117647056</v>
      </c>
    </row>
    <row r="32" spans="1:8" x14ac:dyDescent="0.25">
      <c r="A32" s="65"/>
      <c r="B32" s="11"/>
    </row>
    <row r="33" spans="1:2" x14ac:dyDescent="0.25">
      <c r="A33" s="100" t="s">
        <v>97</v>
      </c>
      <c r="B33" s="22">
        <f t="array" ref="B33:B34">B30:B31/SQRT(SUMSQ(B30:B31))</f>
        <v>0.87415727612153782</v>
      </c>
    </row>
    <row r="34" spans="1:2" x14ac:dyDescent="0.25">
      <c r="A34" s="100"/>
      <c r="B34" s="22">
        <v>0.48564293117863205</v>
      </c>
    </row>
  </sheetData>
  <mergeCells count="15">
    <mergeCell ref="A27:A28"/>
    <mergeCell ref="A30:A31"/>
    <mergeCell ref="A33:A34"/>
    <mergeCell ref="E9:E10"/>
    <mergeCell ref="A15:A16"/>
    <mergeCell ref="B18:B19"/>
    <mergeCell ref="F18:F19"/>
    <mergeCell ref="A21:A22"/>
    <mergeCell ref="A24:A25"/>
    <mergeCell ref="A2:A3"/>
    <mergeCell ref="A9:A10"/>
    <mergeCell ref="A12:A13"/>
    <mergeCell ref="A18:A19"/>
    <mergeCell ref="A6:A7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calArrayDiff</vt:lpstr>
      <vt:lpstr>calFiltering</vt:lpstr>
      <vt:lpstr>calHistogramEqualization</vt:lpstr>
      <vt:lpstr>calOtsu</vt:lpstr>
      <vt:lpstr>calKmean</vt:lpstr>
      <vt:lpstr>calPCA</vt:lpstr>
      <vt:lpstr>calLDA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2022-02-21T10:23:24Z</dcterms:created>
  <dcterms:modified xsi:type="dcterms:W3CDTF">2022-05-06T03:49:04Z</dcterms:modified>
</cp:coreProperties>
</file>