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TD\Fall 2015\PHYS 2125\Lab 3\Lab 3 Report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D5" i="1" l="1"/>
  <c r="AD6" i="1"/>
  <c r="AD4" i="1"/>
  <c r="AC5" i="1"/>
  <c r="AC6" i="1"/>
  <c r="AC4" i="1"/>
  <c r="AA5" i="1"/>
  <c r="AA6" i="1"/>
  <c r="AA4" i="1"/>
  <c r="W5" i="1"/>
  <c r="X5" i="1" s="1"/>
  <c r="W6" i="1"/>
  <c r="X6" i="1" s="1"/>
  <c r="W4" i="1"/>
  <c r="X4" i="1" s="1"/>
  <c r="Z6" i="1"/>
  <c r="Z5" i="1"/>
  <c r="Z4" i="1"/>
  <c r="M4" i="1"/>
  <c r="P4" i="1" s="1"/>
  <c r="S4" i="1" s="1"/>
  <c r="Q6" i="1" l="1"/>
  <c r="O5" i="1"/>
  <c r="R5" i="1" s="1"/>
  <c r="U5" i="1" s="1"/>
  <c r="O4" i="1"/>
  <c r="R4" i="1" s="1"/>
  <c r="U4" i="1" s="1"/>
  <c r="O6" i="1"/>
  <c r="R6" i="1" s="1"/>
  <c r="U6" i="1" s="1"/>
  <c r="N6" i="1"/>
  <c r="M6" i="1"/>
  <c r="P6" i="1" s="1"/>
  <c r="S6" i="1" s="1"/>
  <c r="N5" i="1"/>
  <c r="M5" i="1"/>
  <c r="P5" i="1" s="1"/>
  <c r="S5" i="1" s="1"/>
  <c r="N4" i="1"/>
  <c r="T6" i="1" l="1"/>
  <c r="V6" i="1"/>
  <c r="Y6" i="1" s="1"/>
  <c r="AB6" i="1" s="1"/>
  <c r="V4" i="1"/>
  <c r="Y4" i="1" s="1"/>
  <c r="Q5" i="1"/>
  <c r="V5" i="1"/>
  <c r="Q4" i="1"/>
  <c r="T4" i="1" s="1"/>
  <c r="T5" i="1"/>
  <c r="AE6" i="1" l="1"/>
  <c r="Y5" i="1"/>
  <c r="AH4" i="1"/>
  <c r="AB4" i="1"/>
  <c r="AH6" i="1"/>
  <c r="AH5" i="1" l="1"/>
  <c r="AB5" i="1"/>
  <c r="AE4" i="1"/>
  <c r="AE5" i="1" l="1"/>
</calcChain>
</file>

<file path=xl/sharedStrings.xml><?xml version="1.0" encoding="utf-8"?>
<sst xmlns="http://schemas.openxmlformats.org/spreadsheetml/2006/main" count="51" uniqueCount="28">
  <si>
    <t>Mass (kg)</t>
  </si>
  <si>
    <t>Length (m)</t>
  </si>
  <si>
    <t>Spring Diameter (m)</t>
  </si>
  <si>
    <t>Wire Diameter (m)</t>
  </si>
  <si>
    <t># Coils</t>
  </si>
  <si>
    <t>Red</t>
  </si>
  <si>
    <t>Mean</t>
  </si>
  <si>
    <t>SEOM</t>
  </si>
  <si>
    <t>Blue</t>
  </si>
  <si>
    <t>Green</t>
  </si>
  <si>
    <t>Table 3</t>
  </si>
  <si>
    <t>Table 1</t>
  </si>
  <si>
    <t>Mass Added (g)</t>
  </si>
  <si>
    <t>Force (N)</t>
  </si>
  <si>
    <t>Change in Length (m)</t>
  </si>
  <si>
    <t>Standard Deviation</t>
  </si>
  <si>
    <t>Length</t>
  </si>
  <si>
    <t>Volume</t>
  </si>
  <si>
    <t>Density</t>
  </si>
  <si>
    <t>(m)</t>
  </si>
  <si>
    <t>(m^3)</t>
  </si>
  <si>
    <t>(kg / m^3)</t>
  </si>
  <si>
    <t>Table 2</t>
  </si>
  <si>
    <t>W Dia</t>
  </si>
  <si>
    <t>Spr Dia</t>
  </si>
  <si>
    <t>Circumference</t>
  </si>
  <si>
    <t>Error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</si>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</sst>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E+00"/>
    <numFmt numFmtId="166" formatCode="0.0000"/>
    <numFmt numFmtId="173" formatCode="0.000000"/>
    <numFmt numFmtId="174" formatCode="0.00000"/>
    <numFmt numFmtId="175" formatCode="0.0"/>
  </numFmts>
  <fonts count="12">
    <font>
      <sz val="11"/>
      <color rgb="FF000000"/>
      <name val="Calibri"/>
    </font>
    <font>
      <sz val="11"/>
      <color rgb="FF000000"/>
      <name val="Arial"/>
    </font>
    <font>
      <sz val="11"/>
      <name val="Calibri"/>
    </font>
    <font>
      <sz val="11"/>
      <name val="Calibri"/>
    </font>
    <font>
      <b/>
      <sz val="11"/>
      <name val="Calibri"/>
    </font>
    <font>
      <i/>
      <sz val="10"/>
      <name val="Calibri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0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/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6" fontId="0" fillId="0" borderId="9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7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2" fillId="0" borderId="0" xfId="0" applyFont="1" applyBorder="1"/>
    <xf numFmtId="0" fontId="0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11" fontId="3" fillId="0" borderId="0" xfId="0" applyNumberFormat="1" applyFont="1" applyBorder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174" fontId="0" fillId="0" borderId="5" xfId="0" applyNumberFormat="1" applyFont="1" applyBorder="1" applyAlignment="1">
      <alignment horizontal="center"/>
    </xf>
    <xf numFmtId="174" fontId="0" fillId="0" borderId="0" xfId="0" applyNumberFormat="1" applyFont="1" applyBorder="1" applyAlignment="1">
      <alignment horizontal="center"/>
    </xf>
    <xf numFmtId="173" fontId="0" fillId="0" borderId="0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74" fontId="0" fillId="0" borderId="7" xfId="0" applyNumberFormat="1" applyFont="1" applyBorder="1" applyAlignment="1">
      <alignment horizontal="center"/>
    </xf>
    <xf numFmtId="174" fontId="0" fillId="0" borderId="8" xfId="0" applyNumberFormat="1" applyFont="1" applyBorder="1" applyAlignment="1">
      <alignment horizontal="center"/>
    </xf>
    <xf numFmtId="173" fontId="0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74" fontId="0" fillId="0" borderId="6" xfId="0" applyNumberFormat="1" applyFont="1" applyBorder="1" applyAlignment="1">
      <alignment horizontal="center"/>
    </xf>
    <xf numFmtId="174" fontId="0" fillId="0" borderId="9" xfId="0" applyNumberFormat="1" applyFont="1" applyBorder="1" applyAlignment="1">
      <alignment horizontal="center"/>
    </xf>
    <xf numFmtId="173" fontId="0" fillId="0" borderId="6" xfId="0" applyNumberFormat="1" applyFont="1" applyBorder="1" applyAlignment="1">
      <alignment horizontal="center"/>
    </xf>
    <xf numFmtId="173" fontId="0" fillId="0" borderId="9" xfId="0" applyNumberFormat="1" applyFont="1" applyBorder="1" applyAlignment="1">
      <alignment horizontal="center"/>
    </xf>
    <xf numFmtId="175" fontId="0" fillId="0" borderId="5" xfId="0" applyNumberFormat="1" applyFont="1" applyBorder="1" applyAlignment="1">
      <alignment horizontal="center"/>
    </xf>
    <xf numFmtId="175" fontId="0" fillId="0" borderId="7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K35"/>
  <sheetViews>
    <sheetView tabSelected="1" topLeftCell="X1" workbookViewId="0">
      <selection activeCell="AJ6" sqref="AH3:AJ6"/>
    </sheetView>
  </sheetViews>
  <sheetFormatPr defaultColWidth="15.140625" defaultRowHeight="15" customHeight="1"/>
  <cols>
    <col min="1" max="21" width="7.5703125" customWidth="1"/>
    <col min="22" max="22" width="12" bestFit="1" customWidth="1"/>
    <col min="23" max="23" width="12" style="12" customWidth="1"/>
    <col min="24" max="24" width="12" bestFit="1" customWidth="1"/>
    <col min="25" max="25" width="12" style="12" customWidth="1"/>
    <col min="26" max="26" width="12" bestFit="1" customWidth="1"/>
    <col min="27" max="27" width="12" style="12" customWidth="1"/>
    <col min="28" max="28" width="12.5703125" customWidth="1"/>
    <col min="29" max="29" width="12.5703125" style="12" customWidth="1"/>
    <col min="30" max="30" width="11.5703125" customWidth="1"/>
    <col min="31" max="31" width="15.28515625" customWidth="1"/>
    <col min="32" max="32" width="12.5703125" customWidth="1"/>
    <col min="33" max="33" width="11.5703125" customWidth="1"/>
    <col min="34" max="34" width="7.28515625" customWidth="1"/>
    <col min="35" max="35" width="12.5703125" customWidth="1"/>
    <col min="36" max="36" width="11.5703125" customWidth="1"/>
    <col min="37" max="37" width="10.7109375" customWidth="1"/>
    <col min="38" max="38" width="9.5703125" customWidth="1"/>
    <col min="39" max="39" width="7.5703125" customWidth="1"/>
    <col min="40" max="40" width="9.5703125" customWidth="1"/>
    <col min="41" max="41" width="7.28515625" customWidth="1"/>
    <col min="42" max="42" width="9.5703125" customWidth="1"/>
    <col min="43" max="43" width="7.7109375" customWidth="1"/>
    <col min="44" max="44" width="9.5703125" customWidth="1"/>
    <col min="45" max="45" width="12.5703125" customWidth="1"/>
    <col min="46" max="46" width="9.5703125" customWidth="1"/>
    <col min="47" max="47" width="12.5703125" customWidth="1"/>
  </cols>
  <sheetData>
    <row r="1" spans="4:37" ht="45" customHeight="1" thickBot="1">
      <c r="D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V1" s="12"/>
      <c r="X1" s="12"/>
      <c r="Z1" s="12"/>
      <c r="AB1" s="12"/>
      <c r="AD1" s="12"/>
      <c r="AE1" s="12"/>
    </row>
    <row r="2" spans="4:37" ht="15.75" customHeight="1" thickBot="1">
      <c r="D2" s="2" t="s">
        <v>5</v>
      </c>
      <c r="E2" s="2">
        <v>2.8000000000000001E-2</v>
      </c>
      <c r="F2" s="2">
        <v>0.13100000000000001</v>
      </c>
      <c r="G2" s="3">
        <v>1.4E-2</v>
      </c>
      <c r="H2" s="3">
        <v>1E-3</v>
      </c>
      <c r="I2" s="1"/>
      <c r="L2" s="4"/>
      <c r="M2" s="34" t="s">
        <v>6</v>
      </c>
      <c r="N2" s="35"/>
      <c r="O2" s="36"/>
      <c r="P2" s="34" t="s">
        <v>15</v>
      </c>
      <c r="Q2" s="35"/>
      <c r="R2" s="36"/>
      <c r="S2" s="37" t="s">
        <v>7</v>
      </c>
      <c r="T2" s="35"/>
      <c r="U2" s="36"/>
    </row>
    <row r="3" spans="4:37" ht="15.75" customHeight="1" thickBot="1">
      <c r="D3" s="1"/>
      <c r="E3" s="1"/>
      <c r="F3" s="2">
        <v>0.13200000000000001</v>
      </c>
      <c r="G3" s="3">
        <v>1.4999999999999999E-2</v>
      </c>
      <c r="H3" s="3">
        <v>1E-3</v>
      </c>
      <c r="I3" s="2">
        <v>164</v>
      </c>
      <c r="L3" s="15"/>
      <c r="M3" s="29" t="s">
        <v>16</v>
      </c>
      <c r="N3" s="30" t="s">
        <v>24</v>
      </c>
      <c r="O3" s="31" t="s">
        <v>23</v>
      </c>
      <c r="P3" s="29" t="s">
        <v>16</v>
      </c>
      <c r="Q3" s="30" t="s">
        <v>24</v>
      </c>
      <c r="R3" s="31" t="s">
        <v>23</v>
      </c>
      <c r="S3" s="29" t="s">
        <v>16</v>
      </c>
      <c r="T3" s="30" t="s">
        <v>24</v>
      </c>
      <c r="U3" s="70" t="s">
        <v>23</v>
      </c>
      <c r="V3" s="66" t="s">
        <v>25</v>
      </c>
      <c r="W3" s="68" t="s">
        <v>26</v>
      </c>
      <c r="X3" s="67" t="s">
        <v>27</v>
      </c>
      <c r="Y3" s="66" t="s">
        <v>16</v>
      </c>
      <c r="Z3" s="68" t="s">
        <v>26</v>
      </c>
      <c r="AA3" s="67" t="s">
        <v>27</v>
      </c>
      <c r="AB3" s="66" t="s">
        <v>17</v>
      </c>
      <c r="AC3" s="68" t="s">
        <v>26</v>
      </c>
      <c r="AD3" s="67" t="s">
        <v>27</v>
      </c>
      <c r="AE3" s="66" t="s">
        <v>18</v>
      </c>
      <c r="AF3" s="68" t="s">
        <v>26</v>
      </c>
      <c r="AG3" s="67" t="s">
        <v>27</v>
      </c>
      <c r="AH3" s="66" t="s">
        <v>4</v>
      </c>
      <c r="AI3" s="68" t="s">
        <v>26</v>
      </c>
      <c r="AJ3" s="67" t="s">
        <v>27</v>
      </c>
    </row>
    <row r="4" spans="4:37" ht="15.75" customHeight="1" thickBot="1">
      <c r="D4" s="1"/>
      <c r="E4" s="1"/>
      <c r="F4" s="2">
        <v>0.13200000000000001</v>
      </c>
      <c r="G4" s="3">
        <v>1.4E-2</v>
      </c>
      <c r="H4" s="3">
        <v>1E-3</v>
      </c>
      <c r="I4" s="1"/>
      <c r="L4" s="16" t="s">
        <v>5</v>
      </c>
      <c r="M4" s="19">
        <f>(F2+F3+F4)/3</f>
        <v>0.13166666666666668</v>
      </c>
      <c r="N4" s="13">
        <f>(G2+G3+G4)/3</f>
        <v>1.4333333333333332E-2</v>
      </c>
      <c r="O4" s="24">
        <f>(H2+H3+H4)/3</f>
        <v>1E-3</v>
      </c>
      <c r="P4" s="25">
        <f>SQRT((((F2-M4)^2)+((F3-M4)^2)+((F4-M4)^2)/2))</f>
        <v>7.8173595997057426E-4</v>
      </c>
      <c r="Q4" s="14">
        <f>SQRT((((G2-N4)^2)+((G3-N4)^2)+((G4-N4)^2)/2))</f>
        <v>7.8173595997057133E-4</v>
      </c>
      <c r="R4" s="26">
        <f>SQRT((((H2-O4)^2)+((H3-O4)^2)+((H4-O4)^2)/2))</f>
        <v>0</v>
      </c>
      <c r="S4" s="18">
        <f>P4/(SQRT(3))</f>
        <v>4.5133546692422159E-4</v>
      </c>
      <c r="T4" s="18">
        <f t="shared" ref="S4:U6" si="0">Q4/(SQRT(3))</f>
        <v>4.5133546692421991E-4</v>
      </c>
      <c r="U4" s="18">
        <f t="shared" si="0"/>
        <v>0</v>
      </c>
      <c r="V4" s="52">
        <f>N4*PI()</f>
        <v>4.5029494701453697E-2</v>
      </c>
      <c r="W4" s="53">
        <f>SQRT(((0.00005)^2)+((T4)^2))</f>
        <v>4.5409657970932088E-4</v>
      </c>
      <c r="X4" s="60">
        <f>(((N4+W4)*PI())-((N4-W4)*PI()))/2</f>
        <v>1.4265864788350555E-3</v>
      </c>
      <c r="Y4" s="52">
        <f>I3*V4</f>
        <v>7.384837131038406</v>
      </c>
      <c r="Z4" s="53">
        <f>SQRT((0.0005)^2+(S4)^2)</f>
        <v>6.7357531405456441E-4</v>
      </c>
      <c r="AA4" s="60">
        <f xml:space="preserve"> (((V4+X4)*I3)-((V4-X4)*I3))/2</f>
        <v>0.23396018252894901</v>
      </c>
      <c r="AB4" s="52">
        <f>((N4/2)^2*PI())*Y4</f>
        <v>1.1915854859931062E-3</v>
      </c>
      <c r="AC4" s="53">
        <f>SQRT((0.0005)^2+(S4)^2)</f>
        <v>6.7357531405456441E-4</v>
      </c>
      <c r="AD4" s="62">
        <f>((((G3+AC4/2)^2)*PI()*(Y4+AC4)-((((G4-AC4)/2)^2)*PI()*(Y4-AC4))/2))</f>
        <v>4.9425909533493129E-3</v>
      </c>
      <c r="AE4" s="64">
        <f>E2/AB4</f>
        <v>23.498104272950158</v>
      </c>
      <c r="AF4" s="54">
        <v>7.1999999999999998E-3</v>
      </c>
      <c r="AG4" s="62">
        <v>0.16941200000000001</v>
      </c>
      <c r="AH4" s="64">
        <f>Y4/V4</f>
        <v>164</v>
      </c>
      <c r="AI4" s="54">
        <v>0.80914900000000001</v>
      </c>
      <c r="AJ4" s="55">
        <v>0.18277399999999999</v>
      </c>
    </row>
    <row r="5" spans="4:37" ht="15.75" customHeight="1" thickBot="1">
      <c r="D5" s="2" t="s">
        <v>8</v>
      </c>
      <c r="E5" s="2">
        <v>0.03</v>
      </c>
      <c r="F5" s="2">
        <v>0.128</v>
      </c>
      <c r="G5" s="3">
        <v>1.2999999999999999E-2</v>
      </c>
      <c r="H5" s="3">
        <v>1E-3</v>
      </c>
      <c r="I5" s="1"/>
      <c r="L5" s="16" t="s">
        <v>8</v>
      </c>
      <c r="M5" s="19">
        <f>(F5+F6+F7)/3</f>
        <v>0.12966666666666668</v>
      </c>
      <c r="N5" s="13">
        <f>(G5+G6+G7)/3</f>
        <v>1.2999999999999999E-2</v>
      </c>
      <c r="O5" s="24">
        <f>(H5+H6+H7)/3</f>
        <v>1E-3</v>
      </c>
      <c r="P5" s="25">
        <f>SQRT((((F5-M5)^2)+((F6-M5)^2)+((F7-M5)^2)/2))</f>
        <v>2.1473497877875234E-3</v>
      </c>
      <c r="Q5" s="14">
        <f>SQRT((((G5-N5)^2)+((G6-N5)^2)+((G7-N5)^2)/2))</f>
        <v>0</v>
      </c>
      <c r="R5" s="26">
        <f>SQRT((((H5-O5)^2)+((H6-O5)^2)+((H7-O5)^2)/2))</f>
        <v>0</v>
      </c>
      <c r="S5" s="18">
        <f t="shared" si="0"/>
        <v>1.2397729780234124E-3</v>
      </c>
      <c r="T5" s="18">
        <f t="shared" si="0"/>
        <v>0</v>
      </c>
      <c r="U5" s="18">
        <f t="shared" si="0"/>
        <v>0</v>
      </c>
      <c r="V5" s="52">
        <f t="shared" ref="V5:V6" si="1">N5*PI()</f>
        <v>4.084070449666731E-2</v>
      </c>
      <c r="W5" s="53">
        <f t="shared" ref="W5:W6" si="2">SQRT(((0.00005)^2)+((T5)^2))</f>
        <v>5.0000000000000002E-5</v>
      </c>
      <c r="X5" s="60">
        <f t="shared" ref="X5:X6" si="3">(((N5+W5)*PI())-((N5-W5)*PI()))/2</f>
        <v>1.570796326794896E-4</v>
      </c>
      <c r="Y5" s="52">
        <f>I6*V5</f>
        <v>5.6768579250367557</v>
      </c>
      <c r="Z5" s="53">
        <f>SQRT((0.0005)^2+(S5)^2)</f>
        <v>1.3368010461684418E-3</v>
      </c>
      <c r="AA5" s="60">
        <f xml:space="preserve"> (((V5+X5)*I6)-((V5-X5)*I9))/2</f>
        <v>0.14388494353441228</v>
      </c>
      <c r="AB5" s="52">
        <f>((N5/2)^2*PI())*Y5</f>
        <v>7.5350235020446761E-4</v>
      </c>
      <c r="AC5" s="53">
        <f t="shared" ref="AC5:AC6" si="4">SQRT((0.0005)^2+(S5)^2)</f>
        <v>1.3368010461684418E-3</v>
      </c>
      <c r="AD5" s="62">
        <f t="shared" ref="AD5:AD6" si="5">((((G4+AC5/2)^2)*PI()*(Y5+AC5)-((((G5-AC5)/2)^2)*PI()*(Y5-AC5))/2))</f>
        <v>3.535002659817375E-3</v>
      </c>
      <c r="AE5" s="64">
        <f>E5/AB5</f>
        <v>39.81407621603212</v>
      </c>
      <c r="AF5" s="54">
        <v>1.8400000000000001E-3</v>
      </c>
      <c r="AG5" s="60">
        <v>7.3599999999999999E-2</v>
      </c>
      <c r="AH5" s="64">
        <f>Y5/V5</f>
        <v>139</v>
      </c>
      <c r="AI5" s="54">
        <v>2.4489999999999998E-3</v>
      </c>
      <c r="AJ5" s="55">
        <v>0.193213</v>
      </c>
    </row>
    <row r="6" spans="4:37" ht="15.75" customHeight="1" thickBot="1">
      <c r="D6" s="1"/>
      <c r="E6" s="1"/>
      <c r="F6" s="2">
        <v>0.13100000000000001</v>
      </c>
      <c r="G6" s="3">
        <v>1.2999999999999999E-2</v>
      </c>
      <c r="H6" s="3">
        <v>1E-3</v>
      </c>
      <c r="I6" s="2">
        <v>139</v>
      </c>
      <c r="L6" s="17" t="s">
        <v>9</v>
      </c>
      <c r="M6" s="20">
        <f>(F8+F9+F10)/3</f>
        <v>0.13066666666666668</v>
      </c>
      <c r="N6" s="69">
        <f>(G8+G9+G10)/3</f>
        <v>1.4E-2</v>
      </c>
      <c r="O6" s="23">
        <f>(H8+H9+H10)/3</f>
        <v>8.6666666666666663E-4</v>
      </c>
      <c r="P6" s="27">
        <f>SQRT((((F8-M6)^2)+((F9-M6)^2)+((F10-M6)^2)/2))</f>
        <v>7.8173595997057426E-4</v>
      </c>
      <c r="Q6" s="22">
        <f>SQRT((((G8-N6)^2)+((G9-N6)^2)+((G10-N6)^2)/2))</f>
        <v>0</v>
      </c>
      <c r="R6" s="28">
        <f>SQRT((((H8-O6)^2)+((H9-O6)^2)+((H10-O6)^2)/2))</f>
        <v>6.6666666666666643E-5</v>
      </c>
      <c r="S6" s="21">
        <f t="shared" si="0"/>
        <v>4.5133546692422159E-4</v>
      </c>
      <c r="T6" s="21">
        <f t="shared" si="0"/>
        <v>0</v>
      </c>
      <c r="U6" s="21">
        <f t="shared" si="0"/>
        <v>3.8490017945975041E-5</v>
      </c>
      <c r="V6" s="56">
        <f t="shared" si="1"/>
        <v>4.3982297150257102E-2</v>
      </c>
      <c r="W6" s="57">
        <f t="shared" si="2"/>
        <v>5.0000000000000002E-5</v>
      </c>
      <c r="X6" s="61">
        <f t="shared" si="3"/>
        <v>1.5707963267948613E-4</v>
      </c>
      <c r="Y6" s="56">
        <f>I9*V6</f>
        <v>5.8496455209841942</v>
      </c>
      <c r="Z6" s="57">
        <f>SQRT((0.0005)^2+(S6)^2)</f>
        <v>6.7357531405456441E-4</v>
      </c>
      <c r="AA6" s="61">
        <f xml:space="preserve"> (((V6+X6)*I9)-((V6-X6)*I9))/2</f>
        <v>2.089159114637118E-2</v>
      </c>
      <c r="AB6" s="56">
        <f>((N6/2)^2*PI())*Y6</f>
        <v>9.0048296634659094E-4</v>
      </c>
      <c r="AC6" s="57">
        <f t="shared" si="4"/>
        <v>6.7357531405456441E-4</v>
      </c>
      <c r="AD6" s="63">
        <f t="shared" si="5"/>
        <v>2.9201372546590523E-3</v>
      </c>
      <c r="AE6" s="65">
        <f>E8/AB6</f>
        <v>35.536485637067983</v>
      </c>
      <c r="AF6" s="58">
        <v>7.1999999999999998E-3</v>
      </c>
      <c r="AG6" s="63">
        <v>0.25600000000000001</v>
      </c>
      <c r="AH6" s="65">
        <f>Y6/V6</f>
        <v>133</v>
      </c>
      <c r="AI6" s="58">
        <v>7.0489999999999997E-3</v>
      </c>
      <c r="AJ6" s="59">
        <v>9.5765000000000003E-2</v>
      </c>
    </row>
    <row r="7" spans="4:37" ht="15.75" customHeight="1" thickBot="1">
      <c r="D7" s="1"/>
      <c r="E7" s="1"/>
      <c r="F7" s="2">
        <v>0.13</v>
      </c>
      <c r="G7" s="3">
        <v>1.2999999999999999E-2</v>
      </c>
      <c r="H7" s="3">
        <v>1E-3</v>
      </c>
      <c r="I7" s="1"/>
      <c r="V7" s="71" t="s">
        <v>19</v>
      </c>
      <c r="W7" s="72"/>
      <c r="X7" s="71" t="s">
        <v>19</v>
      </c>
      <c r="Y7" s="72"/>
      <c r="Z7" s="71" t="s">
        <v>20</v>
      </c>
      <c r="AA7" s="72"/>
      <c r="AB7" s="71" t="s">
        <v>21</v>
      </c>
      <c r="AC7" s="72"/>
    </row>
    <row r="8" spans="4:37" ht="15.75" customHeight="1" thickBot="1">
      <c r="D8" s="2" t="s">
        <v>9</v>
      </c>
      <c r="E8" s="2">
        <v>3.2000000000000001E-2</v>
      </c>
      <c r="F8" s="2">
        <v>0.13</v>
      </c>
      <c r="G8" s="3">
        <v>1.4E-2</v>
      </c>
      <c r="H8" s="3">
        <v>8.9999999999999998E-4</v>
      </c>
      <c r="I8" s="1"/>
      <c r="N8" s="39" t="s">
        <v>10</v>
      </c>
      <c r="O8" s="40"/>
      <c r="P8" s="40"/>
    </row>
    <row r="9" spans="4:37" ht="15.75" customHeight="1" thickBot="1">
      <c r="D9" s="1"/>
      <c r="E9" s="1"/>
      <c r="F9" s="2">
        <v>0.13100000000000001</v>
      </c>
      <c r="G9" s="3">
        <v>1.4E-2</v>
      </c>
      <c r="H9" s="3">
        <v>8.9999999999999998E-4</v>
      </c>
      <c r="I9" s="2">
        <v>133</v>
      </c>
    </row>
    <row r="10" spans="4:37" ht="15.75" customHeight="1" thickBot="1">
      <c r="D10" s="1"/>
      <c r="E10" s="1"/>
      <c r="F10" s="2">
        <v>0.13100000000000001</v>
      </c>
      <c r="G10" s="3">
        <v>1.4E-2</v>
      </c>
      <c r="H10" s="3">
        <v>8.0000000000000004E-4</v>
      </c>
      <c r="I10" s="1"/>
      <c r="L10" s="4"/>
      <c r="M10" s="7"/>
      <c r="N10" s="7"/>
      <c r="O10" s="7"/>
      <c r="P10" s="38"/>
      <c r="Q10" s="33"/>
      <c r="R10" s="33"/>
      <c r="S10" s="38"/>
      <c r="T10" s="33"/>
      <c r="U10" s="33"/>
    </row>
    <row r="11" spans="4:37"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4:37">
      <c r="F12" s="32" t="s">
        <v>11</v>
      </c>
      <c r="G12" s="33"/>
      <c r="H12" s="33"/>
      <c r="L12" s="7"/>
      <c r="M12" s="8"/>
      <c r="N12" s="6"/>
      <c r="O12" s="9"/>
      <c r="P12" s="8"/>
      <c r="Q12" s="6"/>
      <c r="R12" s="9"/>
      <c r="S12" s="8"/>
      <c r="T12" s="6"/>
      <c r="U12" s="9"/>
    </row>
    <row r="13" spans="4:37">
      <c r="L13" s="7"/>
      <c r="M13" s="8"/>
      <c r="N13" s="6"/>
      <c r="O13" s="9"/>
      <c r="P13" s="8"/>
      <c r="Q13" s="6"/>
      <c r="R13" s="9"/>
      <c r="S13" s="8"/>
      <c r="T13" s="6"/>
      <c r="U13" s="9"/>
    </row>
    <row r="14" spans="4:37">
      <c r="L14" s="7"/>
      <c r="M14" s="8"/>
      <c r="N14" s="6"/>
      <c r="O14" s="9"/>
      <c r="P14" s="9"/>
      <c r="Q14" s="6"/>
      <c r="R14" s="9"/>
      <c r="S14" s="9"/>
      <c r="T14" s="6"/>
      <c r="U14" s="9"/>
    </row>
    <row r="15" spans="4:37" ht="15" customHeight="1"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4:37" ht="15.75" customHeight="1" thickBot="1"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4:37" ht="57.75" customHeight="1" thickBot="1">
      <c r="D17" s="10"/>
      <c r="E17" s="11" t="s">
        <v>12</v>
      </c>
      <c r="F17" s="11" t="s">
        <v>13</v>
      </c>
      <c r="G17" s="11" t="s">
        <v>14</v>
      </c>
      <c r="L17" s="43"/>
      <c r="M17" s="44"/>
      <c r="N17" s="44"/>
      <c r="O17" s="44"/>
      <c r="P17" s="45"/>
      <c r="Q17" s="42"/>
      <c r="R17" s="42"/>
      <c r="S17" s="45"/>
      <c r="T17" s="42"/>
      <c r="U17" s="46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5"/>
      <c r="AG17" s="46"/>
      <c r="AH17" s="45"/>
      <c r="AI17" s="46"/>
      <c r="AJ17" s="45"/>
      <c r="AK17" s="42"/>
    </row>
    <row r="18" spans="4:37" ht="15.75" customHeight="1" thickBot="1">
      <c r="D18" s="11" t="s">
        <v>5</v>
      </c>
      <c r="E18" s="11">
        <v>100</v>
      </c>
      <c r="F18" s="11">
        <v>1.46</v>
      </c>
      <c r="G18" s="11">
        <v>8.5999999999999993E-2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5"/>
      <c r="W18" s="45"/>
      <c r="X18" s="46"/>
      <c r="Y18" s="41"/>
      <c r="Z18" s="45"/>
      <c r="AA18" s="45"/>
      <c r="AB18" s="46"/>
      <c r="AC18" s="41"/>
      <c r="AD18" s="45"/>
      <c r="AE18" s="46"/>
      <c r="AF18" s="43"/>
      <c r="AG18" s="47"/>
      <c r="AH18" s="47"/>
      <c r="AI18" s="47"/>
      <c r="AJ18" s="47"/>
      <c r="AK18" s="42"/>
    </row>
    <row r="19" spans="4:37" ht="15.75" customHeight="1" thickBot="1">
      <c r="D19" s="10"/>
      <c r="E19" s="11">
        <v>150</v>
      </c>
      <c r="F19" s="11">
        <v>1.95</v>
      </c>
      <c r="G19" s="11">
        <v>0.111</v>
      </c>
      <c r="L19" s="48"/>
      <c r="M19" s="49"/>
      <c r="N19" s="49"/>
      <c r="O19" s="49"/>
      <c r="P19" s="49"/>
      <c r="Q19" s="43"/>
      <c r="R19" s="43"/>
      <c r="S19" s="49"/>
      <c r="T19" s="43"/>
      <c r="U19" s="49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3"/>
      <c r="AG19" s="43"/>
      <c r="AH19" s="43"/>
      <c r="AI19" s="43"/>
      <c r="AJ19" s="43"/>
      <c r="AK19" s="42"/>
    </row>
    <row r="20" spans="4:37" ht="15.75" customHeight="1" thickBot="1">
      <c r="D20" s="10"/>
      <c r="E20" s="11">
        <v>200</v>
      </c>
      <c r="F20" s="11">
        <v>2.44</v>
      </c>
      <c r="G20" s="11">
        <v>0.16200000000000001</v>
      </c>
      <c r="L20" s="48"/>
      <c r="M20" s="49"/>
      <c r="N20" s="49"/>
      <c r="O20" s="49"/>
      <c r="P20" s="49"/>
      <c r="Q20" s="43"/>
      <c r="R20" s="43"/>
      <c r="S20" s="49"/>
      <c r="T20" s="43"/>
      <c r="U20" s="49"/>
      <c r="V20" s="43"/>
      <c r="W20" s="43"/>
      <c r="X20" s="43"/>
      <c r="Y20" s="43"/>
      <c r="Z20" s="43"/>
      <c r="AA20" s="43"/>
      <c r="AB20" s="43"/>
      <c r="AC20" s="43"/>
      <c r="AD20" s="49"/>
      <c r="AE20" s="43"/>
      <c r="AF20" s="43"/>
      <c r="AG20" s="43"/>
      <c r="AH20" s="43"/>
      <c r="AI20" s="43"/>
      <c r="AJ20" s="43"/>
      <c r="AK20" s="42"/>
    </row>
    <row r="21" spans="4:37" ht="15.75" customHeight="1" thickBot="1">
      <c r="D21" s="10"/>
      <c r="E21" s="11">
        <v>250</v>
      </c>
      <c r="F21" s="11">
        <v>2.93</v>
      </c>
      <c r="G21" s="11">
        <v>0.20399999999999999</v>
      </c>
      <c r="L21" s="48"/>
      <c r="M21" s="49"/>
      <c r="N21" s="49"/>
      <c r="O21" s="49"/>
      <c r="P21" s="49"/>
      <c r="Q21" s="43"/>
      <c r="R21" s="43"/>
      <c r="S21" s="49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9"/>
      <c r="AE21" s="43"/>
      <c r="AF21" s="43"/>
      <c r="AG21" s="43"/>
      <c r="AH21" s="43"/>
      <c r="AI21" s="43"/>
      <c r="AJ21" s="43"/>
      <c r="AK21" s="42"/>
    </row>
    <row r="22" spans="4:37" ht="15.75" customHeight="1" thickBot="1">
      <c r="D22" s="10"/>
      <c r="E22" s="11">
        <v>300</v>
      </c>
      <c r="F22" s="11">
        <v>3.42</v>
      </c>
      <c r="G22" s="11">
        <v>0.254</v>
      </c>
      <c r="L22" s="48"/>
      <c r="M22" s="50"/>
      <c r="N22" s="50"/>
      <c r="O22" s="50"/>
      <c r="P22" s="51"/>
      <c r="Q22" s="42"/>
      <c r="R22" s="42"/>
      <c r="S22" s="51"/>
      <c r="T22" s="42"/>
      <c r="U22" s="46"/>
      <c r="V22" s="43"/>
      <c r="W22" s="43"/>
      <c r="X22" s="43"/>
      <c r="Y22" s="43"/>
      <c r="Z22" s="43"/>
      <c r="AA22" s="43"/>
      <c r="AB22" s="43"/>
      <c r="AC22" s="43"/>
      <c r="AD22" s="49"/>
      <c r="AE22" s="43"/>
      <c r="AF22" s="51"/>
      <c r="AG22" s="46"/>
      <c r="AH22" s="42"/>
      <c r="AI22" s="42"/>
      <c r="AJ22" s="42"/>
      <c r="AK22" s="42"/>
    </row>
    <row r="23" spans="4:37" ht="15.75" customHeight="1" thickBot="1">
      <c r="D23" s="11" t="s">
        <v>8</v>
      </c>
      <c r="E23" s="11">
        <v>100</v>
      </c>
      <c r="F23" s="11">
        <v>1.48</v>
      </c>
      <c r="G23" s="11">
        <v>1.7000000000000001E-2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51"/>
      <c r="W23" s="51"/>
      <c r="X23" s="46"/>
      <c r="Y23" s="41"/>
      <c r="Z23" s="51"/>
      <c r="AA23" s="51"/>
      <c r="AB23" s="46"/>
      <c r="AC23" s="41"/>
      <c r="AD23" s="51"/>
      <c r="AE23" s="42"/>
      <c r="AF23" s="42"/>
      <c r="AG23" s="42"/>
      <c r="AH23" s="42"/>
      <c r="AI23" s="42"/>
      <c r="AJ23" s="42"/>
      <c r="AK23" s="42"/>
    </row>
    <row r="24" spans="4:37" ht="15.75" customHeight="1" thickBot="1">
      <c r="D24" s="10"/>
      <c r="E24" s="11">
        <v>150</v>
      </c>
      <c r="F24" s="11">
        <v>1.97</v>
      </c>
      <c r="G24" s="11">
        <v>4.1000000000000002E-2</v>
      </c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4:37" ht="15.75" customHeight="1" thickBot="1">
      <c r="D25" s="10"/>
      <c r="E25" s="11">
        <v>200</v>
      </c>
      <c r="F25" s="11">
        <v>2.46</v>
      </c>
      <c r="G25" s="11">
        <v>7.0000000000000007E-2</v>
      </c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4:37" ht="15.75" customHeight="1" thickBot="1">
      <c r="D26" s="10"/>
      <c r="E26" s="11">
        <v>250</v>
      </c>
      <c r="F26" s="11">
        <v>2.94</v>
      </c>
      <c r="G26" s="11">
        <v>9.4E-2</v>
      </c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4:37" ht="15.75" customHeight="1" thickBot="1">
      <c r="D27" s="10"/>
      <c r="E27" s="11">
        <v>300</v>
      </c>
      <c r="F27" s="11">
        <v>3.44</v>
      </c>
      <c r="G27" s="11">
        <v>0.11700000000000001</v>
      </c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4:37" ht="15.75" customHeight="1" thickBot="1">
      <c r="D28" s="11" t="s">
        <v>9</v>
      </c>
      <c r="E28" s="11">
        <v>100</v>
      </c>
      <c r="F28" s="11">
        <v>1.53</v>
      </c>
      <c r="G28" s="11">
        <v>3.0000000000000001E-3</v>
      </c>
    </row>
    <row r="29" spans="4:37" ht="15.75" customHeight="1" thickBot="1">
      <c r="D29" s="10"/>
      <c r="E29" s="11">
        <v>150</v>
      </c>
      <c r="F29" s="11">
        <v>1.99</v>
      </c>
      <c r="G29" s="11">
        <v>8.0000000000000002E-3</v>
      </c>
    </row>
    <row r="30" spans="4:37" ht="15.75" customHeight="1" thickBot="1">
      <c r="D30" s="10"/>
      <c r="E30" s="11">
        <v>200</v>
      </c>
      <c r="F30" s="11">
        <v>2.8</v>
      </c>
      <c r="G30" s="11">
        <v>2.1999999999999999E-2</v>
      </c>
    </row>
    <row r="31" spans="4:37" ht="15.75" customHeight="1" thickBot="1">
      <c r="D31" s="10"/>
      <c r="E31" s="11">
        <v>250</v>
      </c>
      <c r="F31" s="11">
        <v>2.97</v>
      </c>
      <c r="G31" s="11">
        <v>3.2000000000000001E-2</v>
      </c>
    </row>
    <row r="32" spans="4:37" ht="15.75" customHeight="1" thickBot="1">
      <c r="D32" s="10"/>
      <c r="E32" s="11">
        <v>300</v>
      </c>
      <c r="F32" s="11">
        <v>3.46</v>
      </c>
      <c r="G32" s="11">
        <v>4.5999999999999999E-2</v>
      </c>
    </row>
    <row r="35" spans="7:9">
      <c r="G35" s="32" t="s">
        <v>22</v>
      </c>
      <c r="H35" s="33"/>
      <c r="I35" s="33"/>
    </row>
  </sheetData>
  <mergeCells count="12">
    <mergeCell ref="V7:W7"/>
    <mergeCell ref="X7:Y7"/>
    <mergeCell ref="Z7:AA7"/>
    <mergeCell ref="AB7:AC7"/>
    <mergeCell ref="G35:I35"/>
    <mergeCell ref="M2:O2"/>
    <mergeCell ref="P2:R2"/>
    <mergeCell ref="S2:U2"/>
    <mergeCell ref="S10:U10"/>
    <mergeCell ref="N8:P8"/>
    <mergeCell ref="P10:R10"/>
    <mergeCell ref="F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Lundin, Alexander Michael</dc:creator>
  <cp:lastModifiedBy>Lindholm, Thomas Marion</cp:lastModifiedBy>
  <dcterms:created xsi:type="dcterms:W3CDTF">2015-09-23T20:44:06Z</dcterms:created>
  <dcterms:modified xsi:type="dcterms:W3CDTF">2015-09-23T23:54:18Z</dcterms:modified>
</cp:coreProperties>
</file>