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namel-my.sharepoint.com/personal/i_precious_namel_ng/Documents/HRM/SALARY/"/>
    </mc:Choice>
  </mc:AlternateContent>
  <xr:revisionPtr revIDLastSave="3" documentId="8_{AF56E89A-F0EA-4305-88CF-212248C1832A}" xr6:coauthVersionLast="47" xr6:coauthVersionMax="47" xr10:uidLastSave="{6F3C6F5F-8C5F-4678-B769-7E56A298D436}"/>
  <bookViews>
    <workbookView xWindow="-120" yWindow="-120" windowWidth="20730" windowHeight="11160" xr2:uid="{07318BF2-EFFE-4A14-9070-260FAFFEF2D8}"/>
  </bookViews>
  <sheets>
    <sheet name="April 2022 " sheetId="56" r:id="rId1"/>
    <sheet name="Sheet1" sheetId="5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56" l="1"/>
  <c r="M36" i="56"/>
  <c r="P7" i="56"/>
  <c r="L23" i="56"/>
  <c r="L24" i="56"/>
  <c r="L25" i="56"/>
  <c r="L28" i="56"/>
  <c r="L30" i="56"/>
  <c r="L31" i="56"/>
  <c r="L32" i="56"/>
  <c r="L10" i="56"/>
  <c r="L11" i="56"/>
  <c r="L12" i="56"/>
  <c r="L13" i="56"/>
  <c r="L14" i="56"/>
  <c r="L16" i="56"/>
  <c r="L22" i="56"/>
  <c r="L8" i="56"/>
  <c r="L9" i="56"/>
  <c r="L7" i="56"/>
  <c r="L36" i="56" s="1"/>
  <c r="Q40" i="56"/>
  <c r="Q41" i="56"/>
  <c r="Q42" i="56"/>
  <c r="Q45" i="56"/>
  <c r="Q46" i="56"/>
  <c r="Q47" i="56"/>
  <c r="Q48" i="56"/>
  <c r="P20" i="56" l="1"/>
  <c r="P8" i="56" l="1"/>
  <c r="K8" i="56"/>
  <c r="I36" i="56"/>
  <c r="J17" i="57"/>
  <c r="I18" i="57"/>
  <c r="J18" i="57" s="1"/>
  <c r="I17" i="57"/>
  <c r="Q8" i="56" l="1"/>
  <c r="P44" i="56"/>
  <c r="Q44" i="56" s="1"/>
  <c r="P33" i="56" l="1"/>
  <c r="P34" i="56"/>
  <c r="K34" i="56"/>
  <c r="E36" i="56"/>
  <c r="K33" i="56"/>
  <c r="Q34" i="56" l="1"/>
  <c r="Q33" i="56"/>
  <c r="O36" i="56"/>
  <c r="M49" i="56"/>
  <c r="H36" i="56"/>
  <c r="G36" i="56"/>
  <c r="F36" i="56"/>
  <c r="K15" i="56"/>
  <c r="K18" i="56"/>
  <c r="K20" i="56"/>
  <c r="K21" i="56"/>
  <c r="K26" i="56"/>
  <c r="K27" i="56"/>
  <c r="K29" i="56"/>
  <c r="K31" i="56"/>
  <c r="K32" i="56"/>
  <c r="K22" i="56"/>
  <c r="K23" i="56"/>
  <c r="K24" i="56"/>
  <c r="K25" i="56"/>
  <c r="K7" i="56"/>
  <c r="K9" i="56"/>
  <c r="K10" i="56"/>
  <c r="K11" i="56"/>
  <c r="K12" i="56"/>
  <c r="K13" i="56"/>
  <c r="K14" i="56"/>
  <c r="P15" i="56"/>
  <c r="P17" i="56"/>
  <c r="P18" i="56"/>
  <c r="P21" i="56"/>
  <c r="P26" i="56"/>
  <c r="P27" i="56"/>
  <c r="P29" i="56"/>
  <c r="Q29" i="56" s="1"/>
  <c r="P43" i="56"/>
  <c r="K43" i="56"/>
  <c r="F5" i="57" a="1"/>
  <c r="F5" i="57" s="1"/>
  <c r="E6" i="57"/>
  <c r="E7" i="57"/>
  <c r="E8" i="57"/>
  <c r="E9" i="57"/>
  <c r="E5" i="57"/>
  <c r="P30" i="56"/>
  <c r="Q43" i="56" l="1"/>
  <c r="P31" i="56"/>
  <c r="G37" i="56"/>
  <c r="K30" i="56"/>
  <c r="P32" i="56"/>
  <c r="Q32" i="56" s="1"/>
  <c r="K28" i="56" l="1"/>
  <c r="N25" i="56"/>
  <c r="N24" i="56"/>
  <c r="P28" i="56" l="1"/>
  <c r="Q28" i="56" s="1"/>
  <c r="Q27" i="56" l="1"/>
  <c r="Q30" i="56"/>
  <c r="L53" i="56" l="1"/>
  <c r="N36" i="56" l="1"/>
  <c r="Q26" i="56"/>
  <c r="K19" i="56" l="1"/>
  <c r="P19" i="56" l="1"/>
  <c r="K16" i="56" l="1"/>
  <c r="K36" i="56" l="1"/>
  <c r="K49" i="56" s="1"/>
  <c r="Q21" i="56"/>
  <c r="Q18" i="56"/>
  <c r="Q20" i="56"/>
  <c r="Q17" i="56"/>
  <c r="Q19" i="56"/>
  <c r="Q15" i="56"/>
  <c r="P23" i="56"/>
  <c r="P24" i="56"/>
  <c r="P12" i="56" l="1"/>
  <c r="Q12" i="56" s="1"/>
  <c r="P16" i="56"/>
  <c r="Q16" i="56" s="1"/>
  <c r="P13" i="56"/>
  <c r="Q13" i="56" s="1"/>
  <c r="P22" i="56"/>
  <c r="Q22" i="56" s="1"/>
  <c r="P10" i="56"/>
  <c r="Q10" i="56" s="1"/>
  <c r="Q7" i="56"/>
  <c r="Q23" i="56"/>
  <c r="P14" i="56"/>
  <c r="Q14" i="56" s="1"/>
  <c r="P11" i="56"/>
  <c r="Q11" i="56" s="1"/>
  <c r="P9" i="56"/>
  <c r="Q9" i="56" s="1"/>
  <c r="P39" i="56" l="1"/>
  <c r="Q39" i="56" s="1"/>
  <c r="P25" i="56"/>
  <c r="Q25" i="56" s="1"/>
  <c r="L54" i="56"/>
  <c r="M55" i="56" s="1"/>
  <c r="Q24" i="56"/>
  <c r="P36" i="56" l="1"/>
  <c r="Q36" i="56" l="1"/>
  <c r="Q49" i="56" s="1"/>
  <c r="M52" i="56" s="1"/>
  <c r="M56" i="56" s="1"/>
  <c r="P49" i="5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<sst xmlns="http://schemas.openxmlformats.org/spreadsheetml/2006/main" count="117" uniqueCount="104">
  <si>
    <t>Basic</t>
  </si>
  <si>
    <t>Transport</t>
  </si>
  <si>
    <t>Housing</t>
  </si>
  <si>
    <t>Utility</t>
  </si>
  <si>
    <t>Dress</t>
  </si>
  <si>
    <t>Gross pay</t>
  </si>
  <si>
    <t>Net Pay</t>
  </si>
  <si>
    <t>Engr. Kelechi Alfred</t>
  </si>
  <si>
    <t>Field Engineer</t>
  </si>
  <si>
    <t>Idoko Precious</t>
  </si>
  <si>
    <t>Simeon Usman</t>
  </si>
  <si>
    <t>Security</t>
  </si>
  <si>
    <t>Neatness Staff</t>
  </si>
  <si>
    <t>Mohammed Kabiru</t>
  </si>
  <si>
    <t>Senior Driver</t>
  </si>
  <si>
    <t>Domestic Driver</t>
  </si>
  <si>
    <t>Musa Yusuf</t>
  </si>
  <si>
    <t>NAMES</t>
  </si>
  <si>
    <t>DESIGNATION</t>
  </si>
  <si>
    <t>NIGERIA AGRICULTURAL MECHANIZATION AND EQUIPMENT LEASING LIMITED (NAMEL)</t>
  </si>
  <si>
    <t>EMOLUMENTS</t>
  </si>
  <si>
    <t>DEDUCTIONS</t>
  </si>
  <si>
    <t>ICTA</t>
  </si>
  <si>
    <t>PAYE</t>
  </si>
  <si>
    <t>Prepared By</t>
  </si>
  <si>
    <t>Signature</t>
  </si>
  <si>
    <t>Designation</t>
  </si>
  <si>
    <t>Approved by</t>
  </si>
  <si>
    <t>Sum of B+T+H</t>
  </si>
  <si>
    <t>GRAND TOTAL</t>
  </si>
  <si>
    <t>Ali Ismaila Gbatigbi</t>
  </si>
  <si>
    <t>Service Engineer</t>
  </si>
  <si>
    <t>Abdulkareem Abubakar</t>
  </si>
  <si>
    <t>Domestic Assistant</t>
  </si>
  <si>
    <t>Swimming pool attendent</t>
  </si>
  <si>
    <t>John Bosco Odey</t>
  </si>
  <si>
    <t>Dada -Oluwatade Adeniyi</t>
  </si>
  <si>
    <t>Adeleke Adekanmbi</t>
  </si>
  <si>
    <t>TPP</t>
  </si>
  <si>
    <t>Patience Douglas</t>
  </si>
  <si>
    <t>Pius Ibrahim Sumaila</t>
  </si>
  <si>
    <t>Agnes Egbodo Adiya</t>
  </si>
  <si>
    <t>CMO</t>
  </si>
  <si>
    <t>Matthew A. Adebisi</t>
  </si>
  <si>
    <t>Happiness Clement</t>
  </si>
  <si>
    <t>Paramdi Solomon Abari</t>
  </si>
  <si>
    <t>Allowances</t>
  </si>
  <si>
    <t>Gbadegesin Salisu Aderemi</t>
  </si>
  <si>
    <t>Pool Driver</t>
  </si>
  <si>
    <t>HRM</t>
  </si>
  <si>
    <t xml:space="preserve">INALDS Desk Officer </t>
  </si>
  <si>
    <t xml:space="preserve">Otti Deborah Chinasa </t>
  </si>
  <si>
    <t>Suberu, Chirstopher Etunaiye</t>
  </si>
  <si>
    <t xml:space="preserve">Ogigbo Oga </t>
  </si>
  <si>
    <t xml:space="preserve">Leasing Officer </t>
  </si>
  <si>
    <t>Ayoola Ayodeji</t>
  </si>
  <si>
    <t>Business Analyst</t>
  </si>
  <si>
    <t>Sani Waklili Abubakar</t>
  </si>
  <si>
    <t xml:space="preserve">Intern </t>
  </si>
  <si>
    <t xml:space="preserve">M. Abdullahi Ahmed Inuwa </t>
  </si>
  <si>
    <t>Loans/adv</t>
  </si>
  <si>
    <t>Total Deductions</t>
  </si>
  <si>
    <t>Alice Joseph</t>
  </si>
  <si>
    <t>Househelp</t>
  </si>
  <si>
    <t xml:space="preserve">Timothy  Adugh Wombo </t>
  </si>
  <si>
    <t>Isah Sadoki</t>
  </si>
  <si>
    <t xml:space="preserve">Personal Assistance </t>
  </si>
  <si>
    <t>Adeyemi Temitope Isaac</t>
  </si>
  <si>
    <t xml:space="preserve">Logistics Officer </t>
  </si>
  <si>
    <t xml:space="preserve">Mohammed Biodun Adekunle </t>
  </si>
  <si>
    <t>Joy Sani</t>
  </si>
  <si>
    <t>Neat &amp; Tea Staff</t>
  </si>
  <si>
    <t xml:space="preserve">Grace Peter </t>
  </si>
  <si>
    <t xml:space="preserve">Office Cleaner </t>
  </si>
  <si>
    <t/>
  </si>
  <si>
    <t xml:space="preserve">Net emolument for the month  </t>
  </si>
  <si>
    <t>Add: FCT - IRS</t>
  </si>
  <si>
    <t>Staff pension contribution</t>
  </si>
  <si>
    <t>TOTAL Amount for approval</t>
  </si>
  <si>
    <t xml:space="preserve">Total Statutory deductions </t>
  </si>
  <si>
    <t>Oluwamayowa Adebisi</t>
  </si>
  <si>
    <t xml:space="preserve">Bonus </t>
  </si>
  <si>
    <t xml:space="preserve">Loans/Advances </t>
  </si>
  <si>
    <t xml:space="preserve">Name </t>
  </si>
  <si>
    <t xml:space="preserve">Month of First Deduction </t>
  </si>
  <si>
    <t>Loan Period</t>
  </si>
  <si>
    <t>Loan Amount</t>
  </si>
  <si>
    <t xml:space="preserve">Monthly deduction </t>
  </si>
  <si>
    <t xml:space="preserve">Oche Christopher George </t>
  </si>
  <si>
    <t>HoA</t>
  </si>
  <si>
    <t>Jik Raymond Gyang</t>
  </si>
  <si>
    <t xml:space="preserve">Security Officer </t>
  </si>
  <si>
    <t xml:space="preserve">Meshack Luka Gwom </t>
  </si>
  <si>
    <r>
      <t xml:space="preserve">              </t>
    </r>
    <r>
      <rPr>
        <b/>
        <strike/>
        <sz val="36"/>
        <color theme="1"/>
        <rFont val="Century Gothic"/>
        <family val="2"/>
      </rPr>
      <t>N</t>
    </r>
  </si>
  <si>
    <t>Surcharge/  absence/   penalties</t>
  </si>
  <si>
    <t>Oluwatosin Francess Akinyosoye</t>
  </si>
  <si>
    <t>HoP</t>
  </si>
  <si>
    <t>SUMMARY OF MARCH 2022 SALARY</t>
  </si>
  <si>
    <t>Director of Mobilization, Project Design, Client Executive</t>
  </si>
  <si>
    <t>Alex Nwoko</t>
  </si>
  <si>
    <t>Ngamson Ibrahim</t>
  </si>
  <si>
    <t>Admin Driver</t>
  </si>
  <si>
    <t>Pension 8%</t>
  </si>
  <si>
    <t xml:space="preserve"> MONTHLY SALARY SCHEDULE FOR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</si>
</sst>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&quot;$&quot;#,##0.00"/>
    <numFmt numFmtId="166" formatCode="[$-409]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rgb="FFFF0000"/>
      <name val="Century Gothic"/>
      <family val="2"/>
    </font>
    <font>
      <b/>
      <sz val="12"/>
      <color rgb="FFFF0000"/>
      <name val="Century Gothic"/>
      <family val="2"/>
    </font>
    <font>
      <sz val="12"/>
      <color theme="1"/>
      <name val="Century Gothic"/>
      <family val="2"/>
    </font>
    <font>
      <b/>
      <sz val="23"/>
      <color theme="1"/>
      <name val="Century Gothic"/>
      <family val="2"/>
    </font>
    <font>
      <sz val="23"/>
      <color rgb="FFFF0000"/>
      <name val="Century Gothic"/>
      <family val="2"/>
    </font>
    <font>
      <b/>
      <sz val="23"/>
      <color rgb="FFFF0000"/>
      <name val="Century Gothic"/>
      <family val="2"/>
    </font>
    <font>
      <sz val="23"/>
      <color theme="1"/>
      <name val="Century Gothic"/>
      <family val="2"/>
    </font>
    <font>
      <b/>
      <sz val="30"/>
      <color theme="1"/>
      <name val="Century Gothic"/>
      <family val="2"/>
    </font>
    <font>
      <b/>
      <sz val="36"/>
      <color theme="1"/>
      <name val="Century Gothic"/>
      <family val="2"/>
    </font>
    <font>
      <b/>
      <sz val="36"/>
      <name val="Century Gothic"/>
      <family val="2"/>
    </font>
    <font>
      <sz val="36"/>
      <name val="Century Gothic"/>
      <family val="2"/>
    </font>
    <font>
      <b/>
      <sz val="36"/>
      <color theme="2" tint="-0.89999084444715716"/>
      <name val="Century Gothic"/>
      <family val="2"/>
    </font>
    <font>
      <b/>
      <strike/>
      <sz val="36"/>
      <color theme="1"/>
      <name val="Century Gothic"/>
      <family val="2"/>
    </font>
    <font>
      <b/>
      <sz val="48"/>
      <color theme="1"/>
      <name val="Century Gothic"/>
      <family val="2"/>
    </font>
    <font>
      <b/>
      <sz val="48"/>
      <name val="Century Gothic"/>
      <family val="2"/>
    </font>
    <font>
      <b/>
      <sz val="37"/>
      <color theme="1"/>
      <name val="Century Gothic"/>
      <family val="2"/>
    </font>
    <font>
      <b/>
      <sz val="37"/>
      <name val="Century Gothic"/>
      <family val="2"/>
    </font>
    <font>
      <b/>
      <sz val="6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13">
    <xf numFmtId="0" fontId="0" fillId="0" borderId="0" xfId="0"/>
    <xf numFmtId="165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3" fontId="3" fillId="0" borderId="20" xfId="0" applyNumberFormat="1" applyFont="1" applyBorder="1"/>
    <xf numFmtId="165" fontId="3" fillId="0" borderId="20" xfId="0" applyNumberFormat="1" applyFont="1" applyBorder="1"/>
    <xf numFmtId="165" fontId="7" fillId="0" borderId="0" xfId="0" applyNumberFormat="1" applyFont="1"/>
    <xf numFmtId="3" fontId="7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5" fontId="11" fillId="0" borderId="0" xfId="0" applyNumberFormat="1" applyFont="1"/>
    <xf numFmtId="165" fontId="11" fillId="0" borderId="20" xfId="0" applyNumberFormat="1" applyFont="1" applyBorder="1"/>
    <xf numFmtId="165" fontId="12" fillId="0" borderId="0" xfId="0" applyNumberFormat="1" applyFont="1" applyAlignment="1">
      <alignment wrapText="1"/>
    </xf>
    <xf numFmtId="164" fontId="0" fillId="0" borderId="0" xfId="6" applyFont="1"/>
    <xf numFmtId="166" fontId="0" fillId="0" borderId="0" xfId="0" applyNumberFormat="1"/>
    <xf numFmtId="165" fontId="8" fillId="0" borderId="0" xfId="0" applyNumberFormat="1" applyFont="1"/>
    <xf numFmtId="165" fontId="9" fillId="0" borderId="0" xfId="0" applyNumberFormat="1" applyFont="1"/>
    <xf numFmtId="165" fontId="10" fillId="0" borderId="0" xfId="0" applyNumberFormat="1" applyFont="1"/>
    <xf numFmtId="4" fontId="13" fillId="0" borderId="2" xfId="0" applyNumberFormat="1" applyFont="1" applyBorder="1"/>
    <xf numFmtId="4" fontId="13" fillId="0" borderId="15" xfId="0" applyNumberFormat="1" applyFont="1" applyBorder="1"/>
    <xf numFmtId="4" fontId="13" fillId="0" borderId="13" xfId="6" applyNumberFormat="1" applyFont="1" applyBorder="1" applyAlignment="1"/>
    <xf numFmtId="164" fontId="13" fillId="0" borderId="3" xfId="6" applyFont="1" applyBorder="1" applyAlignment="1"/>
    <xf numFmtId="164" fontId="13" fillId="0" borderId="2" xfId="6" applyFont="1" applyBorder="1" applyAlignment="1"/>
    <xf numFmtId="164" fontId="13" fillId="2" borderId="10" xfId="6" applyFont="1" applyFill="1" applyBorder="1" applyAlignment="1"/>
    <xf numFmtId="3" fontId="13" fillId="0" borderId="31" xfId="0" applyNumberFormat="1" applyFont="1" applyBorder="1"/>
    <xf numFmtId="4" fontId="13" fillId="0" borderId="1" xfId="0" applyNumberFormat="1" applyFont="1" applyBorder="1"/>
    <xf numFmtId="4" fontId="13" fillId="0" borderId="1" xfId="6" applyNumberFormat="1" applyFont="1" applyBorder="1" applyAlignment="1"/>
    <xf numFmtId="4" fontId="13" fillId="0" borderId="10" xfId="6" applyNumberFormat="1" applyFont="1" applyBorder="1" applyAlignment="1"/>
    <xf numFmtId="4" fontId="13" fillId="2" borderId="1" xfId="6" applyNumberFormat="1" applyFont="1" applyFill="1" applyBorder="1" applyAlignment="1"/>
    <xf numFmtId="4" fontId="12" fillId="0" borderId="14" xfId="0" applyNumberFormat="1" applyFont="1" applyBorder="1"/>
    <xf numFmtId="4" fontId="12" fillId="0" borderId="1" xfId="0" applyNumberFormat="1" applyFont="1" applyBorder="1"/>
    <xf numFmtId="4" fontId="12" fillId="0" borderId="30" xfId="0" applyNumberFormat="1" applyFont="1" applyBorder="1"/>
    <xf numFmtId="4" fontId="14" fillId="0" borderId="1" xfId="6" applyNumberFormat="1" applyFont="1" applyBorder="1" applyAlignment="1"/>
    <xf numFmtId="4" fontId="13" fillId="0" borderId="1" xfId="6" applyNumberFormat="1" applyFont="1" applyFill="1" applyBorder="1" applyAlignment="1"/>
    <xf numFmtId="4" fontId="13" fillId="0" borderId="10" xfId="6" applyNumberFormat="1" applyFont="1" applyFill="1" applyBorder="1" applyAlignment="1"/>
    <xf numFmtId="4" fontId="13" fillId="2" borderId="1" xfId="0" applyNumberFormat="1" applyFont="1" applyFill="1" applyBorder="1"/>
    <xf numFmtId="4" fontId="14" fillId="2" borderId="1" xfId="6" applyNumberFormat="1" applyFont="1" applyFill="1" applyBorder="1" applyAlignment="1"/>
    <xf numFmtId="4" fontId="13" fillId="2" borderId="3" xfId="0" applyNumberFormat="1" applyFont="1" applyFill="1" applyBorder="1"/>
    <xf numFmtId="4" fontId="13" fillId="0" borderId="3" xfId="6" applyNumberFormat="1" applyFont="1" applyBorder="1" applyAlignment="1"/>
    <xf numFmtId="4" fontId="13" fillId="0" borderId="3" xfId="0" applyNumberFormat="1" applyFont="1" applyBorder="1"/>
    <xf numFmtId="164" fontId="13" fillId="0" borderId="21" xfId="6" applyFont="1" applyBorder="1" applyAlignment="1"/>
    <xf numFmtId="4" fontId="13" fillId="0" borderId="7" xfId="6" applyNumberFormat="1" applyFont="1" applyBorder="1" applyAlignment="1"/>
    <xf numFmtId="4" fontId="13" fillId="0" borderId="22" xfId="6" applyNumberFormat="1" applyFont="1" applyBorder="1" applyAlignment="1"/>
    <xf numFmtId="4" fontId="13" fillId="0" borderId="2" xfId="6" applyNumberFormat="1" applyFont="1" applyBorder="1" applyAlignment="1"/>
    <xf numFmtId="4" fontId="13" fillId="0" borderId="9" xfId="6" applyNumberFormat="1" applyFont="1" applyBorder="1" applyAlignment="1"/>
    <xf numFmtId="4" fontId="12" fillId="0" borderId="0" xfId="0" applyNumberFormat="1" applyFont="1"/>
    <xf numFmtId="164" fontId="13" fillId="2" borderId="7" xfId="6" applyFont="1" applyFill="1" applyBorder="1" applyAlignment="1"/>
    <xf numFmtId="3" fontId="13" fillId="0" borderId="35" xfId="0" applyNumberFormat="1" applyFont="1" applyBorder="1"/>
    <xf numFmtId="4" fontId="13" fillId="0" borderId="8" xfId="0" applyNumberFormat="1" applyFont="1" applyBorder="1"/>
    <xf numFmtId="4" fontId="13" fillId="0" borderId="11" xfId="6" applyNumberFormat="1" applyFont="1" applyBorder="1" applyAlignment="1"/>
    <xf numFmtId="164" fontId="13" fillId="0" borderId="22" xfId="6" applyFont="1" applyBorder="1" applyAlignment="1"/>
    <xf numFmtId="164" fontId="13" fillId="2" borderId="29" xfId="6" applyFont="1" applyFill="1" applyBorder="1" applyAlignment="1"/>
    <xf numFmtId="3" fontId="13" fillId="0" borderId="36" xfId="0" applyNumberFormat="1" applyFont="1" applyBorder="1"/>
    <xf numFmtId="4" fontId="13" fillId="0" borderId="5" xfId="0" applyNumberFormat="1" applyFont="1" applyBorder="1"/>
    <xf numFmtId="4" fontId="13" fillId="0" borderId="5" xfId="6" applyNumberFormat="1" applyFont="1" applyBorder="1" applyAlignment="1"/>
    <xf numFmtId="4" fontId="13" fillId="0" borderId="5" xfId="6" applyNumberFormat="1" applyFont="1" applyFill="1" applyBorder="1" applyAlignment="1"/>
    <xf numFmtId="4" fontId="13" fillId="0" borderId="6" xfId="6" applyNumberFormat="1" applyFont="1" applyFill="1" applyBorder="1" applyAlignment="1"/>
    <xf numFmtId="4" fontId="13" fillId="0" borderId="12" xfId="6" applyNumberFormat="1" applyFont="1" applyFill="1" applyBorder="1" applyAlignment="1"/>
    <xf numFmtId="164" fontId="13" fillId="0" borderId="5" xfId="6" applyFont="1" applyBorder="1" applyAlignment="1"/>
    <xf numFmtId="164" fontId="13" fillId="0" borderId="32" xfId="6" applyFont="1" applyBorder="1" applyAlignment="1"/>
    <xf numFmtId="3" fontId="13" fillId="0" borderId="34" xfId="0" applyNumberFormat="1" applyFont="1" applyBorder="1"/>
    <xf numFmtId="4" fontId="13" fillId="0" borderId="0" xfId="6" applyNumberFormat="1" applyFont="1" applyBorder="1" applyAlignment="1"/>
    <xf numFmtId="4" fontId="13" fillId="0" borderId="39" xfId="6" applyNumberFormat="1" applyFont="1" applyBorder="1" applyAlignment="1"/>
    <xf numFmtId="4" fontId="13" fillId="0" borderId="2" xfId="6" applyNumberFormat="1" applyFont="1" applyFill="1" applyBorder="1" applyAlignment="1"/>
    <xf numFmtId="4" fontId="13" fillId="0" borderId="13" xfId="6" quotePrefix="1" applyNumberFormat="1" applyFont="1" applyFill="1" applyBorder="1" applyAlignment="1"/>
    <xf numFmtId="164" fontId="13" fillId="0" borderId="10" xfId="6" applyFont="1" applyBorder="1" applyAlignment="1"/>
    <xf numFmtId="165" fontId="12" fillId="0" borderId="1" xfId="0" applyNumberFormat="1" applyFont="1" applyBorder="1"/>
    <xf numFmtId="165" fontId="13" fillId="0" borderId="0" xfId="0" applyNumberFormat="1" applyFont="1"/>
    <xf numFmtId="164" fontId="13" fillId="0" borderId="1" xfId="6" applyFont="1" applyBorder="1" applyAlignment="1"/>
    <xf numFmtId="164" fontId="13" fillId="0" borderId="7" xfId="6" applyFont="1" applyBorder="1" applyAlignment="1"/>
    <xf numFmtId="4" fontId="13" fillId="0" borderId="1" xfId="0" applyNumberFormat="1" applyFont="1" applyBorder="1" applyAlignment="1">
      <alignment horizontal="left"/>
    </xf>
    <xf numFmtId="4" fontId="15" fillId="0" borderId="1" xfId="6" applyNumberFormat="1" applyFont="1" applyBorder="1" applyAlignment="1"/>
    <xf numFmtId="3" fontId="13" fillId="0" borderId="37" xfId="0" applyNumberFormat="1" applyFont="1" applyBorder="1"/>
    <xf numFmtId="4" fontId="13" fillId="0" borderId="3" xfId="6" applyNumberFormat="1" applyFont="1" applyFill="1" applyBorder="1" applyAlignment="1"/>
    <xf numFmtId="3" fontId="13" fillId="0" borderId="38" xfId="0" applyNumberFormat="1" applyFont="1" applyBorder="1"/>
    <xf numFmtId="4" fontId="13" fillId="0" borderId="4" xfId="0" applyNumberFormat="1" applyFont="1" applyBorder="1"/>
    <xf numFmtId="4" fontId="13" fillId="0" borderId="19" xfId="0" applyNumberFormat="1" applyFont="1" applyBorder="1"/>
    <xf numFmtId="164" fontId="13" fillId="0" borderId="33" xfId="6" applyFont="1" applyBorder="1" applyAlignment="1"/>
    <xf numFmtId="3" fontId="12" fillId="0" borderId="18" xfId="0" applyNumberFormat="1" applyFont="1" applyBorder="1"/>
    <xf numFmtId="4" fontId="12" fillId="0" borderId="16" xfId="0" applyNumberFormat="1" applyFont="1" applyBorder="1"/>
    <xf numFmtId="4" fontId="12" fillId="0" borderId="23" xfId="0" applyNumberFormat="1" applyFont="1" applyBorder="1"/>
    <xf numFmtId="3" fontId="12" fillId="0" borderId="34" xfId="0" applyNumberFormat="1" applyFont="1" applyBorder="1"/>
    <xf numFmtId="4" fontId="12" fillId="0" borderId="2" xfId="0" applyNumberFormat="1" applyFont="1" applyBorder="1"/>
    <xf numFmtId="4" fontId="12" fillId="0" borderId="10" xfId="0" applyNumberFormat="1" applyFont="1" applyBorder="1"/>
    <xf numFmtId="3" fontId="12" fillId="0" borderId="31" xfId="0" applyNumberFormat="1" applyFont="1" applyBorder="1"/>
    <xf numFmtId="4" fontId="12" fillId="0" borderId="7" xfId="0" applyNumberFormat="1" applyFont="1" applyBorder="1"/>
    <xf numFmtId="4" fontId="12" fillId="0" borderId="1" xfId="6" applyNumberFormat="1" applyFont="1" applyBorder="1" applyAlignment="1"/>
    <xf numFmtId="165" fontId="12" fillId="0" borderId="0" xfId="0" applyNumberFormat="1" applyFont="1"/>
    <xf numFmtId="165" fontId="12" fillId="0" borderId="7" xfId="0" applyNumberFormat="1" applyFont="1" applyBorder="1"/>
    <xf numFmtId="165" fontId="17" fillId="0" borderId="0" xfId="0" applyNumberFormat="1" applyFont="1"/>
    <xf numFmtId="3" fontId="18" fillId="0" borderId="18" xfId="0" applyNumberFormat="1" applyFont="1" applyBorder="1"/>
    <xf numFmtId="4" fontId="18" fillId="0" borderId="16" xfId="0" applyNumberFormat="1" applyFont="1" applyBorder="1"/>
    <xf numFmtId="4" fontId="17" fillId="0" borderId="16" xfId="0" applyNumberFormat="1" applyFont="1" applyBorder="1"/>
    <xf numFmtId="4" fontId="17" fillId="0" borderId="23" xfId="0" applyNumberFormat="1" applyFont="1" applyBorder="1"/>
    <xf numFmtId="165" fontId="19" fillId="0" borderId="0" xfId="0" applyNumberFormat="1" applyFont="1"/>
    <xf numFmtId="3" fontId="20" fillId="0" borderId="18" xfId="0" applyNumberFormat="1" applyFont="1" applyBorder="1"/>
    <xf numFmtId="4" fontId="20" fillId="0" borderId="16" xfId="0" applyNumberFormat="1" applyFont="1" applyBorder="1"/>
    <xf numFmtId="4" fontId="19" fillId="0" borderId="16" xfId="0" applyNumberFormat="1" applyFont="1" applyBorder="1"/>
    <xf numFmtId="4" fontId="19" fillId="0" borderId="16" xfId="0" applyNumberFormat="1" applyFont="1" applyBorder="1" applyAlignment="1">
      <alignment horizontal="center" vertical="center"/>
    </xf>
    <xf numFmtId="4" fontId="19" fillId="0" borderId="23" xfId="0" applyNumberFormat="1" applyFont="1" applyBorder="1" applyAlignment="1">
      <alignment horizontal="center" vertical="center"/>
    </xf>
    <xf numFmtId="4" fontId="19" fillId="0" borderId="17" xfId="0" applyNumberFormat="1" applyFont="1" applyBorder="1" applyAlignment="1">
      <alignment horizontal="center" vertical="center"/>
    </xf>
    <xf numFmtId="4" fontId="19" fillId="0" borderId="18" xfId="0" applyNumberFormat="1" applyFont="1" applyBorder="1" applyAlignment="1">
      <alignment horizontal="center" vertical="center"/>
    </xf>
    <xf numFmtId="4" fontId="19" fillId="0" borderId="16" xfId="0" applyNumberFormat="1" applyFont="1" applyBorder="1" applyAlignment="1">
      <alignment horizontal="center" vertical="center" wrapText="1"/>
    </xf>
    <xf numFmtId="165" fontId="21" fillId="0" borderId="0" xfId="0" applyNumberFormat="1" applyFont="1" applyAlignment="1">
      <alignment horizontal="center"/>
    </xf>
    <xf numFmtId="4" fontId="17" fillId="0" borderId="26" xfId="0" applyNumberFormat="1" applyFont="1" applyBorder="1" applyAlignment="1">
      <alignment horizontal="center"/>
    </xf>
    <xf numFmtId="4" fontId="17" fillId="0" borderId="25" xfId="0" applyNumberFormat="1" applyFont="1" applyBorder="1" applyAlignment="1">
      <alignment horizontal="center"/>
    </xf>
    <xf numFmtId="4" fontId="17" fillId="0" borderId="27" xfId="0" applyNumberFormat="1" applyFont="1" applyBorder="1" applyAlignment="1">
      <alignment horizontal="center"/>
    </xf>
    <xf numFmtId="4" fontId="19" fillId="0" borderId="24" xfId="6" applyNumberFormat="1" applyFont="1" applyBorder="1" applyAlignment="1">
      <alignment horizontal="center"/>
    </xf>
    <xf numFmtId="4" fontId="19" fillId="0" borderId="25" xfId="6" applyNumberFormat="1" applyFont="1" applyBorder="1" applyAlignment="1">
      <alignment horizontal="center"/>
    </xf>
    <xf numFmtId="4" fontId="19" fillId="0" borderId="27" xfId="6" applyNumberFormat="1" applyFont="1" applyBorder="1" applyAlignment="1">
      <alignment horizontal="center"/>
    </xf>
    <xf numFmtId="4" fontId="17" fillId="0" borderId="24" xfId="0" applyNumberFormat="1" applyFont="1" applyBorder="1" applyAlignment="1">
      <alignment horizontal="center"/>
    </xf>
    <xf numFmtId="4" fontId="17" fillId="0" borderId="28" xfId="0" applyNumberFormat="1" applyFont="1" applyBorder="1" applyAlignment="1">
      <alignment horizontal="center"/>
    </xf>
  </cellXfs>
  <cellStyles count="7">
    <cellStyle name="Comma" xfId="6" builtinId="3"/>
    <cellStyle name="Comma 2" xfId="3" xr:uid="{00000000-0005-0000-0000-000001000000}"/>
    <cellStyle name="Comma 3" xfId="5" xr:uid="{00000000-0005-0000-0000-000002000000}"/>
    <cellStyle name="Normal" xfId="0" builtinId="0"/>
    <cellStyle name="Normal 2" xfId="2" xr:uid="{00000000-0005-0000-0000-000004000000}"/>
    <cellStyle name="Normal 3" xfId="1" xr:uid="{00000000-0005-0000-0000-000005000000}"/>
    <cellStyle name="Percent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702-F9C9-4255-958D-429EAE8D6205}">
  <sheetPr>
    <pageSetUpPr fitToPage="1"/>
  </sheetPr>
  <dimension ref="A1:Q86"/>
  <sheetViews>
    <sheetView showGridLines="0" tabSelected="1" topLeftCell="B2" zoomScale="25" zoomScaleNormal="25" workbookViewId="0">
      <pane ySplit="5" topLeftCell="A8" activePane="bottomLeft" state="frozen"/>
      <selection activeCell="A2" sqref="A2"/>
      <selection pane="bottomLeft" activeCell="C21" sqref="C21"/>
    </sheetView>
  </sheetViews>
  <sheetFormatPr defaultColWidth="8.28515625" defaultRowHeight="26.25" customHeight="1" x14ac:dyDescent="0.45"/>
  <cols>
    <col min="1" max="1" width="8.28515625" style="1"/>
    <col min="2" max="2" width="10.7109375" style="2" customWidth="1"/>
    <col min="3" max="3" width="100.42578125" style="1" customWidth="1"/>
    <col min="4" max="4" width="84.85546875" style="1" customWidth="1"/>
    <col min="5" max="5" width="44.85546875" style="1" customWidth="1"/>
    <col min="6" max="6" width="46.85546875" style="1" customWidth="1"/>
    <col min="7" max="7" width="52.140625" style="1" customWidth="1"/>
    <col min="8" max="8" width="44.85546875" style="1" customWidth="1"/>
    <col min="9" max="9" width="42.140625" style="1" customWidth="1"/>
    <col min="10" max="10" width="35.85546875" style="1" customWidth="1"/>
    <col min="11" max="11" width="49.85546875" style="1" customWidth="1"/>
    <col min="12" max="12" width="44.7109375" style="1" customWidth="1"/>
    <col min="13" max="13" width="49.5703125" style="1" customWidth="1"/>
    <col min="14" max="14" width="47.28515625" style="1" customWidth="1"/>
    <col min="15" max="15" width="48.140625" style="1" customWidth="1"/>
    <col min="16" max="16" width="45.85546875" style="1" customWidth="1"/>
    <col min="17" max="17" width="53.85546875" style="11" customWidth="1"/>
    <col min="18" max="16384" width="8.28515625" style="1"/>
  </cols>
  <sheetData>
    <row r="1" spans="1:17" ht="26.25" customHeight="1" x14ac:dyDescent="0.45">
      <c r="I1" s="3"/>
      <c r="J1" s="3"/>
    </row>
    <row r="2" spans="1:17" ht="92.25" customHeight="1" x14ac:dyDescent="0.9">
      <c r="B2" s="104" t="s">
        <v>19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</row>
    <row r="3" spans="1:17" ht="65.25" customHeight="1" x14ac:dyDescent="0.9">
      <c r="B3" s="104" t="s">
        <v>103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</row>
    <row r="4" spans="1:17" ht="26.25" customHeight="1" thickBot="1" x14ac:dyDescent="0.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2"/>
    </row>
    <row r="5" spans="1:17" s="90" customFormat="1" ht="54" customHeight="1" thickBot="1" x14ac:dyDescent="0.75">
      <c r="B5" s="91"/>
      <c r="C5" s="92"/>
      <c r="D5" s="93"/>
      <c r="E5" s="111" t="s">
        <v>20</v>
      </c>
      <c r="F5" s="106"/>
      <c r="G5" s="106"/>
      <c r="H5" s="106"/>
      <c r="I5" s="106"/>
      <c r="J5" s="106"/>
      <c r="K5" s="112"/>
      <c r="L5" s="105" t="s">
        <v>21</v>
      </c>
      <c r="M5" s="106"/>
      <c r="N5" s="106"/>
      <c r="O5" s="106"/>
      <c r="P5" s="107"/>
      <c r="Q5" s="94"/>
    </row>
    <row r="6" spans="1:17" s="95" customFormat="1" ht="147" customHeight="1" thickBot="1" x14ac:dyDescent="0.6">
      <c r="B6" s="96"/>
      <c r="C6" s="97" t="s">
        <v>17</v>
      </c>
      <c r="D6" s="98" t="s">
        <v>18</v>
      </c>
      <c r="E6" s="99" t="s">
        <v>0</v>
      </c>
      <c r="F6" s="99" t="s">
        <v>1</v>
      </c>
      <c r="G6" s="99" t="s">
        <v>2</v>
      </c>
      <c r="H6" s="99" t="s">
        <v>3</v>
      </c>
      <c r="I6" s="99" t="s">
        <v>4</v>
      </c>
      <c r="J6" s="100" t="s">
        <v>81</v>
      </c>
      <c r="K6" s="101" t="s">
        <v>5</v>
      </c>
      <c r="L6" s="102" t="s">
        <v>102</v>
      </c>
      <c r="M6" s="99" t="s">
        <v>23</v>
      </c>
      <c r="N6" s="103" t="s">
        <v>60</v>
      </c>
      <c r="O6" s="103" t="s">
        <v>94</v>
      </c>
      <c r="P6" s="103" t="s">
        <v>61</v>
      </c>
      <c r="Q6" s="100" t="s">
        <v>6</v>
      </c>
    </row>
    <row r="7" spans="1:17" ht="50.1" customHeight="1" x14ac:dyDescent="0.5">
      <c r="A7" s="6"/>
      <c r="B7" s="25">
        <v>1</v>
      </c>
      <c r="C7" s="26" t="s">
        <v>36</v>
      </c>
      <c r="D7" s="26" t="s">
        <v>96</v>
      </c>
      <c r="E7" s="27">
        <v>187500</v>
      </c>
      <c r="F7" s="27">
        <v>52500</v>
      </c>
      <c r="G7" s="27">
        <v>67500</v>
      </c>
      <c r="H7" s="27">
        <v>37500</v>
      </c>
      <c r="I7" s="27">
        <v>30000</v>
      </c>
      <c r="J7" s="28"/>
      <c r="K7" s="20">
        <f t="shared" ref="K7:K34" si="0">SUM(E7:J7)</f>
        <v>375000</v>
      </c>
      <c r="L7" s="21">
        <f>SUM(E7:G7)*8%</f>
        <v>24600</v>
      </c>
      <c r="M7" s="27">
        <v>46943.47</v>
      </c>
      <c r="N7" s="27"/>
      <c r="O7" s="27"/>
      <c r="P7" s="23">
        <f>SUM(L7:O7)</f>
        <v>71543.47</v>
      </c>
      <c r="Q7" s="24">
        <f t="shared" ref="Q7:Q30" si="1">K7-P7</f>
        <v>303456.53000000003</v>
      </c>
    </row>
    <row r="8" spans="1:17" ht="50.1" customHeight="1" x14ac:dyDescent="0.5">
      <c r="A8" s="6"/>
      <c r="B8" s="25">
        <v>2</v>
      </c>
      <c r="C8" s="26" t="s">
        <v>9</v>
      </c>
      <c r="D8" s="26" t="s">
        <v>49</v>
      </c>
      <c r="E8" s="27">
        <v>120000</v>
      </c>
      <c r="F8" s="27">
        <v>43200</v>
      </c>
      <c r="G8" s="27">
        <v>33600</v>
      </c>
      <c r="H8" s="27">
        <v>24000</v>
      </c>
      <c r="I8" s="27">
        <v>19200</v>
      </c>
      <c r="J8" s="28"/>
      <c r="K8" s="20">
        <f t="shared" si="0"/>
        <v>240000</v>
      </c>
      <c r="L8" s="21">
        <f t="shared" ref="L8:L32" si="2">SUM(E8:G8)*8%</f>
        <v>15744</v>
      </c>
      <c r="M8" s="27">
        <v>24180.43</v>
      </c>
      <c r="N8" s="29"/>
      <c r="O8" s="29"/>
      <c r="P8" s="23">
        <f>SUM(L8:O8)</f>
        <v>39924.43</v>
      </c>
      <c r="Q8" s="24">
        <f>K8-P8</f>
        <v>200075.57</v>
      </c>
    </row>
    <row r="9" spans="1:17" ht="50.1" customHeight="1" x14ac:dyDescent="0.5">
      <c r="A9" s="6"/>
      <c r="B9" s="25">
        <v>3</v>
      </c>
      <c r="C9" s="26" t="s">
        <v>7</v>
      </c>
      <c r="D9" s="26" t="s">
        <v>8</v>
      </c>
      <c r="E9" s="27">
        <v>62500</v>
      </c>
      <c r="F9" s="27">
        <v>17500.000000000004</v>
      </c>
      <c r="G9" s="27">
        <v>22500</v>
      </c>
      <c r="H9" s="27">
        <v>12500</v>
      </c>
      <c r="I9" s="27">
        <v>10000</v>
      </c>
      <c r="J9" s="28"/>
      <c r="K9" s="20">
        <f t="shared" si="0"/>
        <v>125000</v>
      </c>
      <c r="L9" s="21">
        <f t="shared" si="2"/>
        <v>8200</v>
      </c>
      <c r="M9" s="27">
        <v>8270</v>
      </c>
      <c r="N9" s="27"/>
      <c r="O9" s="27"/>
      <c r="P9" s="23">
        <f t="shared" ref="P9:P34" si="3">SUM(L9:O9)</f>
        <v>16470</v>
      </c>
      <c r="Q9" s="24">
        <f t="shared" si="1"/>
        <v>108530</v>
      </c>
    </row>
    <row r="10" spans="1:17" ht="50.1" customHeight="1" x14ac:dyDescent="0.5">
      <c r="A10" s="6"/>
      <c r="B10" s="25">
        <v>4</v>
      </c>
      <c r="C10" s="26" t="s">
        <v>30</v>
      </c>
      <c r="D10" s="26" t="s">
        <v>31</v>
      </c>
      <c r="E10" s="27">
        <v>62625</v>
      </c>
      <c r="F10" s="27">
        <v>17535</v>
      </c>
      <c r="G10" s="27">
        <v>22545</v>
      </c>
      <c r="H10" s="27">
        <v>12525</v>
      </c>
      <c r="I10" s="27">
        <v>10020</v>
      </c>
      <c r="J10" s="28"/>
      <c r="K10" s="20">
        <f t="shared" si="0"/>
        <v>125250</v>
      </c>
      <c r="L10" s="21">
        <f t="shared" si="2"/>
        <v>8216.4</v>
      </c>
      <c r="M10" s="27">
        <v>8297.5400000000009</v>
      </c>
      <c r="N10" s="27"/>
      <c r="O10" s="30"/>
      <c r="P10" s="23">
        <f t="shared" si="3"/>
        <v>16513.940000000002</v>
      </c>
      <c r="Q10" s="24">
        <f t="shared" si="1"/>
        <v>108736.06</v>
      </c>
    </row>
    <row r="11" spans="1:17" ht="50.1" customHeight="1" x14ac:dyDescent="0.5">
      <c r="A11" s="6"/>
      <c r="B11" s="25">
        <v>6</v>
      </c>
      <c r="C11" s="26" t="s">
        <v>39</v>
      </c>
      <c r="D11" s="26" t="s">
        <v>31</v>
      </c>
      <c r="E11" s="27">
        <v>45000</v>
      </c>
      <c r="F11" s="27">
        <v>12600</v>
      </c>
      <c r="G11" s="27">
        <v>16200</v>
      </c>
      <c r="H11" s="27">
        <v>9000</v>
      </c>
      <c r="I11" s="27">
        <v>7200</v>
      </c>
      <c r="J11" s="28"/>
      <c r="K11" s="20">
        <f t="shared" si="0"/>
        <v>90000</v>
      </c>
      <c r="L11" s="21">
        <f t="shared" si="2"/>
        <v>5904</v>
      </c>
      <c r="M11" s="27">
        <v>4437.2299999999996</v>
      </c>
      <c r="N11" s="27"/>
      <c r="O11" s="32"/>
      <c r="P11" s="23">
        <f t="shared" si="3"/>
        <v>10341.23</v>
      </c>
      <c r="Q11" s="24">
        <f t="shared" si="1"/>
        <v>79658.77</v>
      </c>
    </row>
    <row r="12" spans="1:17" ht="50.1" customHeight="1" x14ac:dyDescent="0.5">
      <c r="A12" s="6"/>
      <c r="B12" s="25">
        <v>7</v>
      </c>
      <c r="C12" s="26" t="s">
        <v>43</v>
      </c>
      <c r="D12" s="26" t="s">
        <v>38</v>
      </c>
      <c r="E12" s="27">
        <v>90000</v>
      </c>
      <c r="F12" s="27">
        <v>25200</v>
      </c>
      <c r="G12" s="27">
        <v>32400</v>
      </c>
      <c r="H12" s="27">
        <v>18000</v>
      </c>
      <c r="I12" s="27">
        <v>14400</v>
      </c>
      <c r="J12" s="28"/>
      <c r="K12" s="20">
        <f t="shared" si="0"/>
        <v>180000</v>
      </c>
      <c r="L12" s="21">
        <f t="shared" si="2"/>
        <v>11808</v>
      </c>
      <c r="M12" s="27">
        <v>15731.85</v>
      </c>
      <c r="N12" s="27"/>
      <c r="O12" s="27"/>
      <c r="P12" s="23">
        <f t="shared" si="3"/>
        <v>27539.85</v>
      </c>
      <c r="Q12" s="24">
        <f t="shared" si="1"/>
        <v>152460.15</v>
      </c>
    </row>
    <row r="13" spans="1:17" ht="50.1" customHeight="1" x14ac:dyDescent="0.5">
      <c r="A13" s="6"/>
      <c r="B13" s="25">
        <v>8</v>
      </c>
      <c r="C13" s="26" t="s">
        <v>45</v>
      </c>
      <c r="D13" s="26" t="s">
        <v>50</v>
      </c>
      <c r="E13" s="27">
        <v>45000</v>
      </c>
      <c r="F13" s="27">
        <v>12600</v>
      </c>
      <c r="G13" s="27">
        <v>16200</v>
      </c>
      <c r="H13" s="27">
        <v>9000</v>
      </c>
      <c r="I13" s="27">
        <v>7200</v>
      </c>
      <c r="J13" s="28"/>
      <c r="K13" s="20">
        <f t="shared" si="0"/>
        <v>90000</v>
      </c>
      <c r="L13" s="21">
        <f t="shared" si="2"/>
        <v>5904</v>
      </c>
      <c r="M13" s="27">
        <v>4437.2299999999996</v>
      </c>
      <c r="N13" s="27"/>
      <c r="O13" s="27"/>
      <c r="P13" s="23">
        <f t="shared" si="3"/>
        <v>10341.23</v>
      </c>
      <c r="Q13" s="24">
        <f t="shared" si="1"/>
        <v>79658.77</v>
      </c>
    </row>
    <row r="14" spans="1:17" ht="50.1" customHeight="1" x14ac:dyDescent="0.5">
      <c r="A14" s="6"/>
      <c r="B14" s="25">
        <v>9</v>
      </c>
      <c r="C14" s="26" t="s">
        <v>40</v>
      </c>
      <c r="D14" s="26" t="s">
        <v>22</v>
      </c>
      <c r="E14" s="27">
        <v>45000</v>
      </c>
      <c r="F14" s="27">
        <v>12600</v>
      </c>
      <c r="G14" s="27">
        <v>16200</v>
      </c>
      <c r="H14" s="27">
        <v>9000</v>
      </c>
      <c r="I14" s="27">
        <v>7200</v>
      </c>
      <c r="J14" s="28"/>
      <c r="K14" s="20">
        <f t="shared" si="0"/>
        <v>90000</v>
      </c>
      <c r="L14" s="21">
        <f t="shared" si="2"/>
        <v>5904</v>
      </c>
      <c r="M14" s="29">
        <v>4437.2299999999996</v>
      </c>
      <c r="N14" s="31"/>
      <c r="O14" s="31"/>
      <c r="P14" s="23">
        <f t="shared" si="3"/>
        <v>10341.23</v>
      </c>
      <c r="Q14" s="24">
        <f t="shared" si="1"/>
        <v>79658.77</v>
      </c>
    </row>
    <row r="15" spans="1:17" s="8" customFormat="1" ht="50.1" customHeight="1" x14ac:dyDescent="0.6">
      <c r="A15" s="16"/>
      <c r="B15" s="25">
        <v>10</v>
      </c>
      <c r="C15" s="26" t="s">
        <v>10</v>
      </c>
      <c r="D15" s="26" t="s">
        <v>11</v>
      </c>
      <c r="E15" s="27">
        <v>20000</v>
      </c>
      <c r="F15" s="27">
        <v>5600</v>
      </c>
      <c r="G15" s="27">
        <v>7200</v>
      </c>
      <c r="H15" s="27">
        <v>4000</v>
      </c>
      <c r="I15" s="27">
        <v>3200</v>
      </c>
      <c r="J15" s="28"/>
      <c r="K15" s="20">
        <f t="shared" si="0"/>
        <v>40000</v>
      </c>
      <c r="L15" s="21"/>
      <c r="M15" s="27"/>
      <c r="N15" s="33"/>
      <c r="O15" s="27"/>
      <c r="P15" s="23">
        <f t="shared" si="3"/>
        <v>0</v>
      </c>
      <c r="Q15" s="24">
        <f t="shared" si="1"/>
        <v>40000</v>
      </c>
    </row>
    <row r="16" spans="1:17" ht="50.1" customHeight="1" x14ac:dyDescent="0.5">
      <c r="A16" s="6"/>
      <c r="B16" s="25">
        <v>11</v>
      </c>
      <c r="C16" s="26" t="s">
        <v>13</v>
      </c>
      <c r="D16" s="26" t="s">
        <v>14</v>
      </c>
      <c r="E16" s="27">
        <v>37500</v>
      </c>
      <c r="F16" s="27">
        <v>10500</v>
      </c>
      <c r="G16" s="27">
        <v>13500</v>
      </c>
      <c r="H16" s="27">
        <v>7500</v>
      </c>
      <c r="I16" s="27">
        <v>6000</v>
      </c>
      <c r="J16" s="28"/>
      <c r="K16" s="20">
        <f t="shared" si="0"/>
        <v>75000</v>
      </c>
      <c r="L16" s="21">
        <f t="shared" si="2"/>
        <v>4920</v>
      </c>
      <c r="M16" s="27">
        <v>3225.47</v>
      </c>
      <c r="N16" s="27"/>
      <c r="O16" s="29"/>
      <c r="P16" s="23">
        <f t="shared" si="3"/>
        <v>8145.4699999999993</v>
      </c>
      <c r="Q16" s="24">
        <f t="shared" si="1"/>
        <v>66854.53</v>
      </c>
    </row>
    <row r="17" spans="1:17" s="9" customFormat="1" ht="50.1" customHeight="1" x14ac:dyDescent="0.5">
      <c r="A17" s="17"/>
      <c r="B17" s="25">
        <v>13</v>
      </c>
      <c r="C17" s="26" t="s">
        <v>32</v>
      </c>
      <c r="D17" s="26" t="s">
        <v>15</v>
      </c>
      <c r="E17" s="27">
        <v>17500</v>
      </c>
      <c r="F17" s="27">
        <v>4900</v>
      </c>
      <c r="G17" s="27">
        <v>6300</v>
      </c>
      <c r="H17" s="27">
        <v>3500</v>
      </c>
      <c r="I17" s="34">
        <v>2800</v>
      </c>
      <c r="J17" s="35"/>
      <c r="K17" s="20">
        <f>SUM(E17:J17)</f>
        <v>35000</v>
      </c>
      <c r="L17" s="21"/>
      <c r="M17" s="34"/>
      <c r="N17" s="27"/>
      <c r="O17" s="27"/>
      <c r="P17" s="23">
        <f t="shared" si="3"/>
        <v>0</v>
      </c>
      <c r="Q17" s="24">
        <f t="shared" si="1"/>
        <v>35000</v>
      </c>
    </row>
    <row r="18" spans="1:17" s="9" customFormat="1" ht="50.1" customHeight="1" x14ac:dyDescent="0.5">
      <c r="A18" s="17"/>
      <c r="B18" s="25">
        <v>14</v>
      </c>
      <c r="C18" s="26" t="s">
        <v>35</v>
      </c>
      <c r="D18" s="26" t="s">
        <v>34</v>
      </c>
      <c r="E18" s="27">
        <v>9000</v>
      </c>
      <c r="F18" s="27">
        <v>2520</v>
      </c>
      <c r="G18" s="27">
        <v>3240</v>
      </c>
      <c r="H18" s="27">
        <v>1800</v>
      </c>
      <c r="I18" s="34">
        <v>1440</v>
      </c>
      <c r="J18" s="35"/>
      <c r="K18" s="20">
        <f t="shared" si="0"/>
        <v>18000</v>
      </c>
      <c r="L18" s="21"/>
      <c r="M18" s="34"/>
      <c r="N18" s="27"/>
      <c r="O18" s="27"/>
      <c r="P18" s="23">
        <f t="shared" si="3"/>
        <v>0</v>
      </c>
      <c r="Q18" s="24">
        <f t="shared" si="1"/>
        <v>18000</v>
      </c>
    </row>
    <row r="19" spans="1:17" s="9" customFormat="1" ht="50.1" customHeight="1" x14ac:dyDescent="0.5">
      <c r="A19" s="17"/>
      <c r="B19" s="25">
        <v>15</v>
      </c>
      <c r="C19" s="26" t="s">
        <v>16</v>
      </c>
      <c r="D19" s="26" t="s">
        <v>33</v>
      </c>
      <c r="E19" s="27">
        <v>30000</v>
      </c>
      <c r="F19" s="27">
        <v>5600</v>
      </c>
      <c r="G19" s="27">
        <v>7200</v>
      </c>
      <c r="H19" s="27">
        <v>4000</v>
      </c>
      <c r="I19" s="34">
        <v>3200</v>
      </c>
      <c r="J19" s="29"/>
      <c r="K19" s="20">
        <f t="shared" si="0"/>
        <v>50000</v>
      </c>
      <c r="L19" s="21"/>
      <c r="M19" s="34"/>
      <c r="N19" s="27">
        <v>10000</v>
      </c>
      <c r="O19" s="27"/>
      <c r="P19" s="23">
        <f t="shared" si="3"/>
        <v>10000</v>
      </c>
      <c r="Q19" s="24">
        <f t="shared" si="1"/>
        <v>40000</v>
      </c>
    </row>
    <row r="20" spans="1:17" s="9" customFormat="1" ht="50.1" customHeight="1" x14ac:dyDescent="0.5">
      <c r="A20" s="17"/>
      <c r="B20" s="25">
        <v>16</v>
      </c>
      <c r="C20" s="26" t="s">
        <v>44</v>
      </c>
      <c r="D20" s="26" t="s">
        <v>33</v>
      </c>
      <c r="E20" s="27">
        <v>17500</v>
      </c>
      <c r="F20" s="27">
        <v>4500</v>
      </c>
      <c r="G20" s="27">
        <v>3500</v>
      </c>
      <c r="H20" s="27">
        <v>2500</v>
      </c>
      <c r="I20" s="34">
        <v>2000</v>
      </c>
      <c r="J20" s="34"/>
      <c r="K20" s="20">
        <f t="shared" si="0"/>
        <v>30000</v>
      </c>
      <c r="L20" s="21"/>
      <c r="M20" s="34"/>
      <c r="N20" s="27"/>
      <c r="O20" s="27"/>
      <c r="P20" s="23">
        <f>SUM(L20:O20)</f>
        <v>0</v>
      </c>
      <c r="Q20" s="24">
        <f t="shared" si="1"/>
        <v>30000</v>
      </c>
    </row>
    <row r="21" spans="1:17" s="8" customFormat="1" ht="50.1" customHeight="1" x14ac:dyDescent="0.6">
      <c r="A21" s="16"/>
      <c r="B21" s="25">
        <v>17</v>
      </c>
      <c r="C21" s="36" t="s">
        <v>47</v>
      </c>
      <c r="D21" s="36" t="s">
        <v>48</v>
      </c>
      <c r="E21" s="27">
        <v>17500</v>
      </c>
      <c r="F21" s="27">
        <v>4900</v>
      </c>
      <c r="G21" s="27">
        <v>6300</v>
      </c>
      <c r="H21" s="27">
        <v>3500</v>
      </c>
      <c r="I21" s="34">
        <v>2800</v>
      </c>
      <c r="J21" s="34"/>
      <c r="K21" s="20">
        <f t="shared" si="0"/>
        <v>35000</v>
      </c>
      <c r="L21" s="21"/>
      <c r="M21" s="34"/>
      <c r="N21" s="37"/>
      <c r="O21" s="29"/>
      <c r="P21" s="23">
        <f t="shared" si="3"/>
        <v>0</v>
      </c>
      <c r="Q21" s="24">
        <f t="shared" si="1"/>
        <v>35000</v>
      </c>
    </row>
    <row r="22" spans="1:17" s="10" customFormat="1" ht="50.1" customHeight="1" x14ac:dyDescent="0.5">
      <c r="A22" s="18"/>
      <c r="B22" s="25">
        <v>18</v>
      </c>
      <c r="C22" s="38" t="s">
        <v>51</v>
      </c>
      <c r="D22" s="38" t="s">
        <v>42</v>
      </c>
      <c r="E22" s="26">
        <v>56200</v>
      </c>
      <c r="F22" s="40">
        <v>20385</v>
      </c>
      <c r="G22" s="40">
        <v>15855</v>
      </c>
      <c r="H22" s="40">
        <v>12000</v>
      </c>
      <c r="I22" s="40">
        <v>10060</v>
      </c>
      <c r="J22" s="26"/>
      <c r="K22" s="20">
        <f t="shared" si="0"/>
        <v>114500</v>
      </c>
      <c r="L22" s="21">
        <f t="shared" si="2"/>
        <v>7395.2</v>
      </c>
      <c r="M22" s="34">
        <v>6975.62</v>
      </c>
      <c r="N22" s="41"/>
      <c r="O22" s="27"/>
      <c r="P22" s="23">
        <f t="shared" si="3"/>
        <v>14370.82</v>
      </c>
      <c r="Q22" s="24">
        <f t="shared" si="1"/>
        <v>100129.18</v>
      </c>
    </row>
    <row r="23" spans="1:17" s="10" customFormat="1" ht="50.1" customHeight="1" x14ac:dyDescent="0.5">
      <c r="A23" s="18"/>
      <c r="B23" s="25">
        <v>19</v>
      </c>
      <c r="C23" s="38" t="s">
        <v>52</v>
      </c>
      <c r="D23" s="38" t="s">
        <v>31</v>
      </c>
      <c r="E23" s="27">
        <v>51300</v>
      </c>
      <c r="F23" s="27">
        <v>14364</v>
      </c>
      <c r="G23" s="27">
        <v>18468</v>
      </c>
      <c r="H23" s="27">
        <v>10260</v>
      </c>
      <c r="I23" s="27">
        <v>8208</v>
      </c>
      <c r="J23" s="27"/>
      <c r="K23" s="20">
        <f t="shared" si="0"/>
        <v>102600</v>
      </c>
      <c r="L23" s="21">
        <f>SUM(E23:G23)*8%</f>
        <v>6730.56</v>
      </c>
      <c r="M23" s="27">
        <v>5802.42</v>
      </c>
      <c r="N23" s="42"/>
      <c r="O23" s="31"/>
      <c r="P23" s="23">
        <f>SUM(L23:O23)</f>
        <v>12532.98</v>
      </c>
      <c r="Q23" s="24">
        <f t="shared" si="1"/>
        <v>90067.02</v>
      </c>
    </row>
    <row r="24" spans="1:17" s="10" customFormat="1" ht="50.1" customHeight="1" x14ac:dyDescent="0.5">
      <c r="A24" s="18"/>
      <c r="B24" s="25">
        <v>20</v>
      </c>
      <c r="C24" s="38" t="s">
        <v>53</v>
      </c>
      <c r="D24" s="38" t="s">
        <v>54</v>
      </c>
      <c r="E24" s="39">
        <v>56200</v>
      </c>
      <c r="F24" s="39">
        <v>20385</v>
      </c>
      <c r="G24" s="39">
        <v>20385</v>
      </c>
      <c r="H24" s="39">
        <v>12000</v>
      </c>
      <c r="I24" s="39">
        <v>15060</v>
      </c>
      <c r="J24" s="27"/>
      <c r="K24" s="20">
        <f t="shared" si="0"/>
        <v>124030</v>
      </c>
      <c r="L24" s="21">
        <f t="shared" si="2"/>
        <v>7757.6</v>
      </c>
      <c r="M24" s="39">
        <v>8270.7199999999993</v>
      </c>
      <c r="N24" s="22">
        <f>250000/24</f>
        <v>10416.666666666666</v>
      </c>
      <c r="O24" s="43"/>
      <c r="P24" s="23">
        <f t="shared" si="3"/>
        <v>26444.986666666664</v>
      </c>
      <c r="Q24" s="24">
        <f t="shared" si="1"/>
        <v>97585.013333333336</v>
      </c>
    </row>
    <row r="25" spans="1:17" s="10" customFormat="1" ht="50.1" customHeight="1" x14ac:dyDescent="0.5">
      <c r="A25" s="18"/>
      <c r="B25" s="25">
        <v>21</v>
      </c>
      <c r="C25" s="38" t="s">
        <v>55</v>
      </c>
      <c r="D25" s="38" t="s">
        <v>56</v>
      </c>
      <c r="E25" s="39">
        <v>56200</v>
      </c>
      <c r="F25" s="39">
        <v>20385</v>
      </c>
      <c r="G25" s="39">
        <v>20385</v>
      </c>
      <c r="H25" s="39">
        <v>12000</v>
      </c>
      <c r="I25" s="39">
        <v>15060</v>
      </c>
      <c r="J25" s="27"/>
      <c r="K25" s="20">
        <f t="shared" si="0"/>
        <v>124030</v>
      </c>
      <c r="L25" s="21">
        <f t="shared" si="2"/>
        <v>7757.6</v>
      </c>
      <c r="M25" s="39">
        <v>8270.7199999999993</v>
      </c>
      <c r="N25" s="22">
        <f>250000/24</f>
        <v>10416.666666666666</v>
      </c>
      <c r="O25" s="39"/>
      <c r="P25" s="23">
        <f t="shared" si="3"/>
        <v>26444.986666666664</v>
      </c>
      <c r="Q25" s="24">
        <f t="shared" si="1"/>
        <v>97585.013333333336</v>
      </c>
    </row>
    <row r="26" spans="1:17" s="10" customFormat="1" ht="50.1" customHeight="1" x14ac:dyDescent="0.5">
      <c r="A26" s="18"/>
      <c r="B26" s="25">
        <v>22</v>
      </c>
      <c r="C26" s="38" t="s">
        <v>64</v>
      </c>
      <c r="D26" s="26" t="s">
        <v>34</v>
      </c>
      <c r="E26" s="39">
        <v>12500</v>
      </c>
      <c r="F26" s="39">
        <v>3500</v>
      </c>
      <c r="G26" s="39">
        <v>4500</v>
      </c>
      <c r="H26" s="39">
        <v>2500</v>
      </c>
      <c r="I26" s="39">
        <v>2000</v>
      </c>
      <c r="J26" s="27"/>
      <c r="K26" s="20">
        <f t="shared" si="0"/>
        <v>25000</v>
      </c>
      <c r="L26" s="21"/>
      <c r="M26" s="39"/>
      <c r="N26" s="39">
        <v>10000</v>
      </c>
      <c r="O26" s="39"/>
      <c r="P26" s="23">
        <f t="shared" si="3"/>
        <v>10000</v>
      </c>
      <c r="Q26" s="24">
        <f t="shared" si="1"/>
        <v>15000</v>
      </c>
    </row>
    <row r="27" spans="1:17" s="10" customFormat="1" ht="50.1" customHeight="1" x14ac:dyDescent="0.5">
      <c r="A27" s="18"/>
      <c r="B27" s="25">
        <v>23</v>
      </c>
      <c r="C27" s="38" t="s">
        <v>62</v>
      </c>
      <c r="D27" s="38" t="s">
        <v>63</v>
      </c>
      <c r="E27" s="39">
        <v>17500</v>
      </c>
      <c r="F27" s="39">
        <v>3500</v>
      </c>
      <c r="G27" s="39">
        <v>4500</v>
      </c>
      <c r="H27" s="39">
        <v>2500</v>
      </c>
      <c r="I27" s="39">
        <v>2000</v>
      </c>
      <c r="J27" s="27"/>
      <c r="K27" s="20">
        <f t="shared" si="0"/>
        <v>30000</v>
      </c>
      <c r="L27" s="21"/>
      <c r="M27" s="27"/>
      <c r="N27" s="27"/>
      <c r="O27" s="27"/>
      <c r="P27" s="23">
        <f t="shared" si="3"/>
        <v>0</v>
      </c>
      <c r="Q27" s="24">
        <f t="shared" si="1"/>
        <v>30000</v>
      </c>
    </row>
    <row r="28" spans="1:17" s="10" customFormat="1" ht="50.1" customHeight="1" x14ac:dyDescent="0.5">
      <c r="A28" s="18"/>
      <c r="B28" s="25">
        <v>24</v>
      </c>
      <c r="C28" s="38" t="s">
        <v>67</v>
      </c>
      <c r="D28" s="38" t="s">
        <v>68</v>
      </c>
      <c r="E28" s="27">
        <v>45000</v>
      </c>
      <c r="F28" s="27">
        <v>12600</v>
      </c>
      <c r="G28" s="27">
        <v>16200</v>
      </c>
      <c r="H28" s="27">
        <v>9000</v>
      </c>
      <c r="I28" s="27">
        <v>7200</v>
      </c>
      <c r="J28" s="27"/>
      <c r="K28" s="20">
        <f t="shared" si="0"/>
        <v>90000</v>
      </c>
      <c r="L28" s="21">
        <f t="shared" si="2"/>
        <v>5904</v>
      </c>
      <c r="M28" s="44">
        <v>4437.2299999999996</v>
      </c>
      <c r="N28" s="44"/>
      <c r="O28" s="32"/>
      <c r="P28" s="23">
        <f t="shared" si="3"/>
        <v>10341.23</v>
      </c>
      <c r="Q28" s="24">
        <f t="shared" ref="Q28:Q29" si="4">K28-P28</f>
        <v>79658.77</v>
      </c>
    </row>
    <row r="29" spans="1:17" s="10" customFormat="1" ht="50.1" customHeight="1" x14ac:dyDescent="0.5">
      <c r="A29" s="18"/>
      <c r="B29" s="25">
        <v>25</v>
      </c>
      <c r="C29" s="38" t="s">
        <v>72</v>
      </c>
      <c r="D29" s="38" t="s">
        <v>73</v>
      </c>
      <c r="E29" s="27">
        <v>16500</v>
      </c>
      <c r="F29" s="27">
        <v>4900</v>
      </c>
      <c r="G29" s="27">
        <v>4300</v>
      </c>
      <c r="H29" s="27">
        <v>3500</v>
      </c>
      <c r="I29" s="34">
        <v>2800</v>
      </c>
      <c r="J29" s="34"/>
      <c r="K29" s="20">
        <f t="shared" si="0"/>
        <v>32000</v>
      </c>
      <c r="L29" s="21"/>
      <c r="M29" s="43"/>
      <c r="N29" s="43"/>
      <c r="O29" s="46"/>
      <c r="P29" s="23">
        <f t="shared" si="3"/>
        <v>0</v>
      </c>
      <c r="Q29" s="24">
        <f t="shared" si="4"/>
        <v>32000</v>
      </c>
    </row>
    <row r="30" spans="1:17" s="10" customFormat="1" ht="50.1" customHeight="1" x14ac:dyDescent="0.5">
      <c r="A30" s="18"/>
      <c r="B30" s="25">
        <v>26</v>
      </c>
      <c r="C30" s="38" t="s">
        <v>65</v>
      </c>
      <c r="D30" s="38" t="s">
        <v>31</v>
      </c>
      <c r="E30" s="39">
        <v>45000</v>
      </c>
      <c r="F30" s="39">
        <v>12600</v>
      </c>
      <c r="G30" s="39">
        <v>16200</v>
      </c>
      <c r="H30" s="39">
        <v>9000</v>
      </c>
      <c r="I30" s="39">
        <v>7200</v>
      </c>
      <c r="J30" s="27"/>
      <c r="K30" s="20">
        <f t="shared" si="0"/>
        <v>90000</v>
      </c>
      <c r="L30" s="21">
        <f t="shared" si="2"/>
        <v>5904</v>
      </c>
      <c r="M30" s="39">
        <v>4437.2299999999996</v>
      </c>
      <c r="N30" s="39"/>
      <c r="O30" s="39"/>
      <c r="P30" s="23">
        <f t="shared" si="3"/>
        <v>10341.23</v>
      </c>
      <c r="Q30" s="24">
        <f t="shared" si="1"/>
        <v>79658.77</v>
      </c>
    </row>
    <row r="31" spans="1:17" s="10" customFormat="1" ht="49.5" customHeight="1" x14ac:dyDescent="0.5">
      <c r="A31" s="18"/>
      <c r="B31" s="25">
        <v>27</v>
      </c>
      <c r="C31" s="38" t="s">
        <v>80</v>
      </c>
      <c r="D31" s="38" t="s">
        <v>31</v>
      </c>
      <c r="E31" s="39">
        <v>51300</v>
      </c>
      <c r="F31" s="39">
        <v>14364</v>
      </c>
      <c r="G31" s="39">
        <v>18468</v>
      </c>
      <c r="H31" s="39">
        <v>10260</v>
      </c>
      <c r="I31" s="39">
        <v>8208</v>
      </c>
      <c r="J31" s="27"/>
      <c r="K31" s="20">
        <f t="shared" si="0"/>
        <v>102600</v>
      </c>
      <c r="L31" s="21">
        <f t="shared" si="2"/>
        <v>6730.56</v>
      </c>
      <c r="M31" s="39">
        <v>5802.42</v>
      </c>
      <c r="N31" s="39"/>
      <c r="O31" s="39"/>
      <c r="P31" s="23">
        <f t="shared" si="3"/>
        <v>12532.98</v>
      </c>
      <c r="Q31" s="47">
        <v>100909.97</v>
      </c>
    </row>
    <row r="32" spans="1:17" s="10" customFormat="1" ht="50.1" customHeight="1" x14ac:dyDescent="0.5">
      <c r="A32" s="18"/>
      <c r="B32" s="25">
        <v>29</v>
      </c>
      <c r="C32" s="38" t="s">
        <v>88</v>
      </c>
      <c r="D32" s="38" t="s">
        <v>89</v>
      </c>
      <c r="E32" s="39">
        <v>120000</v>
      </c>
      <c r="F32" s="39">
        <v>33600</v>
      </c>
      <c r="G32" s="39">
        <v>43200</v>
      </c>
      <c r="H32" s="39">
        <v>24000</v>
      </c>
      <c r="I32" s="39">
        <v>19200</v>
      </c>
      <c r="J32" s="27"/>
      <c r="K32" s="20">
        <f t="shared" si="0"/>
        <v>240000</v>
      </c>
      <c r="L32" s="21">
        <f t="shared" si="2"/>
        <v>15744</v>
      </c>
      <c r="M32" s="39">
        <v>24180.43</v>
      </c>
      <c r="N32" s="39"/>
      <c r="O32" s="39"/>
      <c r="P32" s="23">
        <f t="shared" si="3"/>
        <v>39924.43</v>
      </c>
      <c r="Q32" s="24">
        <f t="shared" ref="Q32" si="5">K32-P32</f>
        <v>200075.57</v>
      </c>
    </row>
    <row r="33" spans="1:17" s="10" customFormat="1" ht="50.1" customHeight="1" x14ac:dyDescent="0.5">
      <c r="A33" s="18"/>
      <c r="B33" s="25">
        <v>30</v>
      </c>
      <c r="C33" s="38" t="s">
        <v>90</v>
      </c>
      <c r="D33" s="38" t="s">
        <v>91</v>
      </c>
      <c r="E33" s="39">
        <v>17500</v>
      </c>
      <c r="F33" s="39">
        <v>3500</v>
      </c>
      <c r="G33" s="39">
        <v>4500</v>
      </c>
      <c r="H33" s="39">
        <v>2500</v>
      </c>
      <c r="I33" s="39">
        <v>2000</v>
      </c>
      <c r="J33" s="27"/>
      <c r="K33" s="20">
        <f t="shared" si="0"/>
        <v>30000</v>
      </c>
      <c r="L33" s="21"/>
      <c r="M33" s="39"/>
      <c r="N33" s="39"/>
      <c r="O33" s="39"/>
      <c r="P33" s="23">
        <f t="shared" si="3"/>
        <v>0</v>
      </c>
      <c r="Q33" s="24">
        <f t="shared" ref="Q33:Q34" si="6">K33-P33</f>
        <v>30000</v>
      </c>
    </row>
    <row r="34" spans="1:17" s="10" customFormat="1" ht="50.1" customHeight="1" x14ac:dyDescent="0.5">
      <c r="A34" s="18"/>
      <c r="B34" s="25">
        <v>31</v>
      </c>
      <c r="C34" s="38" t="s">
        <v>92</v>
      </c>
      <c r="D34" s="38" t="s">
        <v>91</v>
      </c>
      <c r="E34" s="39">
        <v>9500</v>
      </c>
      <c r="F34" s="39">
        <v>2500</v>
      </c>
      <c r="G34" s="39">
        <v>3500</v>
      </c>
      <c r="H34" s="39">
        <v>2500</v>
      </c>
      <c r="I34" s="39">
        <v>2000</v>
      </c>
      <c r="J34" s="27"/>
      <c r="K34" s="20">
        <f t="shared" si="0"/>
        <v>20000</v>
      </c>
      <c r="L34" s="21"/>
      <c r="M34" s="39"/>
      <c r="N34" s="39"/>
      <c r="O34" s="39"/>
      <c r="P34" s="23">
        <f t="shared" si="3"/>
        <v>0</v>
      </c>
      <c r="Q34" s="24">
        <f t="shared" si="6"/>
        <v>20000</v>
      </c>
    </row>
    <row r="35" spans="1:17" s="10" customFormat="1" ht="50.1" customHeight="1" x14ac:dyDescent="0.5">
      <c r="A35" s="18"/>
      <c r="B35" s="48"/>
      <c r="C35" s="38"/>
      <c r="D35" s="38"/>
      <c r="E35" s="39"/>
      <c r="F35" s="39"/>
      <c r="G35" s="39"/>
      <c r="H35" s="39"/>
      <c r="I35" s="39"/>
      <c r="J35" s="27"/>
      <c r="K35" s="49"/>
      <c r="L35" s="50"/>
      <c r="M35" s="39"/>
      <c r="N35" s="39"/>
      <c r="O35" s="39"/>
      <c r="P35" s="51"/>
      <c r="Q35" s="52"/>
    </row>
    <row r="36" spans="1:17" ht="50.1" customHeight="1" thickBot="1" x14ac:dyDescent="0.55000000000000004">
      <c r="A36" s="6"/>
      <c r="B36" s="53"/>
      <c r="C36" s="54"/>
      <c r="D36" s="54"/>
      <c r="E36" s="55">
        <f>SUM(E7:E34)</f>
        <v>1361325</v>
      </c>
      <c r="F36" s="55">
        <f>SUM(F7:F34)</f>
        <v>398838</v>
      </c>
      <c r="G36" s="55">
        <f>SUM(G7:G34)</f>
        <v>464846</v>
      </c>
      <c r="H36" s="55">
        <f>SUM(H7:H34)</f>
        <v>270345</v>
      </c>
      <c r="I36" s="56">
        <f>SUM(I7:I34)</f>
        <v>227656</v>
      </c>
      <c r="J36" s="56"/>
      <c r="K36" s="57">
        <f t="shared" ref="K36:Q36" si="7">SUM(K7:K34)</f>
        <v>2723010</v>
      </c>
      <c r="L36" s="58">
        <f t="shared" si="7"/>
        <v>155123.91999999998</v>
      </c>
      <c r="M36" s="56">
        <f t="shared" si="7"/>
        <v>188137.24000000002</v>
      </c>
      <c r="N36" s="55">
        <f t="shared" si="7"/>
        <v>40833.333333333328</v>
      </c>
      <c r="O36" s="55">
        <f t="shared" si="7"/>
        <v>0</v>
      </c>
      <c r="P36" s="59">
        <f t="shared" si="7"/>
        <v>384094.49333333335</v>
      </c>
      <c r="Q36" s="60">
        <f t="shared" si="7"/>
        <v>2349758.456666667</v>
      </c>
    </row>
    <row r="37" spans="1:17" ht="50.1" customHeight="1" thickTop="1" x14ac:dyDescent="0.5">
      <c r="A37" s="6"/>
      <c r="B37" s="61"/>
      <c r="C37" s="19"/>
      <c r="D37" s="19" t="s">
        <v>28</v>
      </c>
      <c r="E37" s="44"/>
      <c r="F37" s="44"/>
      <c r="G37" s="44">
        <f>E36+F36+G36</f>
        <v>2225009</v>
      </c>
      <c r="H37" s="44"/>
      <c r="I37" s="62"/>
      <c r="J37" s="63"/>
      <c r="K37" s="64"/>
      <c r="L37" s="65" t="s">
        <v>74</v>
      </c>
      <c r="M37" s="64"/>
      <c r="N37" s="44"/>
      <c r="O37" s="44"/>
      <c r="P37" s="23"/>
      <c r="Q37" s="66"/>
    </row>
    <row r="38" spans="1:17" ht="50.1" customHeight="1" x14ac:dyDescent="0.5">
      <c r="A38" s="6"/>
      <c r="B38" s="25"/>
      <c r="C38" s="26" t="s">
        <v>46</v>
      </c>
      <c r="D38" s="26"/>
      <c r="E38" s="27"/>
      <c r="F38" s="27"/>
      <c r="G38" s="27"/>
      <c r="H38" s="27"/>
      <c r="I38" s="27"/>
      <c r="J38" s="27"/>
      <c r="K38" s="68"/>
      <c r="L38" s="45"/>
      <c r="M38" s="27"/>
      <c r="N38" s="27"/>
      <c r="O38" s="27"/>
      <c r="P38" s="69"/>
      <c r="Q38" s="70"/>
    </row>
    <row r="39" spans="1:17" ht="50.1" customHeight="1" x14ac:dyDescent="0.5">
      <c r="A39" s="6"/>
      <c r="B39" s="25">
        <v>32</v>
      </c>
      <c r="C39" s="36" t="s">
        <v>41</v>
      </c>
      <c r="D39" s="71" t="s">
        <v>12</v>
      </c>
      <c r="E39" s="27"/>
      <c r="F39" s="27"/>
      <c r="G39" s="27"/>
      <c r="H39" s="27"/>
      <c r="I39" s="27"/>
      <c r="J39" s="27"/>
      <c r="K39" s="27">
        <v>15000</v>
      </c>
      <c r="L39" s="45"/>
      <c r="M39" s="27"/>
      <c r="N39" s="27"/>
      <c r="O39" s="27"/>
      <c r="P39" s="69">
        <f>SUM(L39:O39)</f>
        <v>0</v>
      </c>
      <c r="Q39" s="70">
        <f t="shared" ref="Q39:Q46" si="8">K39-P39</f>
        <v>15000</v>
      </c>
    </row>
    <row r="40" spans="1:17" ht="50.1" customHeight="1" x14ac:dyDescent="0.5">
      <c r="A40" s="6"/>
      <c r="B40" s="25">
        <v>33</v>
      </c>
      <c r="C40" s="26" t="s">
        <v>57</v>
      </c>
      <c r="D40" s="71" t="s">
        <v>58</v>
      </c>
      <c r="E40" s="27"/>
      <c r="F40" s="27"/>
      <c r="G40" s="27"/>
      <c r="H40" s="27"/>
      <c r="I40" s="27"/>
      <c r="J40" s="27"/>
      <c r="K40" s="27">
        <v>80000</v>
      </c>
      <c r="L40" s="45"/>
      <c r="M40" s="27"/>
      <c r="N40" s="27"/>
      <c r="O40" s="34"/>
      <c r="P40" s="69"/>
      <c r="Q40" s="70">
        <f t="shared" si="8"/>
        <v>80000</v>
      </c>
    </row>
    <row r="41" spans="1:17" ht="50.1" customHeight="1" x14ac:dyDescent="0.5">
      <c r="A41" s="6"/>
      <c r="B41" s="25">
        <v>34</v>
      </c>
      <c r="C41" s="40" t="s">
        <v>99</v>
      </c>
      <c r="D41" s="40" t="s">
        <v>98</v>
      </c>
      <c r="E41" s="27"/>
      <c r="F41" s="27"/>
      <c r="G41" s="27"/>
      <c r="H41" s="27"/>
      <c r="I41" s="27"/>
      <c r="J41" s="27"/>
      <c r="K41" s="27">
        <v>350000</v>
      </c>
      <c r="L41" s="45"/>
      <c r="M41" s="27"/>
      <c r="N41" s="27"/>
      <c r="O41" s="34"/>
      <c r="P41" s="69"/>
      <c r="Q41" s="70">
        <f t="shared" si="8"/>
        <v>350000</v>
      </c>
    </row>
    <row r="42" spans="1:17" ht="50.1" customHeight="1" x14ac:dyDescent="0.5">
      <c r="A42" s="6"/>
      <c r="B42" s="25">
        <v>35</v>
      </c>
      <c r="C42" s="26" t="s">
        <v>100</v>
      </c>
      <c r="D42" s="71" t="s">
        <v>101</v>
      </c>
      <c r="E42" s="27"/>
      <c r="F42" s="27"/>
      <c r="G42" s="27"/>
      <c r="H42" s="27"/>
      <c r="I42" s="27"/>
      <c r="J42" s="27"/>
      <c r="K42" s="27">
        <v>40000</v>
      </c>
      <c r="L42" s="45"/>
      <c r="M42" s="27"/>
      <c r="N42" s="27"/>
      <c r="O42" s="34"/>
      <c r="P42" s="69"/>
      <c r="Q42" s="70">
        <f t="shared" si="8"/>
        <v>40000</v>
      </c>
    </row>
    <row r="43" spans="1:17" ht="49.5" customHeight="1" x14ac:dyDescent="0.5">
      <c r="A43" s="6"/>
      <c r="B43" s="25">
        <v>36</v>
      </c>
      <c r="C43" s="26" t="s">
        <v>70</v>
      </c>
      <c r="D43" s="71" t="s">
        <v>71</v>
      </c>
      <c r="E43" s="27"/>
      <c r="F43" s="27"/>
      <c r="G43" s="27"/>
      <c r="H43" s="27"/>
      <c r="I43" s="27"/>
      <c r="J43" s="27"/>
      <c r="K43" s="72">
        <f>25000</f>
        <v>25000</v>
      </c>
      <c r="L43" s="45"/>
      <c r="M43" s="27"/>
      <c r="N43" s="27"/>
      <c r="O43" s="34"/>
      <c r="P43" s="69">
        <f t="shared" ref="P43:P44" si="9">SUM(L43:O43)</f>
        <v>0</v>
      </c>
      <c r="Q43" s="70">
        <f t="shared" si="8"/>
        <v>25000</v>
      </c>
    </row>
    <row r="44" spans="1:17" ht="50.1" customHeight="1" x14ac:dyDescent="0.5">
      <c r="A44" s="6"/>
      <c r="B44" s="25">
        <v>37</v>
      </c>
      <c r="C44" s="26" t="s">
        <v>69</v>
      </c>
      <c r="D44" s="71" t="s">
        <v>66</v>
      </c>
      <c r="E44" s="27"/>
      <c r="F44" s="27"/>
      <c r="G44" s="27"/>
      <c r="H44" s="27"/>
      <c r="I44" s="27"/>
      <c r="J44" s="27"/>
      <c r="K44" s="27">
        <v>80000</v>
      </c>
      <c r="L44" s="45"/>
      <c r="M44" s="27"/>
      <c r="N44" s="27"/>
      <c r="O44" s="34"/>
      <c r="P44" s="69">
        <f t="shared" si="9"/>
        <v>0</v>
      </c>
      <c r="Q44" s="70">
        <f t="shared" si="8"/>
        <v>80000</v>
      </c>
    </row>
    <row r="45" spans="1:17" ht="50.1" customHeight="1" x14ac:dyDescent="0.5">
      <c r="A45" s="6"/>
      <c r="B45" s="25">
        <v>38</v>
      </c>
      <c r="C45" s="26" t="s">
        <v>95</v>
      </c>
      <c r="D45" s="26" t="s">
        <v>58</v>
      </c>
      <c r="E45" s="27"/>
      <c r="F45" s="27"/>
      <c r="G45" s="27"/>
      <c r="H45" s="27"/>
      <c r="I45" s="27"/>
      <c r="J45" s="27"/>
      <c r="K45" s="27">
        <v>25000</v>
      </c>
      <c r="L45" s="45"/>
      <c r="M45" s="27"/>
      <c r="N45" s="27"/>
      <c r="O45" s="34"/>
      <c r="P45" s="69"/>
      <c r="Q45" s="70">
        <f t="shared" si="8"/>
        <v>25000</v>
      </c>
    </row>
    <row r="46" spans="1:17" ht="50.1" customHeight="1" x14ac:dyDescent="0.5">
      <c r="A46" s="6"/>
      <c r="B46" s="73"/>
      <c r="C46" s="40"/>
      <c r="D46" s="40"/>
      <c r="E46" s="39"/>
      <c r="F46" s="39"/>
      <c r="G46" s="39"/>
      <c r="H46" s="39"/>
      <c r="I46" s="39"/>
      <c r="J46" s="39"/>
      <c r="K46" s="39"/>
      <c r="L46" s="50"/>
      <c r="M46" s="39"/>
      <c r="N46" s="39"/>
      <c r="O46" s="74"/>
      <c r="P46" s="22"/>
      <c r="Q46" s="70">
        <f t="shared" si="8"/>
        <v>0</v>
      </c>
    </row>
    <row r="47" spans="1:17" ht="50.1" customHeight="1" x14ac:dyDescent="0.5">
      <c r="A47" s="6"/>
      <c r="B47" s="73"/>
      <c r="C47" s="40"/>
      <c r="D47" s="40"/>
      <c r="E47" s="39"/>
      <c r="F47" s="39"/>
      <c r="G47" s="39"/>
      <c r="H47" s="39"/>
      <c r="I47" s="39"/>
      <c r="J47" s="39"/>
      <c r="K47" s="39"/>
      <c r="L47" s="50"/>
      <c r="M47" s="39"/>
      <c r="N47" s="39"/>
      <c r="O47" s="74"/>
      <c r="P47" s="22"/>
      <c r="Q47" s="70">
        <f t="shared" ref="Q47:Q48" si="10">K47-P47</f>
        <v>0</v>
      </c>
    </row>
    <row r="48" spans="1:17" ht="50.1" customHeight="1" x14ac:dyDescent="0.5">
      <c r="A48" s="6"/>
      <c r="B48" s="73"/>
      <c r="C48" s="40"/>
      <c r="D48" s="40"/>
      <c r="E48" s="39"/>
      <c r="F48" s="39"/>
      <c r="G48" s="39"/>
      <c r="H48" s="39"/>
      <c r="I48" s="39"/>
      <c r="J48" s="39"/>
      <c r="K48" s="39"/>
      <c r="L48" s="50"/>
      <c r="M48" s="39"/>
      <c r="N48" s="39"/>
      <c r="O48" s="74"/>
      <c r="P48" s="22"/>
      <c r="Q48" s="70">
        <f t="shared" si="10"/>
        <v>0</v>
      </c>
    </row>
    <row r="49" spans="1:17" ht="50.1" customHeight="1" thickBot="1" x14ac:dyDescent="0.55000000000000004">
      <c r="A49" s="6"/>
      <c r="B49" s="75"/>
      <c r="C49" s="76"/>
      <c r="D49" s="76" t="s">
        <v>29</v>
      </c>
      <c r="E49" s="76"/>
      <c r="F49" s="76"/>
      <c r="G49" s="76"/>
      <c r="H49" s="76"/>
      <c r="I49" s="76"/>
      <c r="J49" s="76"/>
      <c r="K49" s="76">
        <f>SUM(K36:K46)</f>
        <v>3338010</v>
      </c>
      <c r="L49" s="77"/>
      <c r="M49" s="76">
        <f>SUM(M36:M45)</f>
        <v>188137.24000000002</v>
      </c>
      <c r="N49" s="76"/>
      <c r="O49" s="76"/>
      <c r="P49" s="76">
        <f>SUM(P36:P45)</f>
        <v>384094.49333333335</v>
      </c>
      <c r="Q49" s="78">
        <f>SUM(Q36:Q45)</f>
        <v>2964758.456666667</v>
      </c>
    </row>
    <row r="50" spans="1:17" ht="50.1" customHeight="1" thickBot="1" x14ac:dyDescent="0.6">
      <c r="A50" s="6"/>
      <c r="B50" s="79"/>
      <c r="C50" s="80"/>
      <c r="D50" s="80"/>
      <c r="E50" s="80"/>
      <c r="F50" s="80"/>
      <c r="G50" s="80"/>
      <c r="H50" s="80"/>
      <c r="I50" s="108" t="s">
        <v>97</v>
      </c>
      <c r="J50" s="109"/>
      <c r="K50" s="109"/>
      <c r="L50" s="109"/>
      <c r="M50" s="110"/>
      <c r="N50" s="80"/>
      <c r="O50" s="80"/>
      <c r="P50" s="80"/>
      <c r="Q50" s="81"/>
    </row>
    <row r="51" spans="1:17" ht="50.1" customHeight="1" x14ac:dyDescent="0.5">
      <c r="A51" s="6"/>
      <c r="B51" s="82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 t="s">
        <v>93</v>
      </c>
      <c r="N51" s="83"/>
      <c r="O51" s="83"/>
      <c r="P51" s="83"/>
      <c r="Q51" s="84"/>
    </row>
    <row r="52" spans="1:17" ht="50.1" customHeight="1" x14ac:dyDescent="0.5">
      <c r="A52" s="6"/>
      <c r="B52" s="85"/>
      <c r="C52" s="31"/>
      <c r="D52" s="31"/>
      <c r="E52" s="31"/>
      <c r="F52" s="31"/>
      <c r="G52" s="31"/>
      <c r="H52" s="67"/>
      <c r="I52" s="67" t="s">
        <v>75</v>
      </c>
      <c r="J52" s="67"/>
      <c r="K52" s="31"/>
      <c r="L52" s="31"/>
      <c r="M52" s="31">
        <f>Q49</f>
        <v>2964758.456666667</v>
      </c>
      <c r="N52" s="31"/>
      <c r="O52" s="31"/>
      <c r="P52" s="31"/>
      <c r="Q52" s="86"/>
    </row>
    <row r="53" spans="1:17" ht="50.1" customHeight="1" x14ac:dyDescent="0.5">
      <c r="A53" s="6"/>
      <c r="B53" s="85"/>
      <c r="C53" s="31"/>
      <c r="D53" s="31"/>
      <c r="E53" s="31"/>
      <c r="F53" s="31"/>
      <c r="G53" s="31"/>
      <c r="H53" s="67"/>
      <c r="I53" s="67" t="s">
        <v>76</v>
      </c>
      <c r="J53" s="67"/>
      <c r="K53" s="31"/>
      <c r="L53" s="87">
        <f>+M49</f>
        <v>188137.24000000002</v>
      </c>
      <c r="M53" s="88"/>
      <c r="N53" s="31"/>
      <c r="O53" s="31"/>
      <c r="P53" s="31"/>
      <c r="Q53" s="86"/>
    </row>
    <row r="54" spans="1:17" ht="50.1" customHeight="1" x14ac:dyDescent="0.5">
      <c r="A54" s="6"/>
      <c r="B54" s="85"/>
      <c r="C54" s="31"/>
      <c r="D54" s="31"/>
      <c r="E54" s="31"/>
      <c r="F54" s="31"/>
      <c r="G54" s="31"/>
      <c r="H54" s="67"/>
      <c r="I54" s="67" t="s">
        <v>77</v>
      </c>
      <c r="J54" s="67"/>
      <c r="K54" s="31"/>
      <c r="L54" s="87">
        <f>+L36</f>
        <v>155123.91999999998</v>
      </c>
      <c r="M54" s="31"/>
      <c r="N54" s="31"/>
      <c r="O54" s="31"/>
      <c r="P54" s="31"/>
      <c r="Q54" s="86"/>
    </row>
    <row r="55" spans="1:17" ht="50.1" customHeight="1" x14ac:dyDescent="0.5">
      <c r="A55" s="6"/>
      <c r="B55" s="85"/>
      <c r="C55" s="31"/>
      <c r="D55" s="31"/>
      <c r="E55" s="31"/>
      <c r="F55" s="31"/>
      <c r="G55" s="31"/>
      <c r="H55" s="67"/>
      <c r="I55" s="67" t="s">
        <v>79</v>
      </c>
      <c r="J55" s="67"/>
      <c r="K55" s="31"/>
      <c r="L55" s="31"/>
      <c r="M55" s="87">
        <f>SUM(L53:L54)</f>
        <v>343261.16000000003</v>
      </c>
      <c r="N55" s="31"/>
      <c r="O55" s="31"/>
      <c r="P55" s="31"/>
      <c r="Q55" s="86"/>
    </row>
    <row r="56" spans="1:17" ht="50.1" customHeight="1" x14ac:dyDescent="0.5">
      <c r="A56" s="6"/>
      <c r="B56" s="85"/>
      <c r="C56" s="31"/>
      <c r="D56" s="31"/>
      <c r="E56" s="31"/>
      <c r="F56" s="31"/>
      <c r="G56" s="31"/>
      <c r="H56" s="67"/>
      <c r="I56" s="67" t="s">
        <v>78</v>
      </c>
      <c r="J56" s="67"/>
      <c r="K56" s="31"/>
      <c r="L56" s="31"/>
      <c r="M56" s="87">
        <f>SUM(M52:M55)</f>
        <v>3308019.6166666672</v>
      </c>
      <c r="N56" s="31"/>
      <c r="O56" s="31"/>
      <c r="P56" s="31"/>
      <c r="Q56" s="86"/>
    </row>
    <row r="57" spans="1:17" ht="50.1" customHeight="1" x14ac:dyDescent="0.5">
      <c r="A57" s="6"/>
      <c r="B57" s="85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89"/>
    </row>
    <row r="58" spans="1:17" ht="50.1" customHeight="1" x14ac:dyDescent="0.5">
      <c r="A58" s="6"/>
      <c r="B58" s="85"/>
      <c r="C58" s="67"/>
      <c r="D58" s="67"/>
      <c r="E58" s="67" t="s">
        <v>24</v>
      </c>
      <c r="F58" s="67"/>
      <c r="G58" s="67"/>
      <c r="H58" s="67"/>
      <c r="I58" s="67"/>
      <c r="J58" s="67"/>
      <c r="K58" s="67"/>
      <c r="L58" s="67"/>
      <c r="M58" s="67"/>
      <c r="N58" s="67" t="s">
        <v>27</v>
      </c>
      <c r="O58" s="67"/>
      <c r="P58" s="67"/>
      <c r="Q58" s="89"/>
    </row>
    <row r="59" spans="1:17" ht="50.1" customHeight="1" x14ac:dyDescent="0.5">
      <c r="A59" s="6"/>
      <c r="B59" s="85"/>
      <c r="C59" s="67"/>
      <c r="D59" s="67"/>
      <c r="E59" s="67" t="s">
        <v>25</v>
      </c>
      <c r="F59" s="67"/>
      <c r="G59" s="67"/>
      <c r="H59" s="67"/>
      <c r="I59" s="67"/>
      <c r="J59" s="67"/>
      <c r="K59" s="67"/>
      <c r="L59" s="67"/>
      <c r="M59" s="67"/>
      <c r="N59" s="67" t="s">
        <v>25</v>
      </c>
      <c r="O59" s="67"/>
      <c r="P59" s="67"/>
      <c r="Q59" s="89"/>
    </row>
    <row r="60" spans="1:17" ht="50.1" customHeight="1" x14ac:dyDescent="0.5">
      <c r="A60" s="6"/>
      <c r="B60" s="85"/>
      <c r="C60" s="67"/>
      <c r="D60" s="67"/>
      <c r="E60" s="67" t="s">
        <v>26</v>
      </c>
      <c r="F60" s="67"/>
      <c r="G60" s="67"/>
      <c r="H60" s="67"/>
      <c r="I60" s="67"/>
      <c r="J60" s="67"/>
      <c r="K60" s="67"/>
      <c r="L60" s="67"/>
      <c r="M60" s="67"/>
      <c r="N60" s="67" t="s">
        <v>26</v>
      </c>
      <c r="O60" s="67"/>
      <c r="P60" s="67"/>
      <c r="Q60" s="89"/>
    </row>
    <row r="61" spans="1:17" ht="26.25" customHeight="1" x14ac:dyDescent="0.4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7" ht="26.25" customHeight="1" x14ac:dyDescent="0.4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7" ht="26.25" customHeight="1" x14ac:dyDescent="0.4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7" ht="26.25" customHeight="1" x14ac:dyDescent="0.4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7" ht="26.25" customHeight="1" x14ac:dyDescent="0.4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7" ht="26.25" customHeight="1" x14ac:dyDescent="0.4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7" ht="26.25" customHeight="1" x14ac:dyDescent="0.4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7" ht="26.25" customHeight="1" x14ac:dyDescent="0.4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7" ht="26.25" customHeight="1" x14ac:dyDescent="0.4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7" ht="26.25" customHeight="1" x14ac:dyDescent="0.4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7" ht="26.25" customHeight="1" x14ac:dyDescent="0.4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7" ht="26.25" customHeight="1" x14ac:dyDescent="0.4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7" ht="26.25" customHeight="1" x14ac:dyDescent="0.4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7" ht="26.25" customHeight="1" x14ac:dyDescent="0.4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7" ht="26.25" customHeight="1" x14ac:dyDescent="0.45">
      <c r="A75" s="6"/>
      <c r="B75" s="6"/>
      <c r="C75" s="6"/>
      <c r="D75" s="6"/>
      <c r="E75" s="11"/>
      <c r="Q75" s="1"/>
    </row>
    <row r="76" spans="1:17" ht="53.25" customHeight="1" x14ac:dyDescent="0.45">
      <c r="A76" s="6"/>
      <c r="B76" s="6"/>
      <c r="C76" s="6"/>
      <c r="D76" s="6"/>
      <c r="E76" s="11"/>
      <c r="Q76" s="1"/>
    </row>
    <row r="77" spans="1:17" s="13" customFormat="1" ht="125.25" customHeight="1" x14ac:dyDescent="0.5"/>
    <row r="78" spans="1:17" ht="50.25" customHeight="1" x14ac:dyDescent="0.45">
      <c r="A78" s="6"/>
      <c r="B78" s="6"/>
      <c r="C78" s="6"/>
      <c r="D78" s="6"/>
      <c r="E78" s="11"/>
      <c r="Q78" s="1"/>
    </row>
    <row r="79" spans="1:17" ht="56.25" customHeight="1" x14ac:dyDescent="0.45">
      <c r="A79" s="6"/>
      <c r="B79" s="6"/>
      <c r="C79" s="6"/>
      <c r="D79" s="6"/>
      <c r="E79" s="11"/>
      <c r="Q79" s="1"/>
    </row>
    <row r="80" spans="1:17" ht="44.25" customHeight="1" x14ac:dyDescent="0.45">
      <c r="A80" s="6"/>
      <c r="B80" s="6"/>
      <c r="C80" s="6"/>
      <c r="D80" s="6"/>
      <c r="E80" s="11"/>
      <c r="Q80" s="1"/>
    </row>
    <row r="81" spans="1:17" ht="53.25" customHeight="1" x14ac:dyDescent="0.45">
      <c r="A81" s="6"/>
      <c r="B81" s="6"/>
      <c r="C81" s="6"/>
      <c r="D81" s="6"/>
      <c r="E81" s="11"/>
      <c r="Q81" s="1"/>
    </row>
    <row r="82" spans="1:17" ht="56.25" customHeight="1" x14ac:dyDescent="0.45">
      <c r="A82" s="6"/>
      <c r="B82" s="6"/>
      <c r="C82" s="6"/>
      <c r="D82" s="6"/>
      <c r="E82" s="11"/>
      <c r="Q82" s="1"/>
    </row>
    <row r="83" spans="1:17" ht="26.25" customHeight="1" x14ac:dyDescent="0.45">
      <c r="A83" s="6"/>
      <c r="B83" s="6"/>
      <c r="C83" s="6"/>
      <c r="D83" s="6"/>
      <c r="E83" s="11"/>
      <c r="Q83" s="1"/>
    </row>
    <row r="84" spans="1:17" ht="26.25" customHeight="1" x14ac:dyDescent="0.45">
      <c r="A84" s="6"/>
      <c r="B84" s="6"/>
      <c r="C84" s="6"/>
      <c r="D84" s="6"/>
      <c r="E84" s="11"/>
      <c r="Q84" s="1"/>
    </row>
    <row r="85" spans="1:17" ht="26.25" customHeight="1" x14ac:dyDescent="0.45">
      <c r="B85" s="1"/>
      <c r="E85" s="11"/>
      <c r="Q85" s="1"/>
    </row>
    <row r="86" spans="1:17" ht="26.25" customHeight="1" x14ac:dyDescent="0.45">
      <c r="B86" s="1"/>
      <c r="E86" s="11"/>
      <c r="Q86" s="1"/>
    </row>
  </sheetData>
  <mergeCells count="5">
    <mergeCell ref="B2:Q2"/>
    <mergeCell ref="B3:Q3"/>
    <mergeCell ref="L5:P5"/>
    <mergeCell ref="I50:M50"/>
    <mergeCell ref="E5:K5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C6FD-DA1B-452C-8A67-B46967E6B17A}">
  <dimension ref="B3:J18"/>
  <sheetViews>
    <sheetView topLeftCell="A10" workbookViewId="0">
      <selection activeCell="J17" sqref="J17"/>
    </sheetView>
  </sheetViews>
  <sheetFormatPr defaultRowHeight="15" x14ac:dyDescent="0.25"/>
  <cols>
    <col min="2" max="2" width="25.5703125" customWidth="1"/>
    <col min="3" max="3" width="18.5703125" customWidth="1"/>
    <col min="4" max="4" width="17.5703125" customWidth="1"/>
    <col min="5" max="6" width="19.5703125" customWidth="1"/>
    <col min="7" max="7" width="13.42578125" customWidth="1"/>
    <col min="8" max="8" width="13" customWidth="1"/>
    <col min="9" max="9" width="22.7109375" customWidth="1"/>
    <col min="10" max="10" width="13.85546875" customWidth="1"/>
  </cols>
  <sheetData>
    <row r="3" spans="2:8" x14ac:dyDescent="0.25">
      <c r="B3" t="s">
        <v>82</v>
      </c>
    </row>
    <row r="4" spans="2:8" x14ac:dyDescent="0.25">
      <c r="B4" t="s">
        <v>83</v>
      </c>
      <c r="C4" t="s">
        <v>86</v>
      </c>
      <c r="D4" t="s">
        <v>85</v>
      </c>
      <c r="E4" t="s">
        <v>87</v>
      </c>
      <c r="G4" t="s">
        <v>84</v>
      </c>
    </row>
    <row r="5" spans="2:8" x14ac:dyDescent="0.25">
      <c r="B5" t="s">
        <v>37</v>
      </c>
      <c r="C5" s="14">
        <v>250000</v>
      </c>
      <c r="D5">
        <v>24</v>
      </c>
      <c r="E5" s="14">
        <f>C5/D5</f>
        <v>10416.666666666666</v>
      </c>
      <c r="F5" s="14" t="e" cm="1">
        <f t="array" aca="1" ref="F5" ca="1">'April 2022 '!F87(date-G5)</f>
        <v>#REF!</v>
      </c>
      <c r="G5" s="15">
        <v>44316</v>
      </c>
      <c r="H5" s="15">
        <v>45015</v>
      </c>
    </row>
    <row r="6" spans="2:8" x14ac:dyDescent="0.25">
      <c r="B6" t="s">
        <v>40</v>
      </c>
      <c r="C6" s="14">
        <v>150000</v>
      </c>
      <c r="D6">
        <v>12</v>
      </c>
      <c r="E6" s="14">
        <f t="shared" ref="E6:E9" si="0">C6/D6</f>
        <v>12500</v>
      </c>
      <c r="F6" s="14"/>
      <c r="G6" s="15">
        <v>44317</v>
      </c>
      <c r="H6" s="15">
        <v>44682</v>
      </c>
    </row>
    <row r="7" spans="2:8" x14ac:dyDescent="0.25">
      <c r="B7" t="s">
        <v>59</v>
      </c>
      <c r="C7" s="14">
        <v>265000</v>
      </c>
      <c r="D7">
        <v>24</v>
      </c>
      <c r="E7" s="14">
        <f t="shared" si="0"/>
        <v>11041.666666666666</v>
      </c>
      <c r="F7" s="14"/>
      <c r="G7" s="15">
        <v>44255</v>
      </c>
      <c r="H7" s="15">
        <v>44985</v>
      </c>
    </row>
    <row r="8" spans="2:8" x14ac:dyDescent="0.25">
      <c r="B8" t="s">
        <v>53</v>
      </c>
      <c r="C8" s="14">
        <v>250000</v>
      </c>
      <c r="D8">
        <v>24</v>
      </c>
      <c r="E8" s="14">
        <f t="shared" si="0"/>
        <v>10416.666666666666</v>
      </c>
      <c r="F8" s="14"/>
      <c r="G8" s="15">
        <v>44319</v>
      </c>
      <c r="H8" s="15">
        <v>45049</v>
      </c>
    </row>
    <row r="9" spans="2:8" x14ac:dyDescent="0.25">
      <c r="B9" t="s">
        <v>53</v>
      </c>
      <c r="C9" s="14">
        <v>250000</v>
      </c>
      <c r="D9">
        <v>24</v>
      </c>
      <c r="E9" s="14">
        <f t="shared" si="0"/>
        <v>10416.666666666666</v>
      </c>
      <c r="F9" s="14"/>
      <c r="G9" s="15">
        <v>44320</v>
      </c>
      <c r="H9" s="15">
        <v>45050</v>
      </c>
    </row>
    <row r="17" spans="3:10" x14ac:dyDescent="0.25">
      <c r="C17">
        <v>120000</v>
      </c>
      <c r="D17">
        <v>33600</v>
      </c>
      <c r="E17">
        <v>43200</v>
      </c>
      <c r="F17">
        <v>24000</v>
      </c>
      <c r="G17">
        <v>19200</v>
      </c>
      <c r="I17">
        <f>(SUM(C17:E17))*8%</f>
        <v>15744</v>
      </c>
      <c r="J17">
        <f>I17*12</f>
        <v>188928</v>
      </c>
    </row>
    <row r="18" spans="3:10" x14ac:dyDescent="0.25">
      <c r="C18">
        <v>120000</v>
      </c>
      <c r="D18">
        <v>33600</v>
      </c>
      <c r="E18">
        <v>43200</v>
      </c>
      <c r="F18">
        <v>24000</v>
      </c>
      <c r="G18">
        <v>19200</v>
      </c>
      <c r="I18">
        <f>(SUM(C18:E18))*8%</f>
        <v>15744</v>
      </c>
      <c r="J18">
        <f>I18*12</f>
        <v>188928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2022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Precious Idoko</cp:lastModifiedBy>
  <cp:lastPrinted>2022-04-04T10:09:29Z</cp:lastPrinted>
  <dcterms:created xsi:type="dcterms:W3CDTF">2018-07-04T22:14:59Z</dcterms:created>
  <dcterms:modified xsi:type="dcterms:W3CDTF">2022-09-21T18:59:55Z</dcterms:modified>
</cp:coreProperties>
</file>