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AMEL2\Desktop\Staff Salary Package for 2021\January 2021 Salary\"/>
    </mc:Choice>
  </mc:AlternateContent>
  <xr:revisionPtr revIDLastSave="0" documentId="13_ncr:1_{149F6FF4-6E91-47C9-B470-AB1EAE31C9F3}" xr6:coauthVersionLast="46" xr6:coauthVersionMax="46" xr10:uidLastSave="{00000000-0000-0000-0000-000000000000}"/>
  <bookViews>
    <workbookView xWindow="-120" yWindow="-120" windowWidth="20730" windowHeight="11160" xr2:uid="{07318BF2-EFFE-4A14-9070-260FAFFEF2D8}"/>
  </bookViews>
  <sheets>
    <sheet name="January  2021 " sheetId="5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56" l="1"/>
  <c r="P26" i="56"/>
  <c r="Q26" i="56"/>
  <c r="R20" i="56"/>
  <c r="P20" i="56"/>
  <c r="Q20" i="56" s="1"/>
  <c r="L34" i="56"/>
  <c r="P8" i="56"/>
  <c r="P9" i="56"/>
  <c r="P10" i="56"/>
  <c r="P11" i="56"/>
  <c r="P12" i="56"/>
  <c r="P13" i="56"/>
  <c r="P14" i="56"/>
  <c r="P15" i="56"/>
  <c r="P16" i="56"/>
  <c r="P17" i="56"/>
  <c r="P18" i="56"/>
  <c r="P19" i="56"/>
  <c r="P21" i="56"/>
  <c r="P22" i="56"/>
  <c r="P23" i="56"/>
  <c r="P24" i="56"/>
  <c r="P25" i="56"/>
  <c r="P27" i="56"/>
  <c r="P28" i="56"/>
  <c r="P29" i="56"/>
  <c r="P30" i="56"/>
  <c r="P31" i="56"/>
  <c r="P32" i="56"/>
  <c r="P33" i="56"/>
  <c r="P7" i="56"/>
  <c r="Q13" i="56"/>
  <c r="Q14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7" i="56"/>
  <c r="K28" i="56"/>
  <c r="K29" i="56"/>
  <c r="K30" i="56"/>
  <c r="K31" i="56"/>
  <c r="K32" i="56"/>
  <c r="K33" i="56"/>
  <c r="K7" i="56"/>
  <c r="L32" i="56"/>
  <c r="L33" i="56"/>
  <c r="L31" i="56"/>
  <c r="L27" i="56"/>
  <c r="L20" i="56"/>
  <c r="L19" i="56"/>
  <c r="L10" i="56"/>
  <c r="L11" i="56"/>
  <c r="L12" i="56"/>
  <c r="L13" i="56"/>
  <c r="L14" i="56"/>
  <c r="L15" i="56"/>
  <c r="L16" i="56"/>
  <c r="L17" i="56"/>
  <c r="L8" i="56"/>
  <c r="L9" i="56"/>
  <c r="L7" i="56"/>
  <c r="P34" i="56" l="1"/>
  <c r="J13" i="56"/>
  <c r="J14" i="56"/>
  <c r="J34" i="56" l="1"/>
  <c r="N34" i="56"/>
  <c r="M34" i="56"/>
  <c r="M44" i="56" s="1"/>
  <c r="I34" i="56"/>
  <c r="H34" i="56"/>
  <c r="G34" i="56"/>
  <c r="F34" i="56"/>
  <c r="E34" i="56"/>
  <c r="Q33" i="56" l="1"/>
  <c r="G35" i="56"/>
  <c r="L46" i="56"/>
  <c r="F136" i="56"/>
  <c r="G136" i="56" s="1"/>
  <c r="I136" i="56" s="1"/>
  <c r="M136" i="56" s="1"/>
  <c r="F127" i="56"/>
  <c r="E127" i="56"/>
  <c r="D127" i="56"/>
  <c r="G126" i="56"/>
  <c r="I126" i="56" s="1"/>
  <c r="G125" i="56"/>
  <c r="I125" i="56" s="1"/>
  <c r="G124" i="56"/>
  <c r="I124" i="56" s="1"/>
  <c r="G123" i="56"/>
  <c r="I123" i="56" s="1"/>
  <c r="G122" i="56"/>
  <c r="I122" i="56" s="1"/>
  <c r="G121" i="56"/>
  <c r="I121" i="56" s="1"/>
  <c r="G120" i="56"/>
  <c r="I120" i="56" s="1"/>
  <c r="G119" i="56"/>
  <c r="I119" i="56" s="1"/>
  <c r="G118" i="56"/>
  <c r="I118" i="56" s="1"/>
  <c r="G117" i="56"/>
  <c r="I117" i="56" s="1"/>
  <c r="G116" i="56"/>
  <c r="I116" i="56" s="1"/>
  <c r="G115" i="56"/>
  <c r="I115" i="56" s="1"/>
  <c r="G114" i="56"/>
  <c r="I114" i="56" s="1"/>
  <c r="G113" i="56"/>
  <c r="I113" i="56" s="1"/>
  <c r="G112" i="56"/>
  <c r="I112" i="56" s="1"/>
  <c r="G111" i="56"/>
  <c r="I111" i="56" s="1"/>
  <c r="G110" i="56"/>
  <c r="I110" i="56" s="1"/>
  <c r="Q38" i="56"/>
  <c r="Q37" i="56"/>
  <c r="Q30" i="56"/>
  <c r="F88" i="56" l="1"/>
  <c r="F92" i="56"/>
  <c r="O9" i="56"/>
  <c r="F76" i="56"/>
  <c r="Q8" i="56"/>
  <c r="Q10" i="56"/>
  <c r="Q12" i="56"/>
  <c r="K34" i="56"/>
  <c r="K39" i="56" s="1"/>
  <c r="L45" i="56"/>
  <c r="Q11" i="56"/>
  <c r="Q16" i="56"/>
  <c r="Q18" i="56"/>
  <c r="Q21" i="56"/>
  <c r="Q24" i="56"/>
  <c r="Q32" i="56"/>
  <c r="H111" i="56"/>
  <c r="K111" i="56" s="1"/>
  <c r="H113" i="56"/>
  <c r="K113" i="56" s="1"/>
  <c r="H115" i="56"/>
  <c r="K115" i="56" s="1"/>
  <c r="H117" i="56"/>
  <c r="K117" i="56" s="1"/>
  <c r="H119" i="56"/>
  <c r="K119" i="56" s="1"/>
  <c r="H121" i="56"/>
  <c r="K121" i="56" s="1"/>
  <c r="H123" i="56"/>
  <c r="K123" i="56" s="1"/>
  <c r="H125" i="56"/>
  <c r="K125" i="56" s="1"/>
  <c r="G127" i="56"/>
  <c r="H127" i="56" s="1"/>
  <c r="Q31" i="56"/>
  <c r="H110" i="56"/>
  <c r="K110" i="56" s="1"/>
  <c r="H112" i="56"/>
  <c r="K112" i="56" s="1"/>
  <c r="H114" i="56"/>
  <c r="K114" i="56" s="1"/>
  <c r="H116" i="56"/>
  <c r="K116" i="56" s="1"/>
  <c r="H118" i="56"/>
  <c r="K118" i="56" s="1"/>
  <c r="H120" i="56"/>
  <c r="K120" i="56" s="1"/>
  <c r="H122" i="56"/>
  <c r="K122" i="56" s="1"/>
  <c r="H124" i="56"/>
  <c r="K124" i="56" s="1"/>
  <c r="H126" i="56"/>
  <c r="Q27" i="56"/>
  <c r="Q19" i="56"/>
  <c r="Q25" i="56"/>
  <c r="Q15" i="56"/>
  <c r="Q34" i="56"/>
  <c r="Q22" i="56"/>
  <c r="Q29" i="56"/>
  <c r="F71" i="56"/>
  <c r="Q17" i="56"/>
  <c r="Q23" i="56"/>
  <c r="Q28" i="56"/>
  <c r="K126" i="56"/>
  <c r="I127" i="56" l="1"/>
  <c r="F90" i="56"/>
  <c r="F91" i="56"/>
  <c r="F86" i="56"/>
  <c r="F79" i="56"/>
  <c r="F70" i="56"/>
  <c r="F82" i="56"/>
  <c r="F83" i="56"/>
  <c r="F80" i="56"/>
  <c r="F84" i="56"/>
  <c r="F94" i="56"/>
  <c r="F89" i="56"/>
  <c r="F67" i="56"/>
  <c r="F72" i="56"/>
  <c r="F87" i="56"/>
  <c r="F93" i="56"/>
  <c r="F85" i="56"/>
  <c r="F78" i="56"/>
  <c r="F81" i="56"/>
  <c r="F75" i="56"/>
  <c r="F73" i="56"/>
  <c r="P39" i="56"/>
  <c r="O34" i="56"/>
  <c r="F69" i="56"/>
  <c r="Q7" i="56"/>
  <c r="K127" i="56"/>
  <c r="F77" i="56"/>
  <c r="M47" i="56"/>
  <c r="Q9" i="56" l="1"/>
  <c r="F74" i="56"/>
  <c r="F68" i="56" l="1"/>
  <c r="F95" i="56" s="1"/>
  <c r="Q39" i="56"/>
  <c r="M43" i="56" s="1"/>
  <c r="M48" i="56" s="1"/>
</calcChain>
</file>

<file path=xl/sharedStrings.xml><?xml version="1.0" encoding="utf-8"?>
<sst xmlns="http://schemas.openxmlformats.org/spreadsheetml/2006/main" count="206" uniqueCount="152">
  <si>
    <t>Basic</t>
  </si>
  <si>
    <t>Transport</t>
  </si>
  <si>
    <t>Housing</t>
  </si>
  <si>
    <t>Utility</t>
  </si>
  <si>
    <t>Dress</t>
  </si>
  <si>
    <t>Gross pay</t>
  </si>
  <si>
    <t>Total Deduction</t>
  </si>
  <si>
    <t>Net Pay</t>
  </si>
  <si>
    <t>Engr. Kelechi Alfred</t>
  </si>
  <si>
    <t>Field Engineer</t>
  </si>
  <si>
    <t>Idoko Precious</t>
  </si>
  <si>
    <t>Simeon Usman</t>
  </si>
  <si>
    <t>Security</t>
  </si>
  <si>
    <t>Joy Sani</t>
  </si>
  <si>
    <t>Neatness Staff</t>
  </si>
  <si>
    <t>Mohammed Kabiru</t>
  </si>
  <si>
    <t>Senior Driver</t>
  </si>
  <si>
    <t>Domestic Driver</t>
  </si>
  <si>
    <t>Musa Yusuf</t>
  </si>
  <si>
    <t>Florence Joseph</t>
  </si>
  <si>
    <t>NAMES</t>
  </si>
  <si>
    <t>DESIGNATION</t>
  </si>
  <si>
    <t xml:space="preserve">BANK </t>
  </si>
  <si>
    <t>GTB</t>
  </si>
  <si>
    <t>Idoko Precious Inori</t>
  </si>
  <si>
    <t>ZENITH</t>
  </si>
  <si>
    <t>AMOUNT NAIRA</t>
  </si>
  <si>
    <t xml:space="preserve"> Sani Joy</t>
  </si>
  <si>
    <t xml:space="preserve">Ahua Moses </t>
  </si>
  <si>
    <t xml:space="preserve"> Usman Simeon</t>
  </si>
  <si>
    <t>Abdulkareem Ahiaba Abubaka</t>
  </si>
  <si>
    <t>NIGERIA AGRICULTURAL MECHANIZATION AND EQUIPMENT LEASING LIMITED (NAMEL)</t>
  </si>
  <si>
    <t>Alfred Kelechi Samson</t>
  </si>
  <si>
    <t>Tasiu Rabiu Mohammad</t>
  </si>
  <si>
    <t>John Bitrus</t>
  </si>
  <si>
    <t>DIAMOND</t>
  </si>
  <si>
    <t>SIGNED:</t>
  </si>
  <si>
    <t>EMOLUMENTS</t>
  </si>
  <si>
    <t>DEDUCTIONS</t>
  </si>
  <si>
    <t>ICTA</t>
  </si>
  <si>
    <t>HPC</t>
  </si>
  <si>
    <t>GOA</t>
  </si>
  <si>
    <t>Neat &amp; Tea Staff</t>
  </si>
  <si>
    <t>PAYE</t>
  </si>
  <si>
    <t>Onyinye  Unachukwu  I</t>
  </si>
  <si>
    <t>Prepared By</t>
  </si>
  <si>
    <t>Signature</t>
  </si>
  <si>
    <t>Designation</t>
  </si>
  <si>
    <t>Approved by</t>
  </si>
  <si>
    <t>PFA</t>
  </si>
  <si>
    <t xml:space="preserve">Net emolument for the month  </t>
  </si>
  <si>
    <t>Add: FCT - IRS</t>
  </si>
  <si>
    <t>Sum of B+T+H</t>
  </si>
  <si>
    <t>Company pension to staff</t>
  </si>
  <si>
    <t>Staff pension contribution</t>
  </si>
  <si>
    <t>TOTAL Amount for approval</t>
  </si>
  <si>
    <t>GRAND TOTAL</t>
  </si>
  <si>
    <t xml:space="preserve">              N</t>
  </si>
  <si>
    <t>Designation:</t>
  </si>
  <si>
    <t>Checked by:</t>
  </si>
  <si>
    <t>Security/Gardner</t>
  </si>
  <si>
    <t>PEN100474169017</t>
  </si>
  <si>
    <t>Ali Ismaila Gbatigbi</t>
  </si>
  <si>
    <t>Service Engineer</t>
  </si>
  <si>
    <t>Abdulkareem Abubakar</t>
  </si>
  <si>
    <t>Akuezue Lilian C</t>
  </si>
  <si>
    <t>Akuezue Chinenye Lilian</t>
  </si>
  <si>
    <t>Total pension contribution</t>
  </si>
  <si>
    <t>Loans/advance</t>
  </si>
  <si>
    <t>Domestic Assistant</t>
  </si>
  <si>
    <t>TOTAL</t>
  </si>
  <si>
    <t>TRANSPORT</t>
  </si>
  <si>
    <t>HOUSING</t>
  </si>
  <si>
    <t>EMPLOYER CONTR.</t>
  </si>
  <si>
    <t>EMPLOYEE CONTR.</t>
  </si>
  <si>
    <t>PEN NUMBER</t>
  </si>
  <si>
    <t>STANBIC IBTC</t>
  </si>
  <si>
    <t>EMPLOYER'S PENSION CODE</t>
  </si>
  <si>
    <t>Douglas Patience Ukpeh</t>
  </si>
  <si>
    <t>BASIC</t>
  </si>
  <si>
    <t>EMPLOYER'S NAME:</t>
  </si>
  <si>
    <t>NIGERIAN AGRICULTURAL MECHANISATION AND EQUIPMENT LEASING COMPANY (NAMEL)</t>
  </si>
  <si>
    <t>Monthly Gross</t>
  </si>
  <si>
    <t xml:space="preserve">Penalty at 20% </t>
  </si>
  <si>
    <t>of daily rate</t>
  </si>
  <si>
    <t xml:space="preserve">No of days </t>
  </si>
  <si>
    <t>Amount</t>
  </si>
  <si>
    <t>Daily Rate (22 days)</t>
  </si>
  <si>
    <t>MSE</t>
  </si>
  <si>
    <t>Penalized</t>
  </si>
  <si>
    <t>Swimming pool attendent</t>
  </si>
  <si>
    <t>John Bosco Odey</t>
  </si>
  <si>
    <t>N</t>
  </si>
  <si>
    <t>Dada -Oluwatade Adeniyi</t>
  </si>
  <si>
    <t>Dada-Oluwatade Adeniyi</t>
  </si>
  <si>
    <t>FIRST BANK</t>
  </si>
  <si>
    <t>Adeleke Adekanmbi</t>
  </si>
  <si>
    <t>TPP</t>
  </si>
  <si>
    <t>Adekanmbi Adeleke</t>
  </si>
  <si>
    <t>SUMMARY OF TOTAL PENSION PAYABLE FROM 2018 TO OCTOBER 2019</t>
  </si>
  <si>
    <t>AMOUNT</t>
  </si>
  <si>
    <t>Patience Douglas</t>
  </si>
  <si>
    <t>TOTAL SALARY TO BANK</t>
  </si>
  <si>
    <t>Gross  allow.</t>
  </si>
  <si>
    <t>Pius Ibrahim Sumaila</t>
  </si>
  <si>
    <t>Ibrahim Pius Sumaila</t>
  </si>
  <si>
    <t>UBA</t>
  </si>
  <si>
    <t>Timothy Gbule</t>
  </si>
  <si>
    <t>GI 5</t>
  </si>
  <si>
    <t>Househelp</t>
  </si>
  <si>
    <t>Alice Joseph</t>
  </si>
  <si>
    <t>Union</t>
  </si>
  <si>
    <t>Agnes Egbodo Adiya</t>
  </si>
  <si>
    <t>Matthew Adewale</t>
  </si>
  <si>
    <t>LATENESS PENALTY FOR THE MONTH OF JUNE   2020</t>
  </si>
  <si>
    <t>ECOBANK</t>
  </si>
  <si>
    <t>DAYS ABSENT</t>
  </si>
  <si>
    <t>TOTAL PENALTY</t>
  </si>
  <si>
    <t>Ifeoma M . Abawii</t>
  </si>
  <si>
    <t>CMO</t>
  </si>
  <si>
    <t>Ifeoma Abawii</t>
  </si>
  <si>
    <t>Matthew A. Adebisi</t>
  </si>
  <si>
    <t>Happiness Clement</t>
  </si>
  <si>
    <t xml:space="preserve">Unity </t>
  </si>
  <si>
    <t>Paramdi Solomon Abari</t>
  </si>
  <si>
    <t>Stephen Adaga</t>
  </si>
  <si>
    <t>ICT DC</t>
  </si>
  <si>
    <t>Allowances</t>
  </si>
  <si>
    <t>Adaga Steven</t>
  </si>
  <si>
    <t>ACCESS</t>
  </si>
  <si>
    <t>Alexander Akolo Egga</t>
  </si>
  <si>
    <t xml:space="preserve">Desk Officer </t>
  </si>
  <si>
    <t>Aklexander Akolo Egga</t>
  </si>
  <si>
    <t>Rotimi Owoloke</t>
  </si>
  <si>
    <t>Launry Staff</t>
  </si>
  <si>
    <t xml:space="preserve">Rotimi Owoloke </t>
  </si>
  <si>
    <t>Gbadegesin Salisu Aderemi</t>
  </si>
  <si>
    <t>Pool Driver</t>
  </si>
  <si>
    <t>HRM</t>
  </si>
  <si>
    <t xml:space="preserve">INALDS Desk Officer </t>
  </si>
  <si>
    <t xml:space="preserve">Mallam Abdullahi Ahmed Inuwa </t>
  </si>
  <si>
    <t xml:space="preserve">Otti Deborah Chinasa </t>
  </si>
  <si>
    <t>Suberu, Chirstopher Etunaiye</t>
  </si>
  <si>
    <t xml:space="preserve"> MONTHLY SALARY SCHEDULE FOR THE MONTH ENDED 31ST JANUARY 2021</t>
  </si>
  <si>
    <t>SUMMARY  OF STAFF SALARY PAYMENT SCHEDULE  FOR THE MONTH OF JANUARY 2021</t>
  </si>
  <si>
    <t>STAFF PENSION CONTRIBUTION FOR THE MONTH OF JANUARY 2021</t>
  </si>
  <si>
    <t>GROSS</t>
  </si>
  <si>
    <t>SUMMARY OF JANUARY 2021 SALARY</t>
  </si>
  <si>
    <t xml:space="preserve">Staff Bonus </t>
  </si>
  <si>
    <t xml:space="preserve">Surcharge/absence/penalties </t>
  </si>
  <si>
    <t>AO</t>
  </si>
  <si>
    <t>Pension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</si>
</sst>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28"/>
      <color theme="1"/>
      <name val="Century Gothic"/>
      <family val="2"/>
    </font>
    <font>
      <b/>
      <sz val="18"/>
      <color theme="1"/>
      <name val="Century Gothic"/>
      <family val="2"/>
    </font>
    <font>
      <b/>
      <sz val="24"/>
      <color theme="1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sz val="11.5"/>
      <color theme="1"/>
      <name val="Century Gothic"/>
      <family val="2"/>
    </font>
    <font>
      <b/>
      <sz val="18"/>
      <color rgb="FFFF0000"/>
      <name val="Century Gothic"/>
      <family val="2"/>
    </font>
    <font>
      <b/>
      <sz val="16"/>
      <color theme="1"/>
      <name val="Century Gothic"/>
      <family val="2"/>
    </font>
    <font>
      <b/>
      <sz val="12"/>
      <color theme="1"/>
      <name val="Century Gothic"/>
      <family val="2"/>
    </font>
    <font>
      <sz val="18"/>
      <color rgb="FFFF0000"/>
      <name val="Century Gothic"/>
      <family val="2"/>
    </font>
    <font>
      <b/>
      <sz val="30"/>
      <color theme="1"/>
      <name val="Century Gothic"/>
      <family val="2"/>
    </font>
    <font>
      <b/>
      <sz val="30"/>
      <name val="Century Gothic"/>
      <family val="2"/>
    </font>
    <font>
      <sz val="30"/>
      <name val="Century Gothic"/>
      <family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166" fontId="4" fillId="0" borderId="0" xfId="0" applyNumberFormat="1" applyFont="1"/>
    <xf numFmtId="3" fontId="5" fillId="0" borderId="0" xfId="0" applyNumberFormat="1" applyFont="1" applyBorder="1"/>
    <xf numFmtId="166" fontId="5" fillId="0" borderId="0" xfId="0" applyNumberFormat="1" applyFont="1" applyBorder="1"/>
    <xf numFmtId="166" fontId="3" fillId="0" borderId="0" xfId="0" applyNumberFormat="1" applyFont="1"/>
    <xf numFmtId="166" fontId="6" fillId="0" borderId="0" xfId="0" applyNumberFormat="1" applyFont="1"/>
    <xf numFmtId="166" fontId="7" fillId="0" borderId="0" xfId="0" applyNumberFormat="1" applyFont="1"/>
    <xf numFmtId="166" fontId="8" fillId="0" borderId="0" xfId="0" applyNumberFormat="1" applyFont="1"/>
    <xf numFmtId="3" fontId="4" fillId="0" borderId="0" xfId="0" applyNumberFormat="1" applyFont="1"/>
    <xf numFmtId="43" fontId="4" fillId="0" borderId="0" xfId="6" applyFont="1" applyBorder="1"/>
    <xf numFmtId="166" fontId="4" fillId="0" borderId="0" xfId="0" applyNumberFormat="1" applyFont="1" applyBorder="1"/>
    <xf numFmtId="43" fontId="4" fillId="0" borderId="1" xfId="6" applyFont="1" applyBorder="1"/>
    <xf numFmtId="165" fontId="4" fillId="0" borderId="1" xfId="6" applyNumberFormat="1" applyFont="1" applyBorder="1"/>
    <xf numFmtId="43" fontId="4" fillId="2" borderId="1" xfId="6" applyFont="1" applyFill="1" applyBorder="1"/>
    <xf numFmtId="4" fontId="4" fillId="0" borderId="1" xfId="0" applyNumberFormat="1" applyFont="1" applyBorder="1" applyAlignment="1">
      <alignment vertical="top"/>
    </xf>
    <xf numFmtId="0" fontId="4" fillId="0" borderId="0" xfId="0" applyFont="1"/>
    <xf numFmtId="4" fontId="4" fillId="2" borderId="1" xfId="0" applyNumberFormat="1" applyFont="1" applyFill="1" applyBorder="1"/>
    <xf numFmtId="4" fontId="4" fillId="2" borderId="3" xfId="0" applyNumberFormat="1" applyFont="1" applyFill="1" applyBorder="1"/>
    <xf numFmtId="43" fontId="4" fillId="0" borderId="0" xfId="6" applyFont="1"/>
    <xf numFmtId="4" fontId="4" fillId="0" borderId="1" xfId="0" applyNumberFormat="1" applyFont="1" applyBorder="1"/>
    <xf numFmtId="3" fontId="4" fillId="0" borderId="1" xfId="0" applyNumberFormat="1" applyFont="1" applyBorder="1"/>
    <xf numFmtId="4" fontId="4" fillId="0" borderId="1" xfId="6" applyNumberFormat="1" applyFont="1" applyBorder="1"/>
    <xf numFmtId="4" fontId="9" fillId="0" borderId="1" xfId="0" applyNumberFormat="1" applyFont="1" applyBorder="1"/>
    <xf numFmtId="166" fontId="4" fillId="0" borderId="1" xfId="0" applyNumberFormat="1" applyFont="1" applyBorder="1"/>
    <xf numFmtId="2" fontId="4" fillId="0" borderId="1" xfId="0" applyNumberFormat="1" applyFont="1" applyBorder="1"/>
    <xf numFmtId="166" fontId="4" fillId="0" borderId="1" xfId="0" applyNumberFormat="1" applyFont="1" applyBorder="1" applyAlignment="1">
      <alignment horizontal="center"/>
    </xf>
    <xf numFmtId="166" fontId="6" fillId="2" borderId="1" xfId="0" applyNumberFormat="1" applyFont="1" applyFill="1" applyBorder="1"/>
    <xf numFmtId="166" fontId="5" fillId="0" borderId="0" xfId="0" applyNumberFormat="1" applyFont="1"/>
    <xf numFmtId="0" fontId="10" fillId="0" borderId="0" xfId="0" applyFont="1"/>
    <xf numFmtId="0" fontId="11" fillId="0" borderId="0" xfId="0" applyFont="1"/>
    <xf numFmtId="166" fontId="12" fillId="0" borderId="0" xfId="0" applyNumberFormat="1" applyFont="1"/>
    <xf numFmtId="166" fontId="9" fillId="0" borderId="0" xfId="0" applyNumberFormat="1" applyFont="1"/>
    <xf numFmtId="3" fontId="13" fillId="0" borderId="0" xfId="0" applyNumberFormat="1" applyFont="1" applyBorder="1"/>
    <xf numFmtId="166" fontId="13" fillId="0" borderId="0" xfId="0" applyNumberFormat="1" applyFont="1" applyBorder="1"/>
    <xf numFmtId="4" fontId="13" fillId="0" borderId="0" xfId="6" applyNumberFormat="1" applyFont="1" applyBorder="1"/>
    <xf numFmtId="3" fontId="13" fillId="0" borderId="0" xfId="0" applyNumberFormat="1" applyFont="1" applyFill="1" applyBorder="1"/>
    <xf numFmtId="3" fontId="14" fillId="0" borderId="1" xfId="0" applyNumberFormat="1" applyFont="1" applyFill="1" applyBorder="1"/>
    <xf numFmtId="4" fontId="14" fillId="0" borderId="1" xfId="0" applyNumberFormat="1" applyFont="1" applyFill="1" applyBorder="1"/>
    <xf numFmtId="4" fontId="13" fillId="0" borderId="1" xfId="0" applyNumberFormat="1" applyFont="1" applyFill="1" applyBorder="1"/>
    <xf numFmtId="4" fontId="13" fillId="0" borderId="1" xfId="0" applyNumberFormat="1" applyFont="1" applyBorder="1"/>
    <xf numFmtId="4" fontId="13" fillId="0" borderId="1" xfId="0" applyNumberFormat="1" applyFont="1" applyBorder="1" applyAlignment="1">
      <alignment horizontal="center" wrapText="1"/>
    </xf>
    <xf numFmtId="4" fontId="14" fillId="0" borderId="1" xfId="0" applyNumberFormat="1" applyFont="1" applyBorder="1"/>
    <xf numFmtId="4" fontId="14" fillId="0" borderId="1" xfId="6" applyNumberFormat="1" applyFont="1" applyBorder="1"/>
    <xf numFmtId="43" fontId="14" fillId="2" borderId="1" xfId="6" applyNumberFormat="1" applyFont="1" applyFill="1" applyBorder="1"/>
    <xf numFmtId="4" fontId="14" fillId="2" borderId="1" xfId="6" applyNumberFormat="1" applyFont="1" applyFill="1" applyBorder="1"/>
    <xf numFmtId="166" fontId="13" fillId="0" borderId="0" xfId="0" applyNumberFormat="1" applyFont="1"/>
    <xf numFmtId="4" fontId="14" fillId="0" borderId="1" xfId="0" applyNumberFormat="1" applyFont="1" applyFill="1" applyBorder="1" applyAlignment="1">
      <alignment vertical="top"/>
    </xf>
    <xf numFmtId="4" fontId="14" fillId="0" borderId="1" xfId="6" applyNumberFormat="1" applyFont="1" applyBorder="1" applyAlignment="1">
      <alignment vertical="top"/>
    </xf>
    <xf numFmtId="4" fontId="15" fillId="0" borderId="1" xfId="6" applyNumberFormat="1" applyFont="1" applyBorder="1"/>
    <xf numFmtId="4" fontId="14" fillId="0" borderId="1" xfId="6" applyNumberFormat="1" applyFont="1" applyFill="1" applyBorder="1"/>
    <xf numFmtId="4" fontId="15" fillId="2" borderId="1" xfId="6" applyNumberFormat="1" applyFont="1" applyFill="1" applyBorder="1"/>
    <xf numFmtId="3" fontId="14" fillId="0" borderId="1" xfId="0" applyNumberFormat="1" applyFont="1" applyBorder="1"/>
    <xf numFmtId="4" fontId="14" fillId="2" borderId="1" xfId="0" applyNumberFormat="1" applyFont="1" applyFill="1" applyBorder="1"/>
    <xf numFmtId="3" fontId="14" fillId="0" borderId="3" xfId="0" applyNumberFormat="1" applyFont="1" applyBorder="1"/>
    <xf numFmtId="4" fontId="14" fillId="2" borderId="3" xfId="0" applyNumberFormat="1" applyFont="1" applyFill="1" applyBorder="1"/>
    <xf numFmtId="43" fontId="14" fillId="0" borderId="3" xfId="6" applyNumberFormat="1" applyFont="1" applyBorder="1"/>
    <xf numFmtId="4" fontId="14" fillId="0" borderId="3" xfId="6" applyNumberFormat="1" applyFont="1" applyBorder="1"/>
    <xf numFmtId="4" fontId="14" fillId="0" borderId="3" xfId="0" applyNumberFormat="1" applyFont="1" applyBorder="1"/>
    <xf numFmtId="4" fontId="14" fillId="0" borderId="3" xfId="0" applyNumberFormat="1" applyFont="1" applyFill="1" applyBorder="1"/>
    <xf numFmtId="3" fontId="14" fillId="0" borderId="4" xfId="0" applyNumberFormat="1" applyFont="1" applyBorder="1"/>
    <xf numFmtId="4" fontId="14" fillId="0" borderId="5" xfId="0" applyNumberFormat="1" applyFont="1" applyBorder="1"/>
    <xf numFmtId="4" fontId="14" fillId="0" borderId="5" xfId="6" applyNumberFormat="1" applyFont="1" applyBorder="1"/>
    <xf numFmtId="4" fontId="14" fillId="0" borderId="5" xfId="6" applyNumberFormat="1" applyFont="1" applyFill="1" applyBorder="1"/>
    <xf numFmtId="43" fontId="14" fillId="0" borderId="5" xfId="6" applyNumberFormat="1" applyFont="1" applyBorder="1"/>
    <xf numFmtId="3" fontId="14" fillId="0" borderId="2" xfId="0" applyNumberFormat="1" applyFont="1" applyBorder="1"/>
    <xf numFmtId="4" fontId="14" fillId="0" borderId="2" xfId="0" applyNumberFormat="1" applyFont="1" applyBorder="1"/>
    <xf numFmtId="4" fontId="14" fillId="0" borderId="2" xfId="6" applyNumberFormat="1" applyFont="1" applyBorder="1"/>
    <xf numFmtId="4" fontId="14" fillId="0" borderId="2" xfId="6" applyNumberFormat="1" applyFont="1" applyFill="1" applyBorder="1"/>
    <xf numFmtId="43" fontId="14" fillId="0" borderId="2" xfId="6" applyNumberFormat="1" applyFont="1" applyBorder="1"/>
    <xf numFmtId="166" fontId="14" fillId="0" borderId="0" xfId="0" applyNumberFormat="1" applyFont="1"/>
    <xf numFmtId="43" fontId="14" fillId="0" borderId="1" xfId="6" applyNumberFormat="1" applyFont="1" applyBorder="1"/>
    <xf numFmtId="3" fontId="13" fillId="0" borderId="1" xfId="0" applyNumberFormat="1" applyFont="1" applyBorder="1"/>
    <xf numFmtId="4" fontId="13" fillId="0" borderId="1" xfId="6" applyNumberFormat="1" applyFont="1" applyBorder="1"/>
    <xf numFmtId="166" fontId="13" fillId="0" borderId="1" xfId="0" applyNumberFormat="1" applyFont="1" applyBorder="1"/>
    <xf numFmtId="166" fontId="16" fillId="0" borderId="0" xfId="0" applyNumberFormat="1" applyFont="1" applyBorder="1"/>
    <xf numFmtId="166" fontId="16" fillId="0" borderId="0" xfId="0" applyNumberFormat="1" applyFont="1" applyFill="1" applyBorder="1"/>
    <xf numFmtId="4" fontId="13" fillId="0" borderId="7" xfId="0" applyNumberFormat="1" applyFont="1" applyBorder="1"/>
    <xf numFmtId="4" fontId="13" fillId="0" borderId="7" xfId="0" applyNumberFormat="1" applyFont="1" applyBorder="1" applyAlignment="1">
      <alignment horizontal="center"/>
    </xf>
    <xf numFmtId="4" fontId="14" fillId="0" borderId="7" xfId="0" applyNumberFormat="1" applyFont="1" applyBorder="1"/>
    <xf numFmtId="4" fontId="14" fillId="0" borderId="7" xfId="6" applyNumberFormat="1" applyFont="1" applyBorder="1"/>
    <xf numFmtId="4" fontId="13" fillId="0" borderId="6" xfId="0" applyNumberFormat="1" applyFont="1" applyBorder="1"/>
    <xf numFmtId="4" fontId="14" fillId="0" borderId="6" xfId="6" applyNumberFormat="1" applyFont="1" applyBorder="1"/>
    <xf numFmtId="4" fontId="14" fillId="2" borderId="7" xfId="6" applyNumberFormat="1" applyFont="1" applyFill="1" applyBorder="1"/>
    <xf numFmtId="4" fontId="14" fillId="0" borderId="7" xfId="6" applyNumberFormat="1" applyFont="1" applyFill="1" applyBorder="1"/>
    <xf numFmtId="4" fontId="14" fillId="0" borderId="6" xfId="6" applyNumberFormat="1" applyFont="1" applyFill="1" applyBorder="1"/>
    <xf numFmtId="4" fontId="14" fillId="0" borderId="8" xfId="6" applyNumberFormat="1" applyFont="1" applyFill="1" applyBorder="1"/>
    <xf numFmtId="4" fontId="14" fillId="0" borderId="9" xfId="6" applyNumberFormat="1" applyFont="1" applyFill="1" applyBorder="1"/>
    <xf numFmtId="4" fontId="14" fillId="0" borderId="10" xfId="6" applyNumberFormat="1" applyFont="1" applyFill="1" applyBorder="1"/>
    <xf numFmtId="4" fontId="14" fillId="0" borderId="11" xfId="6" applyNumberFormat="1" applyFont="1" applyFill="1" applyBorder="1"/>
    <xf numFmtId="4" fontId="14" fillId="0" borderId="12" xfId="6" applyNumberFormat="1" applyFont="1" applyFill="1" applyBorder="1"/>
    <xf numFmtId="4" fontId="14" fillId="0" borderId="6" xfId="0" applyNumberFormat="1" applyFont="1" applyBorder="1"/>
  </cellXfs>
  <cellStyles count="7">
    <cellStyle name="Comma" xfId="6" builtinId="3"/>
    <cellStyle name="Comma 2" xfId="3" xr:uid="{00000000-0005-0000-0000-000001000000}"/>
    <cellStyle name="Comma 3" xfId="5" xr:uid="{00000000-0005-0000-0000-000002000000}"/>
    <cellStyle name="Normal" xfId="0" builtinId="0"/>
    <cellStyle name="Normal 2" xfId="2" xr:uid="{00000000-0005-0000-0000-000004000000}"/>
    <cellStyle name="Normal 3" xfId="1" xr:uid="{00000000-0005-0000-0000-000005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4702-F9C9-4255-958D-429EAE8D6205}">
  <sheetPr>
    <pageSetUpPr fitToPage="1"/>
  </sheetPr>
  <dimension ref="A1:R165"/>
  <sheetViews>
    <sheetView tabSelected="1" zoomScale="30" zoomScaleNormal="30" workbookViewId="0">
      <pane ySplit="6" topLeftCell="A16" activePane="bottomLeft" state="frozen"/>
      <selection activeCell="E45" sqref="E45"/>
      <selection pane="bottomLeft" activeCell="A26" sqref="A26:XFD26"/>
    </sheetView>
  </sheetViews>
  <sheetFormatPr defaultColWidth="8.28515625" defaultRowHeight="22.5" x14ac:dyDescent="0.3"/>
  <cols>
    <col min="1" max="1" width="8.28515625" style="2"/>
    <col min="2" max="2" width="12.28515625" style="9" customWidth="1"/>
    <col min="3" max="3" width="91.42578125" style="2" customWidth="1"/>
    <col min="4" max="4" width="58.28515625" style="2" customWidth="1"/>
    <col min="5" max="5" width="37.42578125" style="2" customWidth="1"/>
    <col min="6" max="6" width="37.28515625" style="2" customWidth="1"/>
    <col min="7" max="7" width="40.28515625" style="2" customWidth="1"/>
    <col min="8" max="8" width="37" style="2" customWidth="1"/>
    <col min="9" max="9" width="36.5703125" style="2" customWidth="1"/>
    <col min="10" max="10" width="34" style="2" customWidth="1"/>
    <col min="11" max="11" width="39.140625" style="2" bestFit="1" customWidth="1"/>
    <col min="12" max="12" width="34" style="2" bestFit="1" customWidth="1"/>
    <col min="13" max="13" width="39.140625" style="2" bestFit="1" customWidth="1"/>
    <col min="14" max="14" width="37.7109375" style="2" customWidth="1"/>
    <col min="15" max="15" width="59.85546875" style="2" customWidth="1"/>
    <col min="16" max="16" width="42.140625" style="2" customWidth="1"/>
    <col min="17" max="17" width="44" style="2" bestFit="1" customWidth="1"/>
    <col min="18" max="18" width="58.28515625" style="2" customWidth="1"/>
    <col min="19" max="19" width="23.140625" style="2" bestFit="1" customWidth="1"/>
    <col min="20" max="16384" width="8.28515625" style="2"/>
  </cols>
  <sheetData>
    <row r="1" spans="1:17" ht="34.5" x14ac:dyDescent="0.45">
      <c r="B1" s="3"/>
      <c r="C1" s="4"/>
      <c r="D1" s="4"/>
      <c r="E1" s="4"/>
      <c r="F1" s="4"/>
      <c r="G1" s="4"/>
      <c r="H1" s="4"/>
      <c r="I1" s="1"/>
      <c r="J1" s="4"/>
      <c r="K1" s="4"/>
      <c r="L1" s="4"/>
      <c r="M1" s="4"/>
      <c r="N1" s="4"/>
      <c r="O1" s="4"/>
      <c r="P1" s="4"/>
      <c r="Q1" s="4"/>
    </row>
    <row r="2" spans="1:17" ht="43.5" x14ac:dyDescent="0.5">
      <c r="B2" s="33"/>
      <c r="C2" s="75" t="s">
        <v>31</v>
      </c>
      <c r="D2" s="75"/>
      <c r="E2" s="75"/>
      <c r="F2" s="75"/>
      <c r="G2" s="75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ht="43.5" x14ac:dyDescent="0.5">
      <c r="B3" s="33"/>
      <c r="C3" s="75" t="s">
        <v>143</v>
      </c>
      <c r="D3" s="75"/>
      <c r="E3" s="75"/>
      <c r="F3" s="75"/>
      <c r="G3" s="75"/>
      <c r="H3" s="34"/>
      <c r="I3" s="34"/>
      <c r="J3" s="34"/>
      <c r="K3" s="35"/>
      <c r="L3" s="34"/>
      <c r="M3" s="34"/>
      <c r="N3" s="34"/>
      <c r="O3" s="34"/>
      <c r="P3" s="34"/>
      <c r="Q3" s="34"/>
    </row>
    <row r="4" spans="1:17" ht="43.5" x14ac:dyDescent="0.5">
      <c r="B4" s="36"/>
      <c r="C4" s="76"/>
      <c r="D4" s="76"/>
      <c r="E4" s="75"/>
      <c r="F4" s="75"/>
      <c r="G4" s="75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50.1" customHeight="1" x14ac:dyDescent="0.45">
      <c r="B5" s="37"/>
      <c r="C5" s="38"/>
      <c r="D5" s="39"/>
      <c r="E5" s="40"/>
      <c r="F5" s="40"/>
      <c r="G5" s="40" t="s">
        <v>37</v>
      </c>
      <c r="H5" s="40"/>
      <c r="I5" s="40"/>
      <c r="J5" s="40"/>
      <c r="K5" s="40"/>
      <c r="L5" s="81"/>
      <c r="M5" s="77" t="s">
        <v>38</v>
      </c>
      <c r="N5" s="40"/>
      <c r="O5" s="40"/>
      <c r="P5" s="40"/>
      <c r="Q5" s="40"/>
    </row>
    <row r="6" spans="1:17" ht="89.25" customHeight="1" x14ac:dyDescent="0.45">
      <c r="B6" s="37"/>
      <c r="C6" s="38" t="s">
        <v>20</v>
      </c>
      <c r="D6" s="39" t="s">
        <v>21</v>
      </c>
      <c r="E6" s="40" t="s">
        <v>0</v>
      </c>
      <c r="F6" s="40" t="s">
        <v>1</v>
      </c>
      <c r="G6" s="40" t="s">
        <v>2</v>
      </c>
      <c r="H6" s="40" t="s">
        <v>3</v>
      </c>
      <c r="I6" s="40" t="s">
        <v>4</v>
      </c>
      <c r="J6" s="40" t="s">
        <v>148</v>
      </c>
      <c r="K6" s="40" t="s">
        <v>5</v>
      </c>
      <c r="L6" s="81" t="s">
        <v>151</v>
      </c>
      <c r="M6" s="78" t="s">
        <v>43</v>
      </c>
      <c r="N6" s="40" t="s">
        <v>68</v>
      </c>
      <c r="O6" s="41" t="s">
        <v>149</v>
      </c>
      <c r="P6" s="40" t="s">
        <v>6</v>
      </c>
      <c r="Q6" s="40" t="s">
        <v>7</v>
      </c>
    </row>
    <row r="7" spans="1:17" ht="50.1" customHeight="1" x14ac:dyDescent="0.45">
      <c r="B7" s="37">
        <v>1</v>
      </c>
      <c r="C7" s="38" t="s">
        <v>96</v>
      </c>
      <c r="D7" s="38" t="s">
        <v>97</v>
      </c>
      <c r="E7" s="42">
        <v>120000</v>
      </c>
      <c r="F7" s="42">
        <v>33600</v>
      </c>
      <c r="G7" s="42">
        <v>43200</v>
      </c>
      <c r="H7" s="42">
        <v>24000</v>
      </c>
      <c r="I7" s="42">
        <v>19200</v>
      </c>
      <c r="J7" s="42"/>
      <c r="K7" s="42">
        <f>SUM(E7:J7)</f>
        <v>240000</v>
      </c>
      <c r="L7" s="82">
        <f>SUM(E7:G7)*8%</f>
        <v>15744</v>
      </c>
      <c r="M7" s="79">
        <v>24180.43</v>
      </c>
      <c r="N7" s="42"/>
      <c r="O7" s="42"/>
      <c r="P7" s="43">
        <f>SUM(L7:O7)</f>
        <v>39924.43</v>
      </c>
      <c r="Q7" s="44">
        <f t="shared" ref="Q7:Q29" si="0">K7-P7</f>
        <v>200075.57</v>
      </c>
    </row>
    <row r="8" spans="1:17" ht="50.1" customHeight="1" x14ac:dyDescent="0.45">
      <c r="B8" s="37">
        <v>2</v>
      </c>
      <c r="C8" s="38" t="s">
        <v>93</v>
      </c>
      <c r="D8" s="38" t="s">
        <v>40</v>
      </c>
      <c r="E8" s="43">
        <v>120000</v>
      </c>
      <c r="F8" s="43">
        <v>33600</v>
      </c>
      <c r="G8" s="43">
        <v>43200</v>
      </c>
      <c r="H8" s="43">
        <v>24000</v>
      </c>
      <c r="I8" s="43">
        <v>19200</v>
      </c>
      <c r="J8" s="43"/>
      <c r="K8" s="42">
        <f t="shared" ref="K8:K33" si="1">SUM(E8:J8)</f>
        <v>240000</v>
      </c>
      <c r="L8" s="82">
        <f t="shared" ref="L8:L20" si="2">SUM(E8:G8)*8%</f>
        <v>15744</v>
      </c>
      <c r="M8" s="80">
        <v>24180.43</v>
      </c>
      <c r="N8" s="43"/>
      <c r="O8" s="43"/>
      <c r="P8" s="43">
        <f t="shared" ref="P8:P33" si="3">SUM(L8:O8)</f>
        <v>39924.43</v>
      </c>
      <c r="Q8" s="44">
        <f t="shared" si="0"/>
        <v>200075.57</v>
      </c>
    </row>
    <row r="9" spans="1:17" ht="50.1" customHeight="1" x14ac:dyDescent="0.45">
      <c r="B9" s="37">
        <v>3</v>
      </c>
      <c r="C9" s="38" t="s">
        <v>10</v>
      </c>
      <c r="D9" s="38" t="s">
        <v>138</v>
      </c>
      <c r="E9" s="43">
        <v>75000</v>
      </c>
      <c r="F9" s="43">
        <v>21000</v>
      </c>
      <c r="G9" s="43">
        <v>27000</v>
      </c>
      <c r="H9" s="43">
        <v>15000</v>
      </c>
      <c r="I9" s="43">
        <v>12000</v>
      </c>
      <c r="J9" s="46"/>
      <c r="K9" s="42">
        <f t="shared" si="1"/>
        <v>150000</v>
      </c>
      <c r="L9" s="82">
        <f t="shared" si="2"/>
        <v>9840</v>
      </c>
      <c r="M9" s="80">
        <v>11097.07</v>
      </c>
      <c r="N9" s="43"/>
      <c r="O9" s="45">
        <f>25%*(K9-(L9+M9))</f>
        <v>32265.732499999998</v>
      </c>
      <c r="P9" s="43">
        <f t="shared" si="3"/>
        <v>53202.802499999998</v>
      </c>
      <c r="Q9" s="44">
        <f t="shared" si="0"/>
        <v>96797.197500000009</v>
      </c>
    </row>
    <row r="10" spans="1:17" ht="50.1" customHeight="1" x14ac:dyDescent="0.45">
      <c r="B10" s="37">
        <v>4</v>
      </c>
      <c r="C10" s="38" t="s">
        <v>8</v>
      </c>
      <c r="D10" s="38" t="s">
        <v>9</v>
      </c>
      <c r="E10" s="43">
        <v>62500</v>
      </c>
      <c r="F10" s="43">
        <v>17500.000000000004</v>
      </c>
      <c r="G10" s="43">
        <v>22500</v>
      </c>
      <c r="H10" s="43">
        <v>12500</v>
      </c>
      <c r="I10" s="43">
        <v>10000</v>
      </c>
      <c r="J10" s="43"/>
      <c r="K10" s="42">
        <f t="shared" si="1"/>
        <v>125000</v>
      </c>
      <c r="L10" s="82">
        <f t="shared" si="2"/>
        <v>8200</v>
      </c>
      <c r="M10" s="80">
        <v>8270</v>
      </c>
      <c r="N10" s="43"/>
      <c r="O10" s="43">
        <v>15000</v>
      </c>
      <c r="P10" s="43">
        <f t="shared" si="3"/>
        <v>31470</v>
      </c>
      <c r="Q10" s="44">
        <f t="shared" si="0"/>
        <v>93530</v>
      </c>
    </row>
    <row r="11" spans="1:17" s="5" customFormat="1" ht="50.1" customHeight="1" x14ac:dyDescent="0.45">
      <c r="B11" s="37">
        <v>5</v>
      </c>
      <c r="C11" s="38" t="s">
        <v>62</v>
      </c>
      <c r="D11" s="38" t="s">
        <v>63</v>
      </c>
      <c r="E11" s="43">
        <v>62625</v>
      </c>
      <c r="F11" s="43">
        <v>17535</v>
      </c>
      <c r="G11" s="43">
        <v>22545</v>
      </c>
      <c r="H11" s="43">
        <v>12525</v>
      </c>
      <c r="I11" s="43">
        <v>10020</v>
      </c>
      <c r="J11" s="45"/>
      <c r="K11" s="42">
        <f t="shared" si="1"/>
        <v>125250</v>
      </c>
      <c r="L11" s="82">
        <f t="shared" si="2"/>
        <v>8216.4</v>
      </c>
      <c r="M11" s="80">
        <v>8297.5400000000009</v>
      </c>
      <c r="N11" s="43"/>
      <c r="O11" s="45"/>
      <c r="P11" s="43">
        <f t="shared" si="3"/>
        <v>16513.940000000002</v>
      </c>
      <c r="Q11" s="44">
        <f t="shared" si="0"/>
        <v>108736.06</v>
      </c>
    </row>
    <row r="12" spans="1:17" s="5" customFormat="1" ht="50.1" customHeight="1" x14ac:dyDescent="0.45">
      <c r="B12" s="37">
        <v>6</v>
      </c>
      <c r="C12" s="38" t="s">
        <v>118</v>
      </c>
      <c r="D12" s="38" t="s">
        <v>150</v>
      </c>
      <c r="E12" s="43">
        <v>45200</v>
      </c>
      <c r="F12" s="43">
        <v>12656</v>
      </c>
      <c r="G12" s="43">
        <v>16272</v>
      </c>
      <c r="H12" s="43">
        <v>9040</v>
      </c>
      <c r="I12" s="43">
        <v>7232</v>
      </c>
      <c r="J12" s="43"/>
      <c r="K12" s="42">
        <f t="shared" si="1"/>
        <v>90400</v>
      </c>
      <c r="L12" s="82">
        <f t="shared" si="2"/>
        <v>5930.24</v>
      </c>
      <c r="M12" s="80">
        <v>4469.54</v>
      </c>
      <c r="N12" s="43"/>
      <c r="O12" s="43"/>
      <c r="P12" s="43">
        <f t="shared" si="3"/>
        <v>10399.779999999999</v>
      </c>
      <c r="Q12" s="44">
        <f t="shared" si="0"/>
        <v>80000.22</v>
      </c>
    </row>
    <row r="13" spans="1:17" ht="50.1" customHeight="1" x14ac:dyDescent="0.45">
      <c r="B13" s="37">
        <v>7</v>
      </c>
      <c r="C13" s="47" t="s">
        <v>101</v>
      </c>
      <c r="D13" s="47" t="s">
        <v>63</v>
      </c>
      <c r="E13" s="48">
        <v>45000</v>
      </c>
      <c r="F13" s="48">
        <v>12600</v>
      </c>
      <c r="G13" s="48">
        <v>16200</v>
      </c>
      <c r="H13" s="48">
        <v>9000</v>
      </c>
      <c r="I13" s="48">
        <v>7200</v>
      </c>
      <c r="J13" s="43">
        <f>5*2000</f>
        <v>10000</v>
      </c>
      <c r="K13" s="42">
        <f t="shared" si="1"/>
        <v>100000</v>
      </c>
      <c r="L13" s="82">
        <f t="shared" si="2"/>
        <v>5904</v>
      </c>
      <c r="M13" s="80">
        <v>4437.2299999999996</v>
      </c>
      <c r="N13" s="43"/>
      <c r="O13" s="43"/>
      <c r="P13" s="43">
        <f t="shared" si="3"/>
        <v>10341.23</v>
      </c>
      <c r="Q13" s="44">
        <f t="shared" si="0"/>
        <v>89658.77</v>
      </c>
    </row>
    <row r="14" spans="1:17" ht="50.1" customHeight="1" x14ac:dyDescent="0.45">
      <c r="B14" s="37">
        <v>8</v>
      </c>
      <c r="C14" s="47" t="s">
        <v>121</v>
      </c>
      <c r="D14" s="47" t="s">
        <v>131</v>
      </c>
      <c r="E14" s="48">
        <v>51300</v>
      </c>
      <c r="F14" s="48">
        <v>14364</v>
      </c>
      <c r="G14" s="48">
        <v>18468</v>
      </c>
      <c r="H14" s="48">
        <v>10260</v>
      </c>
      <c r="I14" s="48">
        <v>8208</v>
      </c>
      <c r="J14" s="43">
        <f>5*2000</f>
        <v>10000</v>
      </c>
      <c r="K14" s="42">
        <f t="shared" si="1"/>
        <v>112600</v>
      </c>
      <c r="L14" s="82">
        <f t="shared" si="2"/>
        <v>6730.56</v>
      </c>
      <c r="M14" s="80">
        <v>5802.42</v>
      </c>
      <c r="N14" s="43"/>
      <c r="O14" s="43"/>
      <c r="P14" s="43">
        <f t="shared" si="3"/>
        <v>12532.98</v>
      </c>
      <c r="Q14" s="44">
        <f t="shared" si="0"/>
        <v>100067.02</v>
      </c>
    </row>
    <row r="15" spans="1:17" ht="50.1" customHeight="1" x14ac:dyDescent="0.45">
      <c r="A15" s="6"/>
      <c r="B15" s="37">
        <v>9</v>
      </c>
      <c r="C15" s="47" t="s">
        <v>124</v>
      </c>
      <c r="D15" s="47" t="s">
        <v>139</v>
      </c>
      <c r="E15" s="48">
        <v>45000</v>
      </c>
      <c r="F15" s="48">
        <v>12600</v>
      </c>
      <c r="G15" s="48">
        <v>16200</v>
      </c>
      <c r="H15" s="48">
        <v>9000</v>
      </c>
      <c r="I15" s="48">
        <v>7200</v>
      </c>
      <c r="J15" s="43"/>
      <c r="K15" s="42">
        <f t="shared" si="1"/>
        <v>90000</v>
      </c>
      <c r="L15" s="82">
        <f t="shared" si="2"/>
        <v>5904</v>
      </c>
      <c r="M15" s="80">
        <v>4437.2299999999996</v>
      </c>
      <c r="N15" s="43"/>
      <c r="O15" s="43">
        <v>15000</v>
      </c>
      <c r="P15" s="43">
        <f t="shared" si="3"/>
        <v>25341.23</v>
      </c>
      <c r="Q15" s="44">
        <f t="shared" si="0"/>
        <v>64658.770000000004</v>
      </c>
    </row>
    <row r="16" spans="1:17" ht="50.1" customHeight="1" x14ac:dyDescent="0.45">
      <c r="A16" s="6"/>
      <c r="B16" s="37">
        <v>10</v>
      </c>
      <c r="C16" s="47" t="s">
        <v>104</v>
      </c>
      <c r="D16" s="47" t="s">
        <v>39</v>
      </c>
      <c r="E16" s="48">
        <v>45000</v>
      </c>
      <c r="F16" s="48">
        <v>12600</v>
      </c>
      <c r="G16" s="48">
        <v>16200</v>
      </c>
      <c r="H16" s="48">
        <v>9000</v>
      </c>
      <c r="I16" s="48">
        <v>7200</v>
      </c>
      <c r="J16" s="43"/>
      <c r="K16" s="42">
        <f t="shared" si="1"/>
        <v>90000</v>
      </c>
      <c r="L16" s="82">
        <f t="shared" si="2"/>
        <v>5904</v>
      </c>
      <c r="M16" s="83">
        <v>4437.2299999999996</v>
      </c>
      <c r="N16" s="43"/>
      <c r="O16" s="43"/>
      <c r="P16" s="43">
        <f t="shared" si="3"/>
        <v>10341.23</v>
      </c>
      <c r="Q16" s="44">
        <f t="shared" si="0"/>
        <v>79658.77</v>
      </c>
    </row>
    <row r="17" spans="1:18" ht="50.1" customHeight="1" x14ac:dyDescent="0.45">
      <c r="A17" s="6"/>
      <c r="B17" s="37">
        <v>11</v>
      </c>
      <c r="C17" s="38" t="s">
        <v>65</v>
      </c>
      <c r="D17" s="38" t="s">
        <v>41</v>
      </c>
      <c r="E17" s="43">
        <v>60000</v>
      </c>
      <c r="F17" s="43">
        <v>16800</v>
      </c>
      <c r="G17" s="43">
        <v>21600</v>
      </c>
      <c r="H17" s="43">
        <v>12000</v>
      </c>
      <c r="I17" s="43">
        <v>9600</v>
      </c>
      <c r="J17" s="43"/>
      <c r="K17" s="42">
        <f t="shared" si="1"/>
        <v>120000</v>
      </c>
      <c r="L17" s="82">
        <f t="shared" si="2"/>
        <v>7872</v>
      </c>
      <c r="M17" s="80">
        <v>7719.2</v>
      </c>
      <c r="N17" s="43"/>
      <c r="O17" s="43"/>
      <c r="P17" s="43">
        <f t="shared" si="3"/>
        <v>15591.2</v>
      </c>
      <c r="Q17" s="44">
        <f t="shared" si="0"/>
        <v>104408.8</v>
      </c>
    </row>
    <row r="18" spans="1:18" s="31" customFormat="1" ht="50.1" customHeight="1" x14ac:dyDescent="0.5">
      <c r="B18" s="37">
        <v>12</v>
      </c>
      <c r="C18" s="38" t="s">
        <v>11</v>
      </c>
      <c r="D18" s="38" t="s">
        <v>12</v>
      </c>
      <c r="E18" s="43">
        <v>20000</v>
      </c>
      <c r="F18" s="43">
        <v>5600</v>
      </c>
      <c r="G18" s="43">
        <v>7200</v>
      </c>
      <c r="H18" s="43">
        <v>4000</v>
      </c>
      <c r="I18" s="43">
        <v>3200</v>
      </c>
      <c r="J18" s="49"/>
      <c r="K18" s="42">
        <f t="shared" si="1"/>
        <v>40000</v>
      </c>
      <c r="L18" s="82"/>
      <c r="M18" s="80"/>
      <c r="N18" s="49"/>
      <c r="O18" s="49"/>
      <c r="P18" s="43">
        <f t="shared" si="3"/>
        <v>0</v>
      </c>
      <c r="Q18" s="44">
        <f t="shared" si="0"/>
        <v>40000</v>
      </c>
    </row>
    <row r="19" spans="1:18" ht="50.1" customHeight="1" x14ac:dyDescent="0.45">
      <c r="A19" s="6"/>
      <c r="B19" s="37">
        <v>13</v>
      </c>
      <c r="C19" s="38" t="s">
        <v>13</v>
      </c>
      <c r="D19" s="38" t="s">
        <v>42</v>
      </c>
      <c r="E19" s="43">
        <v>22500</v>
      </c>
      <c r="F19" s="43">
        <v>6300</v>
      </c>
      <c r="G19" s="43">
        <v>8100</v>
      </c>
      <c r="H19" s="43">
        <v>4500</v>
      </c>
      <c r="I19" s="43">
        <v>3600</v>
      </c>
      <c r="J19" s="43"/>
      <c r="K19" s="42">
        <f t="shared" si="1"/>
        <v>45000</v>
      </c>
      <c r="L19" s="82">
        <f t="shared" si="2"/>
        <v>2952</v>
      </c>
      <c r="M19" s="80">
        <v>1146.69</v>
      </c>
      <c r="N19" s="43"/>
      <c r="O19" s="43"/>
      <c r="P19" s="43">
        <f t="shared" si="3"/>
        <v>4098.6900000000005</v>
      </c>
      <c r="Q19" s="44">
        <f t="shared" si="0"/>
        <v>40901.31</v>
      </c>
    </row>
    <row r="20" spans="1:18" ht="50.1" customHeight="1" x14ac:dyDescent="0.45">
      <c r="A20" s="6"/>
      <c r="B20" s="37">
        <v>14</v>
      </c>
      <c r="C20" s="38" t="s">
        <v>15</v>
      </c>
      <c r="D20" s="38" t="s">
        <v>16</v>
      </c>
      <c r="E20" s="43">
        <v>37500</v>
      </c>
      <c r="F20" s="43">
        <v>10500</v>
      </c>
      <c r="G20" s="43">
        <v>13500</v>
      </c>
      <c r="H20" s="43">
        <v>7500</v>
      </c>
      <c r="I20" s="43">
        <v>6000</v>
      </c>
      <c r="J20" s="45"/>
      <c r="K20" s="42">
        <f t="shared" si="1"/>
        <v>75000</v>
      </c>
      <c r="L20" s="82">
        <f t="shared" si="2"/>
        <v>4920</v>
      </c>
      <c r="M20" s="80">
        <v>3225.47</v>
      </c>
      <c r="N20" s="43">
        <v>5000</v>
      </c>
      <c r="O20" s="45"/>
      <c r="P20" s="43">
        <f>SUM(L20:O20)</f>
        <v>13145.47</v>
      </c>
      <c r="Q20" s="44">
        <f>K20-P20</f>
        <v>61854.53</v>
      </c>
      <c r="R20" s="5">
        <f>SUM(L20:N20)</f>
        <v>13145.47</v>
      </c>
    </row>
    <row r="21" spans="1:18" s="32" customFormat="1" ht="50.1" customHeight="1" x14ac:dyDescent="0.45">
      <c r="B21" s="37">
        <v>15</v>
      </c>
      <c r="C21" s="38" t="s">
        <v>125</v>
      </c>
      <c r="D21" s="38" t="s">
        <v>126</v>
      </c>
      <c r="E21" s="43">
        <v>37500</v>
      </c>
      <c r="F21" s="43">
        <v>10500</v>
      </c>
      <c r="G21" s="43">
        <v>13500</v>
      </c>
      <c r="H21" s="43">
        <v>7500</v>
      </c>
      <c r="I21" s="50">
        <v>6000</v>
      </c>
      <c r="J21" s="45"/>
      <c r="K21" s="42">
        <f t="shared" si="1"/>
        <v>75000</v>
      </c>
      <c r="L21" s="85"/>
      <c r="M21" s="84">
        <v>3225.47</v>
      </c>
      <c r="N21" s="43"/>
      <c r="O21" s="45"/>
      <c r="P21" s="43">
        <f t="shared" si="3"/>
        <v>3225.47</v>
      </c>
      <c r="Q21" s="44">
        <f t="shared" si="0"/>
        <v>71774.53</v>
      </c>
    </row>
    <row r="22" spans="1:18" s="32" customFormat="1" ht="50.1" customHeight="1" x14ac:dyDescent="0.45">
      <c r="B22" s="37">
        <v>16</v>
      </c>
      <c r="C22" s="38" t="s">
        <v>64</v>
      </c>
      <c r="D22" s="38" t="s">
        <v>17</v>
      </c>
      <c r="E22" s="43">
        <v>17500</v>
      </c>
      <c r="F22" s="43">
        <v>4900</v>
      </c>
      <c r="G22" s="43">
        <v>6300</v>
      </c>
      <c r="H22" s="43">
        <v>3500</v>
      </c>
      <c r="I22" s="50">
        <v>2800</v>
      </c>
      <c r="J22" s="43"/>
      <c r="K22" s="42">
        <f t="shared" si="1"/>
        <v>35000</v>
      </c>
      <c r="L22" s="85"/>
      <c r="M22" s="84"/>
      <c r="N22" s="43"/>
      <c r="O22" s="43"/>
      <c r="P22" s="43">
        <f t="shared" si="3"/>
        <v>0</v>
      </c>
      <c r="Q22" s="44">
        <f t="shared" si="0"/>
        <v>35000</v>
      </c>
    </row>
    <row r="23" spans="1:18" s="32" customFormat="1" ht="50.1" customHeight="1" x14ac:dyDescent="0.45">
      <c r="B23" s="37">
        <v>18</v>
      </c>
      <c r="C23" s="38" t="s">
        <v>91</v>
      </c>
      <c r="D23" s="38" t="s">
        <v>90</v>
      </c>
      <c r="E23" s="43">
        <v>9000</v>
      </c>
      <c r="F23" s="43">
        <v>2520</v>
      </c>
      <c r="G23" s="43">
        <v>3240</v>
      </c>
      <c r="H23" s="43">
        <v>1800</v>
      </c>
      <c r="I23" s="50">
        <v>1440</v>
      </c>
      <c r="J23" s="43"/>
      <c r="K23" s="42">
        <f t="shared" si="1"/>
        <v>18000</v>
      </c>
      <c r="L23" s="85"/>
      <c r="M23" s="84"/>
      <c r="N23" s="43"/>
      <c r="O23" s="43"/>
      <c r="P23" s="43">
        <f t="shared" si="3"/>
        <v>0</v>
      </c>
      <c r="Q23" s="44">
        <f t="shared" si="0"/>
        <v>18000</v>
      </c>
    </row>
    <row r="24" spans="1:18" s="32" customFormat="1" ht="50.1" customHeight="1" x14ac:dyDescent="0.45">
      <c r="B24" s="37">
        <v>19</v>
      </c>
      <c r="C24" s="38" t="s">
        <v>18</v>
      </c>
      <c r="D24" s="38" t="s">
        <v>69</v>
      </c>
      <c r="E24" s="43">
        <v>17500</v>
      </c>
      <c r="F24" s="43">
        <v>4900</v>
      </c>
      <c r="G24" s="43">
        <v>6300</v>
      </c>
      <c r="H24" s="43">
        <v>3500</v>
      </c>
      <c r="I24" s="50">
        <v>2800</v>
      </c>
      <c r="J24" s="43"/>
      <c r="K24" s="42">
        <f t="shared" si="1"/>
        <v>35000</v>
      </c>
      <c r="L24" s="85"/>
      <c r="M24" s="84"/>
      <c r="N24" s="43"/>
      <c r="O24" s="43"/>
      <c r="P24" s="43">
        <f t="shared" si="3"/>
        <v>0</v>
      </c>
      <c r="Q24" s="44">
        <f t="shared" si="0"/>
        <v>35000</v>
      </c>
    </row>
    <row r="25" spans="1:18" s="32" customFormat="1" ht="50.1" customHeight="1" x14ac:dyDescent="0.45">
      <c r="B25" s="37">
        <v>20</v>
      </c>
      <c r="C25" s="38" t="s">
        <v>122</v>
      </c>
      <c r="D25" s="38" t="s">
        <v>69</v>
      </c>
      <c r="E25" s="43">
        <v>12500</v>
      </c>
      <c r="F25" s="43">
        <v>4500</v>
      </c>
      <c r="G25" s="43">
        <v>3500</v>
      </c>
      <c r="H25" s="43">
        <v>2500</v>
      </c>
      <c r="I25" s="50">
        <v>2000</v>
      </c>
      <c r="J25" s="43"/>
      <c r="K25" s="42">
        <f t="shared" si="1"/>
        <v>25000</v>
      </c>
      <c r="L25" s="85"/>
      <c r="M25" s="84"/>
      <c r="N25" s="43"/>
      <c r="O25" s="43"/>
      <c r="P25" s="43">
        <f t="shared" si="3"/>
        <v>0</v>
      </c>
      <c r="Q25" s="44">
        <f t="shared" si="0"/>
        <v>25000</v>
      </c>
    </row>
    <row r="26" spans="1:18" s="31" customFormat="1" ht="38.1" customHeight="1" x14ac:dyDescent="0.5">
      <c r="B26" s="37">
        <v>21</v>
      </c>
      <c r="C26" s="38" t="s">
        <v>110</v>
      </c>
      <c r="D26" s="38" t="s">
        <v>109</v>
      </c>
      <c r="E26" s="43">
        <v>12500</v>
      </c>
      <c r="F26" s="43">
        <v>3500</v>
      </c>
      <c r="G26" s="43">
        <v>4500</v>
      </c>
      <c r="H26" s="43">
        <v>2500</v>
      </c>
      <c r="I26" s="50">
        <v>2000</v>
      </c>
      <c r="J26" s="51"/>
      <c r="K26" s="42">
        <f t="shared" si="1"/>
        <v>25000</v>
      </c>
      <c r="L26" s="85"/>
      <c r="M26" s="84"/>
      <c r="N26" s="51"/>
      <c r="O26" s="51"/>
      <c r="P26" s="43">
        <f t="shared" si="3"/>
        <v>0</v>
      </c>
      <c r="Q26" s="44">
        <f t="shared" si="0"/>
        <v>25000</v>
      </c>
    </row>
    <row r="27" spans="1:18" s="7" customFormat="1" ht="50.1" customHeight="1" x14ac:dyDescent="0.45">
      <c r="B27" s="37">
        <v>22</v>
      </c>
      <c r="C27" s="38" t="s">
        <v>34</v>
      </c>
      <c r="D27" s="38" t="s">
        <v>60</v>
      </c>
      <c r="E27" s="45">
        <v>30000</v>
      </c>
      <c r="F27" s="45">
        <v>5600</v>
      </c>
      <c r="G27" s="45">
        <v>7200</v>
      </c>
      <c r="H27" s="45">
        <v>4000</v>
      </c>
      <c r="I27" s="50">
        <v>3200</v>
      </c>
      <c r="J27" s="45"/>
      <c r="K27" s="42">
        <f t="shared" si="1"/>
        <v>50000</v>
      </c>
      <c r="L27" s="82">
        <f t="shared" ref="L27" si="4">SUM(E27:G27)*8%</f>
        <v>3424</v>
      </c>
      <c r="M27" s="84">
        <v>1403.73</v>
      </c>
      <c r="N27" s="45"/>
      <c r="O27" s="45"/>
      <c r="P27" s="43">
        <f t="shared" si="3"/>
        <v>4827.7299999999996</v>
      </c>
      <c r="Q27" s="44">
        <f t="shared" si="0"/>
        <v>45172.270000000004</v>
      </c>
    </row>
    <row r="28" spans="1:18" s="31" customFormat="1" ht="50.1" customHeight="1" x14ac:dyDescent="0.5">
      <c r="B28" s="52">
        <v>23</v>
      </c>
      <c r="C28" s="53" t="s">
        <v>130</v>
      </c>
      <c r="D28" s="53" t="s">
        <v>14</v>
      </c>
      <c r="E28" s="43">
        <v>12500</v>
      </c>
      <c r="F28" s="43">
        <v>3500</v>
      </c>
      <c r="G28" s="43">
        <v>4500</v>
      </c>
      <c r="H28" s="43">
        <v>2500</v>
      </c>
      <c r="I28" s="50">
        <v>2000</v>
      </c>
      <c r="J28" s="51"/>
      <c r="K28" s="42">
        <f t="shared" si="1"/>
        <v>25000</v>
      </c>
      <c r="L28" s="85"/>
      <c r="M28" s="84"/>
      <c r="N28" s="51"/>
      <c r="O28" s="51"/>
      <c r="P28" s="43">
        <f t="shared" si="3"/>
        <v>0</v>
      </c>
      <c r="Q28" s="44">
        <f t="shared" si="0"/>
        <v>25000</v>
      </c>
    </row>
    <row r="29" spans="1:18" s="31" customFormat="1" ht="50.1" customHeight="1" x14ac:dyDescent="0.5">
      <c r="B29" s="52">
        <v>24</v>
      </c>
      <c r="C29" s="53" t="s">
        <v>133</v>
      </c>
      <c r="D29" s="53" t="s">
        <v>134</v>
      </c>
      <c r="E29" s="45">
        <v>20000</v>
      </c>
      <c r="F29" s="45">
        <v>5600</v>
      </c>
      <c r="G29" s="45">
        <v>7200</v>
      </c>
      <c r="H29" s="45">
        <v>4000</v>
      </c>
      <c r="I29" s="50">
        <v>3200</v>
      </c>
      <c r="J29" s="51"/>
      <c r="K29" s="42">
        <f t="shared" si="1"/>
        <v>40000</v>
      </c>
      <c r="L29" s="85"/>
      <c r="M29" s="84"/>
      <c r="N29" s="51"/>
      <c r="O29" s="51"/>
      <c r="P29" s="43">
        <f t="shared" si="3"/>
        <v>0</v>
      </c>
      <c r="Q29" s="44">
        <f t="shared" si="0"/>
        <v>40000</v>
      </c>
    </row>
    <row r="30" spans="1:18" s="31" customFormat="1" ht="50.1" customHeight="1" x14ac:dyDescent="0.5">
      <c r="B30" s="52">
        <v>25</v>
      </c>
      <c r="C30" s="53" t="s">
        <v>136</v>
      </c>
      <c r="D30" s="53" t="s">
        <v>137</v>
      </c>
      <c r="E30" s="43">
        <v>17500</v>
      </c>
      <c r="F30" s="43">
        <v>4900</v>
      </c>
      <c r="G30" s="43">
        <v>6300</v>
      </c>
      <c r="H30" s="43">
        <v>3500</v>
      </c>
      <c r="I30" s="50">
        <v>2800</v>
      </c>
      <c r="J30" s="51"/>
      <c r="K30" s="42">
        <f t="shared" si="1"/>
        <v>35000</v>
      </c>
      <c r="L30" s="85"/>
      <c r="M30" s="84"/>
      <c r="N30" s="51"/>
      <c r="O30" s="51"/>
      <c r="P30" s="43">
        <f t="shared" si="3"/>
        <v>0</v>
      </c>
      <c r="Q30" s="44">
        <f>K30-P315</f>
        <v>35000</v>
      </c>
    </row>
    <row r="31" spans="1:18" s="7" customFormat="1" ht="50.1" customHeight="1" x14ac:dyDescent="0.45">
      <c r="B31" s="54">
        <v>27</v>
      </c>
      <c r="C31" s="55" t="s">
        <v>140</v>
      </c>
      <c r="D31" s="55" t="s">
        <v>49</v>
      </c>
      <c r="E31" s="42">
        <v>120000</v>
      </c>
      <c r="F31" s="42">
        <v>43200</v>
      </c>
      <c r="G31" s="42">
        <v>33600</v>
      </c>
      <c r="H31" s="42">
        <v>24000</v>
      </c>
      <c r="I31" s="38">
        <v>19200</v>
      </c>
      <c r="J31" s="57"/>
      <c r="K31" s="42">
        <f t="shared" si="1"/>
        <v>240000</v>
      </c>
      <c r="L31" s="82">
        <f t="shared" ref="L31:L33" si="5">SUM(E31:G31)*8%</f>
        <v>15744</v>
      </c>
      <c r="M31" s="84">
        <v>24180</v>
      </c>
      <c r="N31" s="56"/>
      <c r="O31" s="57"/>
      <c r="P31" s="43">
        <f t="shared" si="3"/>
        <v>39924</v>
      </c>
      <c r="Q31" s="44">
        <f>K31-P31</f>
        <v>200076</v>
      </c>
    </row>
    <row r="32" spans="1:18" s="7" customFormat="1" ht="50.1" customHeight="1" x14ac:dyDescent="0.45">
      <c r="A32" s="8"/>
      <c r="B32" s="54">
        <v>28</v>
      </c>
      <c r="C32" s="55" t="s">
        <v>141</v>
      </c>
      <c r="D32" s="55" t="s">
        <v>119</v>
      </c>
      <c r="E32" s="42">
        <v>56200</v>
      </c>
      <c r="F32" s="58">
        <v>20385</v>
      </c>
      <c r="G32" s="58">
        <v>15855</v>
      </c>
      <c r="H32" s="58">
        <v>12000</v>
      </c>
      <c r="I32" s="59">
        <v>10060</v>
      </c>
      <c r="J32" s="57"/>
      <c r="K32" s="42">
        <f t="shared" si="1"/>
        <v>114500</v>
      </c>
      <c r="L32" s="82">
        <f t="shared" si="5"/>
        <v>7395.2</v>
      </c>
      <c r="M32" s="86">
        <v>6975.62</v>
      </c>
      <c r="N32" s="56"/>
      <c r="O32" s="57"/>
      <c r="P32" s="43">
        <f t="shared" si="3"/>
        <v>14370.82</v>
      </c>
      <c r="Q32" s="44">
        <f>K32-P32</f>
        <v>100129.18</v>
      </c>
    </row>
    <row r="33" spans="1:17" s="7" customFormat="1" ht="50.1" customHeight="1" x14ac:dyDescent="0.45">
      <c r="A33" s="8"/>
      <c r="B33" s="54">
        <v>29</v>
      </c>
      <c r="C33" s="55" t="s">
        <v>142</v>
      </c>
      <c r="D33" s="55" t="s">
        <v>63</v>
      </c>
      <c r="E33" s="48">
        <v>51300</v>
      </c>
      <c r="F33" s="48">
        <v>14364</v>
      </c>
      <c r="G33" s="48">
        <v>18468</v>
      </c>
      <c r="H33" s="48">
        <v>10260</v>
      </c>
      <c r="I33" s="48">
        <v>8208</v>
      </c>
      <c r="J33" s="43"/>
      <c r="K33" s="42">
        <f t="shared" si="1"/>
        <v>102600</v>
      </c>
      <c r="L33" s="82">
        <f t="shared" si="5"/>
        <v>6730.56</v>
      </c>
      <c r="M33" s="80">
        <v>5802.42</v>
      </c>
      <c r="N33" s="43"/>
      <c r="O33" s="43"/>
      <c r="P33" s="43">
        <f t="shared" si="3"/>
        <v>12532.98</v>
      </c>
      <c r="Q33" s="44">
        <f>K33-P33</f>
        <v>90067.02</v>
      </c>
    </row>
    <row r="34" spans="1:17" ht="50.1" customHeight="1" thickBot="1" x14ac:dyDescent="0.5">
      <c r="B34" s="60"/>
      <c r="C34" s="61"/>
      <c r="D34" s="61"/>
      <c r="E34" s="62">
        <f t="shared" ref="E34:O34" si="6">SUM(E7:E33)</f>
        <v>1225625</v>
      </c>
      <c r="F34" s="62">
        <f t="shared" si="6"/>
        <v>355624</v>
      </c>
      <c r="G34" s="62">
        <f t="shared" si="6"/>
        <v>422648</v>
      </c>
      <c r="H34" s="62">
        <f t="shared" si="6"/>
        <v>243885</v>
      </c>
      <c r="I34" s="63">
        <f t="shared" si="6"/>
        <v>195568</v>
      </c>
      <c r="J34" s="62">
        <f>SUM(J7:J33)</f>
        <v>20000</v>
      </c>
      <c r="K34" s="63">
        <f t="shared" si="6"/>
        <v>2463350</v>
      </c>
      <c r="L34" s="89">
        <f>SUM(L7:L33)</f>
        <v>137154.96</v>
      </c>
      <c r="M34" s="87">
        <f t="shared" si="6"/>
        <v>153287.72</v>
      </c>
      <c r="N34" s="62">
        <f t="shared" si="6"/>
        <v>5000</v>
      </c>
      <c r="O34" s="62">
        <f t="shared" si="6"/>
        <v>62265.732499999998</v>
      </c>
      <c r="P34" s="62">
        <f>SUM(P7:P33)</f>
        <v>357708.41249999998</v>
      </c>
      <c r="Q34" s="64">
        <f>SUM(Q7:Q33)</f>
        <v>2105641.5874999999</v>
      </c>
    </row>
    <row r="35" spans="1:17" ht="50.1" customHeight="1" x14ac:dyDescent="0.45">
      <c r="B35" s="65"/>
      <c r="C35" s="66"/>
      <c r="D35" s="66" t="s">
        <v>52</v>
      </c>
      <c r="E35" s="67"/>
      <c r="F35" s="67"/>
      <c r="G35" s="67">
        <f>E34+F34+G34</f>
        <v>2003897</v>
      </c>
      <c r="H35" s="67"/>
      <c r="I35" s="68"/>
      <c r="J35" s="67"/>
      <c r="K35" s="68"/>
      <c r="L35" s="90"/>
      <c r="M35" s="88"/>
      <c r="N35" s="67"/>
      <c r="O35" s="67" t="s">
        <v>103</v>
      </c>
      <c r="P35" s="67"/>
      <c r="Q35" s="69"/>
    </row>
    <row r="36" spans="1:17" ht="50.1" customHeight="1" x14ac:dyDescent="0.45">
      <c r="B36" s="52"/>
      <c r="C36" s="42" t="s">
        <v>127</v>
      </c>
      <c r="D36" s="42"/>
      <c r="E36" s="43"/>
      <c r="F36" s="43"/>
      <c r="G36" s="43"/>
      <c r="H36" s="43"/>
      <c r="I36" s="43"/>
      <c r="J36" s="43"/>
      <c r="K36" s="70"/>
      <c r="L36" s="82"/>
      <c r="M36" s="80"/>
      <c r="N36" s="43"/>
      <c r="O36" s="43"/>
      <c r="P36" s="43"/>
      <c r="Q36" s="71"/>
    </row>
    <row r="37" spans="1:17" ht="50.1" customHeight="1" x14ac:dyDescent="0.45">
      <c r="B37" s="52">
        <v>29</v>
      </c>
      <c r="C37" s="53" t="s">
        <v>112</v>
      </c>
      <c r="D37" s="42" t="s">
        <v>14</v>
      </c>
      <c r="E37" s="43"/>
      <c r="F37" s="43"/>
      <c r="G37" s="43"/>
      <c r="H37" s="43"/>
      <c r="I37" s="43"/>
      <c r="J37" s="43"/>
      <c r="K37" s="43">
        <v>15000</v>
      </c>
      <c r="L37" s="82"/>
      <c r="M37" s="80"/>
      <c r="N37" s="43"/>
      <c r="O37" s="43"/>
      <c r="P37" s="43"/>
      <c r="Q37" s="71">
        <f>K37-N37</f>
        <v>15000</v>
      </c>
    </row>
    <row r="38" spans="1:17" ht="50.1" customHeight="1" x14ac:dyDescent="0.45">
      <c r="B38" s="52">
        <v>30</v>
      </c>
      <c r="C38" s="42" t="s">
        <v>107</v>
      </c>
      <c r="D38" s="42" t="s">
        <v>108</v>
      </c>
      <c r="E38" s="43"/>
      <c r="F38" s="43"/>
      <c r="G38" s="43"/>
      <c r="H38" s="43"/>
      <c r="I38" s="43"/>
      <c r="J38" s="50"/>
      <c r="K38" s="43">
        <v>35000</v>
      </c>
      <c r="L38" s="82"/>
      <c r="M38" s="80"/>
      <c r="N38" s="43"/>
      <c r="O38" s="50"/>
      <c r="P38" s="50"/>
      <c r="Q38" s="71">
        <f>K38-N38</f>
        <v>35000</v>
      </c>
    </row>
    <row r="39" spans="1:17" ht="50.1" customHeight="1" x14ac:dyDescent="0.45">
      <c r="B39" s="52"/>
      <c r="C39" s="42"/>
      <c r="D39" s="42" t="s">
        <v>56</v>
      </c>
      <c r="E39" s="42"/>
      <c r="F39" s="42"/>
      <c r="G39" s="42"/>
      <c r="H39" s="42"/>
      <c r="I39" s="42"/>
      <c r="J39" s="42">
        <v>20000</v>
      </c>
      <c r="K39" s="42">
        <f>SUM(K34:K38)</f>
        <v>2513350</v>
      </c>
      <c r="L39" s="91"/>
      <c r="M39" s="79"/>
      <c r="N39" s="42"/>
      <c r="O39" s="42"/>
      <c r="P39" s="42">
        <f>SUM(P7:P33)</f>
        <v>357708.41249999998</v>
      </c>
      <c r="Q39" s="71">
        <f>SUM(Q34:Q38)</f>
        <v>2155641.5874999999</v>
      </c>
    </row>
    <row r="40" spans="1:17" ht="50.1" customHeight="1" x14ac:dyDescent="0.45">
      <c r="B40" s="5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3"/>
    </row>
    <row r="41" spans="1:17" ht="50.1" customHeight="1" x14ac:dyDescent="0.45">
      <c r="B41" s="72"/>
      <c r="C41" s="40"/>
      <c r="D41" s="40"/>
      <c r="E41" s="40"/>
      <c r="F41" s="40"/>
      <c r="G41" s="40"/>
      <c r="H41" s="40"/>
      <c r="I41" s="73" t="s">
        <v>147</v>
      </c>
      <c r="J41" s="40"/>
      <c r="K41" s="40"/>
      <c r="L41" s="40"/>
      <c r="M41" s="40"/>
      <c r="N41" s="40"/>
      <c r="O41" s="40"/>
      <c r="P41" s="40"/>
      <c r="Q41" s="40"/>
    </row>
    <row r="42" spans="1:17" ht="50.1" customHeight="1" x14ac:dyDescent="0.45">
      <c r="B42" s="72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 t="s">
        <v>57</v>
      </c>
      <c r="N42" s="40"/>
      <c r="O42" s="40"/>
      <c r="P42" s="40"/>
      <c r="Q42" s="40"/>
    </row>
    <row r="43" spans="1:17" ht="50.1" customHeight="1" x14ac:dyDescent="0.45">
      <c r="B43" s="72"/>
      <c r="C43" s="40"/>
      <c r="D43" s="40"/>
      <c r="E43" s="40"/>
      <c r="F43" s="40"/>
      <c r="G43" s="40"/>
      <c r="H43" s="40" t="s">
        <v>50</v>
      </c>
      <c r="I43" s="40"/>
      <c r="J43" s="40"/>
      <c r="K43" s="40"/>
      <c r="L43" s="40"/>
      <c r="M43" s="40">
        <f>Q39</f>
        <v>2155641.5874999999</v>
      </c>
      <c r="N43" s="40"/>
      <c r="O43" s="40"/>
      <c r="P43" s="40"/>
      <c r="Q43" s="40"/>
    </row>
    <row r="44" spans="1:17" ht="50.1" customHeight="1" x14ac:dyDescent="0.45">
      <c r="B44" s="72"/>
      <c r="C44" s="40"/>
      <c r="D44" s="40"/>
      <c r="E44" s="40"/>
      <c r="F44" s="40"/>
      <c r="G44" s="40"/>
      <c r="H44" s="40" t="s">
        <v>51</v>
      </c>
      <c r="I44" s="40"/>
      <c r="J44" s="40"/>
      <c r="K44" s="40"/>
      <c r="L44" s="40"/>
      <c r="M44" s="73">
        <f>+M34</f>
        <v>153287.72</v>
      </c>
      <c r="N44" s="40"/>
      <c r="O44" s="40"/>
      <c r="P44" s="40"/>
      <c r="Q44" s="40"/>
    </row>
    <row r="45" spans="1:17" ht="50.1" customHeight="1" x14ac:dyDescent="0.45">
      <c r="B45" s="72"/>
      <c r="C45" s="40"/>
      <c r="D45" s="40"/>
      <c r="E45" s="40"/>
      <c r="F45" s="40"/>
      <c r="G45" s="40"/>
      <c r="H45" s="40" t="s">
        <v>54</v>
      </c>
      <c r="I45" s="40"/>
      <c r="J45" s="40"/>
      <c r="K45" s="40"/>
      <c r="L45" s="73">
        <f>+L34</f>
        <v>137154.96</v>
      </c>
      <c r="M45" s="40"/>
      <c r="N45" s="40"/>
      <c r="O45" s="40"/>
      <c r="P45" s="40"/>
      <c r="Q45" s="40"/>
    </row>
    <row r="46" spans="1:17" ht="50.1" customHeight="1" x14ac:dyDescent="0.45">
      <c r="B46" s="72"/>
      <c r="C46" s="40"/>
      <c r="D46" s="40"/>
      <c r="E46" s="40"/>
      <c r="F46" s="40"/>
      <c r="G46" s="40"/>
      <c r="H46" s="40" t="s">
        <v>53</v>
      </c>
      <c r="I46" s="40"/>
      <c r="J46" s="40"/>
      <c r="K46" s="40"/>
      <c r="L46" s="73">
        <f>10%*G35</f>
        <v>200389.7</v>
      </c>
      <c r="M46" s="40"/>
      <c r="N46" s="40"/>
      <c r="O46" s="40"/>
      <c r="P46" s="40"/>
      <c r="Q46" s="40"/>
    </row>
    <row r="47" spans="1:17" ht="50.1" customHeight="1" x14ac:dyDescent="0.45">
      <c r="B47" s="72"/>
      <c r="C47" s="40"/>
      <c r="D47" s="40"/>
      <c r="E47" s="40"/>
      <c r="F47" s="40"/>
      <c r="G47" s="40"/>
      <c r="H47" s="40" t="s">
        <v>67</v>
      </c>
      <c r="I47" s="40"/>
      <c r="J47" s="40"/>
      <c r="K47" s="40"/>
      <c r="L47" s="40"/>
      <c r="M47" s="73">
        <f>SUM(L45:L46)</f>
        <v>337544.66000000003</v>
      </c>
      <c r="N47" s="40"/>
      <c r="O47" s="40"/>
      <c r="P47" s="40"/>
      <c r="Q47" s="40"/>
    </row>
    <row r="48" spans="1:17" ht="50.1" customHeight="1" x14ac:dyDescent="0.45">
      <c r="B48" s="72"/>
      <c r="C48" s="40"/>
      <c r="D48" s="40"/>
      <c r="E48" s="40"/>
      <c r="F48" s="40"/>
      <c r="G48" s="40"/>
      <c r="H48" s="40" t="s">
        <v>55</v>
      </c>
      <c r="I48" s="40"/>
      <c r="J48" s="40"/>
      <c r="K48" s="40"/>
      <c r="L48" s="40"/>
      <c r="M48" s="73">
        <f>SUM(M43:M47)</f>
        <v>2646473.9675000003</v>
      </c>
      <c r="N48" s="40"/>
      <c r="O48" s="40"/>
      <c r="P48" s="40"/>
      <c r="Q48" s="40"/>
    </row>
    <row r="49" spans="2:17" ht="50.1" customHeight="1" x14ac:dyDescent="0.45">
      <c r="B49" s="7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</row>
    <row r="50" spans="2:17" ht="50.1" customHeight="1" x14ac:dyDescent="0.45">
      <c r="B50" s="72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</row>
    <row r="51" spans="2:17" ht="50.1" customHeight="1" x14ac:dyDescent="0.45">
      <c r="B51" s="72"/>
      <c r="C51" s="74"/>
      <c r="D51" s="74"/>
      <c r="E51" s="74" t="s">
        <v>45</v>
      </c>
      <c r="F51" s="74"/>
      <c r="G51" s="74"/>
      <c r="H51" s="74"/>
      <c r="I51" s="74" t="s">
        <v>59</v>
      </c>
      <c r="J51" s="74"/>
      <c r="K51" s="74"/>
      <c r="L51" s="74"/>
      <c r="M51" s="74"/>
      <c r="N51" s="74" t="s">
        <v>48</v>
      </c>
      <c r="O51" s="74"/>
      <c r="P51" s="74"/>
      <c r="Q51" s="74"/>
    </row>
    <row r="52" spans="2:17" ht="50.1" customHeight="1" x14ac:dyDescent="0.45">
      <c r="B52" s="72"/>
      <c r="C52" s="74"/>
      <c r="D52" s="74"/>
      <c r="E52" s="74" t="s">
        <v>46</v>
      </c>
      <c r="F52" s="74"/>
      <c r="G52" s="74"/>
      <c r="H52" s="74"/>
      <c r="I52" s="74" t="s">
        <v>46</v>
      </c>
      <c r="J52" s="74"/>
      <c r="K52" s="74"/>
      <c r="L52" s="74"/>
      <c r="M52" s="74"/>
      <c r="N52" s="74" t="s">
        <v>46</v>
      </c>
      <c r="O52" s="74"/>
      <c r="P52" s="74"/>
      <c r="Q52" s="74"/>
    </row>
    <row r="53" spans="2:17" ht="50.1" customHeight="1" x14ac:dyDescent="0.45">
      <c r="B53" s="72"/>
      <c r="C53" s="74"/>
      <c r="D53" s="74"/>
      <c r="E53" s="74" t="s">
        <v>47</v>
      </c>
      <c r="F53" s="74"/>
      <c r="G53" s="74"/>
      <c r="H53" s="74"/>
      <c r="I53" s="74" t="s">
        <v>58</v>
      </c>
      <c r="J53" s="74"/>
      <c r="K53" s="74"/>
      <c r="L53" s="74"/>
      <c r="M53" s="74"/>
      <c r="N53" s="74" t="s">
        <v>47</v>
      </c>
      <c r="O53" s="74"/>
      <c r="P53" s="74"/>
      <c r="Q53" s="74"/>
    </row>
    <row r="54" spans="2:17" ht="237" customHeight="1" x14ac:dyDescent="0.3"/>
    <row r="56" spans="2:17" ht="290.25" customHeight="1" x14ac:dyDescent="0.3"/>
    <row r="57" spans="2:17" ht="147" customHeight="1" x14ac:dyDescent="0.3"/>
    <row r="62" spans="2:17" ht="186.75" customHeight="1" x14ac:dyDescent="0.3"/>
    <row r="64" spans="2:17" ht="409.6" customHeight="1" x14ac:dyDescent="0.3">
      <c r="C64" s="10" t="s">
        <v>144</v>
      </c>
      <c r="D64" s="10"/>
      <c r="E64" s="10"/>
      <c r="F64" s="10"/>
      <c r="G64" s="11"/>
    </row>
    <row r="65" spans="3:8" x14ac:dyDescent="0.3">
      <c r="C65" s="12"/>
      <c r="D65" s="10"/>
      <c r="E65" s="10"/>
      <c r="F65" s="10"/>
      <c r="G65" s="11"/>
    </row>
    <row r="66" spans="3:8" x14ac:dyDescent="0.3">
      <c r="C66" s="13">
        <v>1</v>
      </c>
      <c r="D66" s="12" t="s">
        <v>20</v>
      </c>
      <c r="E66" s="12" t="s">
        <v>22</v>
      </c>
      <c r="F66" s="12" t="s">
        <v>26</v>
      </c>
    </row>
    <row r="67" spans="3:8" x14ac:dyDescent="0.3">
      <c r="C67" s="13">
        <v>2</v>
      </c>
      <c r="D67" s="12" t="s">
        <v>32</v>
      </c>
      <c r="E67" s="12" t="s">
        <v>23</v>
      </c>
      <c r="F67" s="14">
        <f>Q10</f>
        <v>93530</v>
      </c>
    </row>
    <row r="68" spans="3:8" x14ac:dyDescent="0.3">
      <c r="C68" s="13">
        <v>3</v>
      </c>
      <c r="D68" s="12" t="s">
        <v>24</v>
      </c>
      <c r="E68" s="12" t="s">
        <v>23</v>
      </c>
      <c r="F68" s="14">
        <f>Q9</f>
        <v>96797.197500000009</v>
      </c>
    </row>
    <row r="69" spans="3:8" x14ac:dyDescent="0.3">
      <c r="C69" s="13">
        <v>4</v>
      </c>
      <c r="D69" s="12" t="s">
        <v>94</v>
      </c>
      <c r="E69" s="12" t="s">
        <v>23</v>
      </c>
      <c r="F69" s="14">
        <f>Q8</f>
        <v>200075.57</v>
      </c>
    </row>
    <row r="70" spans="3:8" x14ac:dyDescent="0.3">
      <c r="C70" s="13">
        <v>5</v>
      </c>
      <c r="D70" s="12" t="s">
        <v>62</v>
      </c>
      <c r="E70" s="12" t="s">
        <v>23</v>
      </c>
      <c r="F70" s="14">
        <f>Q11</f>
        <v>108736.06</v>
      </c>
    </row>
    <row r="71" spans="3:8" x14ac:dyDescent="0.3">
      <c r="C71" s="13">
        <v>6</v>
      </c>
      <c r="D71" s="12" t="s">
        <v>78</v>
      </c>
      <c r="E71" s="12" t="s">
        <v>23</v>
      </c>
      <c r="F71" s="14">
        <f>Q13</f>
        <v>89658.77</v>
      </c>
    </row>
    <row r="72" spans="3:8" x14ac:dyDescent="0.3">
      <c r="C72" s="13">
        <v>7</v>
      </c>
      <c r="D72" s="15" t="s">
        <v>113</v>
      </c>
      <c r="E72" s="12" t="s">
        <v>23</v>
      </c>
      <c r="F72" s="14">
        <f>Q14</f>
        <v>100067.02</v>
      </c>
    </row>
    <row r="73" spans="3:8" x14ac:dyDescent="0.3">
      <c r="C73" s="13">
        <v>8</v>
      </c>
      <c r="D73" s="12" t="s">
        <v>29</v>
      </c>
      <c r="E73" s="12" t="s">
        <v>23</v>
      </c>
      <c r="F73" s="14">
        <f>Q18</f>
        <v>40000</v>
      </c>
    </row>
    <row r="74" spans="3:8" x14ac:dyDescent="0.3">
      <c r="C74" s="13">
        <v>9</v>
      </c>
      <c r="D74" s="16" t="s">
        <v>98</v>
      </c>
      <c r="E74" s="12" t="s">
        <v>23</v>
      </c>
      <c r="F74" s="14">
        <f>Q7</f>
        <v>200075.57</v>
      </c>
    </row>
    <row r="75" spans="3:8" x14ac:dyDescent="0.3">
      <c r="C75" s="13">
        <v>10</v>
      </c>
      <c r="D75" s="12" t="s">
        <v>27</v>
      </c>
      <c r="E75" s="12" t="s">
        <v>23</v>
      </c>
      <c r="F75" s="14">
        <f>Q19</f>
        <v>40901.31</v>
      </c>
    </row>
    <row r="76" spans="3:8" x14ac:dyDescent="0.3">
      <c r="C76" s="13">
        <v>11</v>
      </c>
      <c r="D76" s="12" t="s">
        <v>107</v>
      </c>
      <c r="E76" s="12" t="s">
        <v>23</v>
      </c>
      <c r="F76" s="14">
        <f>Q38</f>
        <v>35000</v>
      </c>
    </row>
    <row r="77" spans="3:8" x14ac:dyDescent="0.3">
      <c r="C77" s="13">
        <v>12</v>
      </c>
      <c r="D77" s="12" t="s">
        <v>15</v>
      </c>
      <c r="E77" s="12" t="s">
        <v>25</v>
      </c>
      <c r="F77" s="14">
        <f>Q20</f>
        <v>61854.53</v>
      </c>
      <c r="H77" s="2" t="s">
        <v>61</v>
      </c>
    </row>
    <row r="78" spans="3:8" x14ac:dyDescent="0.3">
      <c r="C78" s="13">
        <v>13</v>
      </c>
      <c r="D78" s="12" t="s">
        <v>30</v>
      </c>
      <c r="E78" s="12" t="s">
        <v>25</v>
      </c>
      <c r="F78" s="14">
        <f>Q22</f>
        <v>35000</v>
      </c>
    </row>
    <row r="79" spans="3:8" x14ac:dyDescent="0.3">
      <c r="C79" s="13">
        <v>14</v>
      </c>
      <c r="D79" s="12" t="s">
        <v>18</v>
      </c>
      <c r="E79" s="12" t="s">
        <v>25</v>
      </c>
      <c r="F79" s="14">
        <f>Q24</f>
        <v>35000</v>
      </c>
    </row>
    <row r="80" spans="3:8" x14ac:dyDescent="0.3">
      <c r="C80" s="13">
        <v>16</v>
      </c>
      <c r="D80" s="12" t="s">
        <v>91</v>
      </c>
      <c r="E80" s="12" t="s">
        <v>25</v>
      </c>
      <c r="F80" s="14">
        <f>Q23</f>
        <v>18000</v>
      </c>
    </row>
    <row r="81" spans="3:6" x14ac:dyDescent="0.3">
      <c r="C81" s="13">
        <v>17</v>
      </c>
      <c r="D81" s="12" t="s">
        <v>66</v>
      </c>
      <c r="E81" s="12" t="s">
        <v>35</v>
      </c>
      <c r="F81" s="14">
        <f>Q17</f>
        <v>104408.8</v>
      </c>
    </row>
    <row r="82" spans="3:6" x14ac:dyDescent="0.3">
      <c r="C82" s="13">
        <v>18</v>
      </c>
      <c r="D82" s="12" t="s">
        <v>120</v>
      </c>
      <c r="E82" s="12" t="s">
        <v>35</v>
      </c>
      <c r="F82" s="14">
        <f>Q12</f>
        <v>80000.22</v>
      </c>
    </row>
    <row r="83" spans="3:6" x14ac:dyDescent="0.3">
      <c r="C83" s="13">
        <v>19</v>
      </c>
      <c r="D83" s="12" t="s">
        <v>34</v>
      </c>
      <c r="E83" s="12" t="s">
        <v>35</v>
      </c>
      <c r="F83" s="14">
        <f>Q27</f>
        <v>45172.270000000004</v>
      </c>
    </row>
    <row r="84" spans="3:6" x14ac:dyDescent="0.3">
      <c r="C84" s="13">
        <v>20</v>
      </c>
      <c r="D84" s="12" t="s">
        <v>122</v>
      </c>
      <c r="E84" s="12" t="s">
        <v>123</v>
      </c>
      <c r="F84" s="14">
        <f>Q25</f>
        <v>25000</v>
      </c>
    </row>
    <row r="85" spans="3:6" x14ac:dyDescent="0.3">
      <c r="C85" s="13">
        <v>21</v>
      </c>
      <c r="D85" s="12" t="s">
        <v>105</v>
      </c>
      <c r="E85" s="12" t="s">
        <v>106</v>
      </c>
      <c r="F85" s="14">
        <f>Q16</f>
        <v>79658.77</v>
      </c>
    </row>
    <row r="86" spans="3:6" x14ac:dyDescent="0.3">
      <c r="C86" s="13">
        <v>22</v>
      </c>
      <c r="D86" s="12" t="s">
        <v>110</v>
      </c>
      <c r="E86" s="12" t="s">
        <v>111</v>
      </c>
      <c r="F86" s="14">
        <f>Q26</f>
        <v>25000</v>
      </c>
    </row>
    <row r="87" spans="3:6" x14ac:dyDescent="0.3">
      <c r="C87" s="13">
        <v>23</v>
      </c>
      <c r="D87" s="12" t="s">
        <v>124</v>
      </c>
      <c r="E87" s="12" t="s">
        <v>129</v>
      </c>
      <c r="F87" s="14">
        <f>Q15</f>
        <v>64658.770000000004</v>
      </c>
    </row>
    <row r="88" spans="3:6" x14ac:dyDescent="0.3">
      <c r="C88" s="13">
        <v>24</v>
      </c>
      <c r="D88" s="17" t="s">
        <v>112</v>
      </c>
      <c r="E88" s="12" t="s">
        <v>115</v>
      </c>
      <c r="F88" s="14">
        <f>Q37</f>
        <v>15000</v>
      </c>
    </row>
    <row r="89" spans="3:6" x14ac:dyDescent="0.3">
      <c r="C89" s="13">
        <v>25</v>
      </c>
      <c r="D89" s="17" t="s">
        <v>128</v>
      </c>
      <c r="E89" s="12" t="s">
        <v>115</v>
      </c>
      <c r="F89" s="14">
        <f>Q21</f>
        <v>71774.53</v>
      </c>
    </row>
    <row r="90" spans="3:6" x14ac:dyDescent="0.3">
      <c r="C90" s="13">
        <v>26</v>
      </c>
      <c r="D90" s="17" t="s">
        <v>132</v>
      </c>
      <c r="E90" s="12" t="s">
        <v>95</v>
      </c>
      <c r="F90" s="14">
        <f>Q28</f>
        <v>25000</v>
      </c>
    </row>
    <row r="91" spans="3:6" x14ac:dyDescent="0.3">
      <c r="C91" s="13">
        <v>27</v>
      </c>
      <c r="D91" s="17" t="s">
        <v>135</v>
      </c>
      <c r="E91" s="12" t="s">
        <v>35</v>
      </c>
      <c r="F91" s="14">
        <f>Q29</f>
        <v>40000</v>
      </c>
    </row>
    <row r="92" spans="3:6" x14ac:dyDescent="0.3">
      <c r="C92" s="13">
        <v>28</v>
      </c>
      <c r="D92" s="17" t="s">
        <v>136</v>
      </c>
      <c r="E92" s="12"/>
      <c r="F92" s="14">
        <f>Q30</f>
        <v>35000</v>
      </c>
    </row>
    <row r="93" spans="3:6" x14ac:dyDescent="0.3">
      <c r="C93" s="13">
        <v>29</v>
      </c>
      <c r="D93" s="18" t="s">
        <v>141</v>
      </c>
      <c r="E93" s="12"/>
      <c r="F93" s="14">
        <f>Q32</f>
        <v>100129.18</v>
      </c>
    </row>
    <row r="94" spans="3:6" x14ac:dyDescent="0.3">
      <c r="C94" s="13">
        <v>30</v>
      </c>
      <c r="D94" s="18" t="s">
        <v>140</v>
      </c>
      <c r="E94" s="12"/>
      <c r="F94" s="14">
        <f>Q31</f>
        <v>200076</v>
      </c>
    </row>
    <row r="95" spans="3:6" x14ac:dyDescent="0.3">
      <c r="C95" s="13"/>
      <c r="D95" s="12" t="s">
        <v>102</v>
      </c>
      <c r="E95" s="12"/>
      <c r="F95" s="12">
        <f>SUM(F67:F94)</f>
        <v>2065574.5675000001</v>
      </c>
    </row>
    <row r="96" spans="3:6" x14ac:dyDescent="0.3">
      <c r="C96" s="12"/>
      <c r="D96" s="12"/>
      <c r="E96" s="12"/>
      <c r="F96" s="12"/>
    </row>
    <row r="97" spans="2:12" x14ac:dyDescent="0.3">
      <c r="C97" s="12"/>
      <c r="D97" s="12"/>
      <c r="E97" s="12"/>
      <c r="F97" s="12"/>
    </row>
    <row r="98" spans="2:12" x14ac:dyDescent="0.3">
      <c r="C98" s="19"/>
      <c r="D98" s="12" t="s">
        <v>36</v>
      </c>
      <c r="E98" s="12"/>
      <c r="F98" s="12"/>
    </row>
    <row r="99" spans="2:12" x14ac:dyDescent="0.3">
      <c r="C99" s="19"/>
      <c r="D99" s="19"/>
      <c r="E99" s="19"/>
      <c r="F99" s="19"/>
      <c r="G99" s="19"/>
    </row>
    <row r="100" spans="2:12" x14ac:dyDescent="0.3">
      <c r="C100" s="19"/>
      <c r="D100" s="19"/>
      <c r="E100" s="19"/>
      <c r="F100" s="19"/>
      <c r="G100" s="19"/>
    </row>
    <row r="101" spans="2:12" x14ac:dyDescent="0.3">
      <c r="D101" s="19"/>
      <c r="E101" s="19"/>
      <c r="F101" s="19"/>
      <c r="G101" s="19"/>
    </row>
    <row r="102" spans="2:12" x14ac:dyDescent="0.3">
      <c r="C102" s="2" t="s">
        <v>145</v>
      </c>
    </row>
    <row r="103" spans="2:12" x14ac:dyDescent="0.3">
      <c r="C103" s="2" t="s">
        <v>80</v>
      </c>
    </row>
    <row r="104" spans="2:12" x14ac:dyDescent="0.3">
      <c r="C104" s="2" t="s">
        <v>77</v>
      </c>
      <c r="D104" s="2" t="s">
        <v>81</v>
      </c>
    </row>
    <row r="105" spans="2:12" x14ac:dyDescent="0.3">
      <c r="C105" s="2" t="s">
        <v>49</v>
      </c>
    </row>
    <row r="106" spans="2:12" x14ac:dyDescent="0.3">
      <c r="D106" s="2" t="s">
        <v>76</v>
      </c>
    </row>
    <row r="108" spans="2:12" x14ac:dyDescent="0.3">
      <c r="C108" s="2" t="s">
        <v>20</v>
      </c>
      <c r="D108" s="2" t="s">
        <v>79</v>
      </c>
      <c r="E108" s="2" t="s">
        <v>71</v>
      </c>
      <c r="F108" s="2" t="s">
        <v>72</v>
      </c>
      <c r="G108" s="2" t="s">
        <v>146</v>
      </c>
      <c r="H108" s="2" t="s">
        <v>74</v>
      </c>
      <c r="I108" s="2" t="s">
        <v>73</v>
      </c>
      <c r="K108" s="2" t="s">
        <v>70</v>
      </c>
      <c r="L108" s="2" t="s">
        <v>75</v>
      </c>
    </row>
    <row r="109" spans="2:12" x14ac:dyDescent="0.3">
      <c r="B109" s="21"/>
      <c r="C109" s="20" t="s">
        <v>96</v>
      </c>
      <c r="D109" s="24"/>
      <c r="E109" s="24"/>
      <c r="F109" s="24"/>
      <c r="G109" s="24"/>
      <c r="H109" s="24"/>
      <c r="I109" s="24"/>
      <c r="K109" s="24"/>
      <c r="L109" s="24"/>
    </row>
    <row r="110" spans="2:12" x14ac:dyDescent="0.3">
      <c r="B110" s="21">
        <v>1</v>
      </c>
      <c r="C110" s="20" t="s">
        <v>93</v>
      </c>
      <c r="D110" s="20">
        <v>120000</v>
      </c>
      <c r="E110" s="20">
        <v>33600</v>
      </c>
      <c r="F110" s="20">
        <v>43200</v>
      </c>
      <c r="G110" s="12">
        <f>SUM(D110:F110)</f>
        <v>196800</v>
      </c>
      <c r="H110" s="12">
        <f>8%*G110</f>
        <v>15744</v>
      </c>
      <c r="I110" s="12">
        <f t="shared" ref="I110:I127" si="7">10%*G110</f>
        <v>19680</v>
      </c>
      <c r="K110" s="12">
        <f t="shared" ref="K110:K127" si="8">SUM(H110:I110)</f>
        <v>35424</v>
      </c>
      <c r="L110" s="24"/>
    </row>
    <row r="111" spans="2:12" x14ac:dyDescent="0.3">
      <c r="B111" s="21">
        <v>3</v>
      </c>
      <c r="C111" s="20" t="s">
        <v>10</v>
      </c>
      <c r="D111" s="22">
        <v>62482.5</v>
      </c>
      <c r="E111" s="22">
        <v>17495.099999999999</v>
      </c>
      <c r="F111" s="22">
        <v>22493.7</v>
      </c>
      <c r="G111" s="12">
        <f t="shared" ref="G111:G127" si="9">SUM(D111:F111)</f>
        <v>102471.3</v>
      </c>
      <c r="H111" s="12">
        <f t="shared" ref="H111:H127" si="10">8%*G111</f>
        <v>8197.7039999999997</v>
      </c>
      <c r="I111" s="12">
        <f t="shared" si="7"/>
        <v>10247.130000000001</v>
      </c>
      <c r="K111" s="12">
        <f t="shared" si="8"/>
        <v>18444.834000000003</v>
      </c>
      <c r="L111" s="24"/>
    </row>
    <row r="112" spans="2:12" x14ac:dyDescent="0.3">
      <c r="B112" s="21">
        <v>4</v>
      </c>
      <c r="C112" s="20" t="s">
        <v>8</v>
      </c>
      <c r="D112" s="22">
        <v>56625</v>
      </c>
      <c r="E112" s="22">
        <v>15855.000000000002</v>
      </c>
      <c r="F112" s="22">
        <v>20385</v>
      </c>
      <c r="G112" s="12">
        <f t="shared" si="9"/>
        <v>92865</v>
      </c>
      <c r="H112" s="12">
        <f t="shared" si="10"/>
        <v>7429.2</v>
      </c>
      <c r="I112" s="12">
        <f t="shared" si="7"/>
        <v>9286.5</v>
      </c>
      <c r="K112" s="12">
        <f t="shared" si="8"/>
        <v>16715.7</v>
      </c>
      <c r="L112" s="24"/>
    </row>
    <row r="113" spans="2:12" x14ac:dyDescent="0.3">
      <c r="B113" s="21">
        <v>5</v>
      </c>
      <c r="C113" s="23" t="s">
        <v>62</v>
      </c>
      <c r="D113" s="22">
        <v>62500</v>
      </c>
      <c r="E113" s="22">
        <v>17500.000000000004</v>
      </c>
      <c r="F113" s="22">
        <v>22500</v>
      </c>
      <c r="G113" s="12">
        <f t="shared" si="9"/>
        <v>102500</v>
      </c>
      <c r="H113" s="12">
        <f t="shared" si="10"/>
        <v>8200</v>
      </c>
      <c r="I113" s="12">
        <f t="shared" si="7"/>
        <v>10250</v>
      </c>
      <c r="K113" s="12">
        <f t="shared" si="8"/>
        <v>18450</v>
      </c>
      <c r="L113" s="24"/>
    </row>
    <row r="114" spans="2:12" x14ac:dyDescent="0.3">
      <c r="B114" s="21">
        <v>6</v>
      </c>
      <c r="C114" s="20" t="s">
        <v>44</v>
      </c>
      <c r="D114" s="22">
        <v>60000</v>
      </c>
      <c r="E114" s="22">
        <v>16800</v>
      </c>
      <c r="F114" s="22">
        <v>21600</v>
      </c>
      <c r="G114" s="12">
        <f t="shared" si="9"/>
        <v>98400</v>
      </c>
      <c r="H114" s="12">
        <f t="shared" si="10"/>
        <v>7872</v>
      </c>
      <c r="I114" s="12">
        <f t="shared" si="7"/>
        <v>9840</v>
      </c>
      <c r="K114" s="12">
        <f t="shared" si="8"/>
        <v>17712</v>
      </c>
      <c r="L114" s="24"/>
    </row>
    <row r="115" spans="2:12" x14ac:dyDescent="0.3">
      <c r="B115" s="21">
        <v>7</v>
      </c>
      <c r="C115" s="20" t="s">
        <v>65</v>
      </c>
      <c r="D115" s="22">
        <v>50000</v>
      </c>
      <c r="E115" s="22">
        <v>14000.000000000002</v>
      </c>
      <c r="F115" s="22">
        <v>18000</v>
      </c>
      <c r="G115" s="12">
        <f t="shared" si="9"/>
        <v>82000</v>
      </c>
      <c r="H115" s="12">
        <f t="shared" si="10"/>
        <v>6560</v>
      </c>
      <c r="I115" s="12">
        <f t="shared" si="7"/>
        <v>8200</v>
      </c>
      <c r="K115" s="12">
        <f t="shared" si="8"/>
        <v>14760</v>
      </c>
      <c r="L115" s="24"/>
    </row>
    <row r="116" spans="2:12" x14ac:dyDescent="0.3">
      <c r="B116" s="21">
        <v>8</v>
      </c>
      <c r="C116" s="20" t="s">
        <v>11</v>
      </c>
      <c r="D116" s="22">
        <v>50000</v>
      </c>
      <c r="E116" s="22">
        <v>14000.000000000002</v>
      </c>
      <c r="F116" s="22">
        <v>18000</v>
      </c>
      <c r="G116" s="12">
        <f t="shared" si="9"/>
        <v>82000</v>
      </c>
      <c r="H116" s="12">
        <f t="shared" si="10"/>
        <v>6560</v>
      </c>
      <c r="I116" s="12">
        <f t="shared" si="7"/>
        <v>8200</v>
      </c>
      <c r="K116" s="12">
        <f t="shared" si="8"/>
        <v>14760</v>
      </c>
      <c r="L116" s="24"/>
    </row>
    <row r="117" spans="2:12" x14ac:dyDescent="0.3">
      <c r="B117" s="21">
        <v>9</v>
      </c>
      <c r="C117" s="20" t="s">
        <v>13</v>
      </c>
      <c r="D117" s="22">
        <v>20000</v>
      </c>
      <c r="E117" s="22">
        <v>5600</v>
      </c>
      <c r="F117" s="22">
        <v>7200</v>
      </c>
      <c r="G117" s="12">
        <f t="shared" si="9"/>
        <v>32800</v>
      </c>
      <c r="H117" s="12">
        <f t="shared" si="10"/>
        <v>2624</v>
      </c>
      <c r="I117" s="12">
        <f t="shared" si="7"/>
        <v>3280</v>
      </c>
      <c r="K117" s="12">
        <f t="shared" si="8"/>
        <v>5904</v>
      </c>
      <c r="L117" s="24"/>
    </row>
    <row r="118" spans="2:12" x14ac:dyDescent="0.3">
      <c r="B118" s="21">
        <v>10</v>
      </c>
      <c r="C118" s="20" t="s">
        <v>15</v>
      </c>
      <c r="D118" s="22">
        <v>22500</v>
      </c>
      <c r="E118" s="22">
        <v>6300</v>
      </c>
      <c r="F118" s="22">
        <v>8100</v>
      </c>
      <c r="G118" s="12">
        <f t="shared" si="9"/>
        <v>36900</v>
      </c>
      <c r="H118" s="12">
        <f t="shared" si="10"/>
        <v>2952</v>
      </c>
      <c r="I118" s="12">
        <f t="shared" si="7"/>
        <v>3690</v>
      </c>
      <c r="K118" s="12">
        <f t="shared" si="8"/>
        <v>6642</v>
      </c>
      <c r="L118" s="24"/>
    </row>
    <row r="119" spans="2:12" x14ac:dyDescent="0.3">
      <c r="B119" s="21">
        <v>11</v>
      </c>
      <c r="C119" s="20" t="s">
        <v>64</v>
      </c>
      <c r="D119" s="22">
        <v>30000</v>
      </c>
      <c r="E119" s="22">
        <v>8400</v>
      </c>
      <c r="F119" s="22">
        <v>10800</v>
      </c>
      <c r="G119" s="12">
        <f t="shared" si="9"/>
        <v>49200</v>
      </c>
      <c r="H119" s="12">
        <f t="shared" si="10"/>
        <v>3936</v>
      </c>
      <c r="I119" s="12">
        <f t="shared" si="7"/>
        <v>4920</v>
      </c>
      <c r="K119" s="12">
        <f t="shared" si="8"/>
        <v>8856</v>
      </c>
      <c r="L119" s="24"/>
    </row>
    <row r="120" spans="2:12" x14ac:dyDescent="0.3">
      <c r="B120" s="21">
        <v>12</v>
      </c>
      <c r="C120" s="20" t="s">
        <v>28</v>
      </c>
      <c r="D120" s="22">
        <v>17500</v>
      </c>
      <c r="E120" s="22">
        <v>4900</v>
      </c>
      <c r="F120" s="22">
        <v>6300</v>
      </c>
      <c r="G120" s="12">
        <f t="shared" si="9"/>
        <v>28700</v>
      </c>
      <c r="H120" s="12">
        <f t="shared" si="10"/>
        <v>2296</v>
      </c>
      <c r="I120" s="12">
        <f t="shared" si="7"/>
        <v>2870</v>
      </c>
      <c r="K120" s="12">
        <f t="shared" si="8"/>
        <v>5166</v>
      </c>
      <c r="L120" s="24"/>
    </row>
    <row r="121" spans="2:12" x14ac:dyDescent="0.3">
      <c r="B121" s="21">
        <v>13</v>
      </c>
      <c r="C121" s="20" t="s">
        <v>91</v>
      </c>
      <c r="D121" s="22">
        <v>25000</v>
      </c>
      <c r="E121" s="22">
        <v>7000</v>
      </c>
      <c r="F121" s="22">
        <v>9000</v>
      </c>
      <c r="G121" s="12">
        <f t="shared" si="9"/>
        <v>41000</v>
      </c>
      <c r="H121" s="12">
        <f t="shared" si="10"/>
        <v>3280</v>
      </c>
      <c r="I121" s="12">
        <f t="shared" si="7"/>
        <v>4100</v>
      </c>
      <c r="K121" s="12">
        <f t="shared" si="8"/>
        <v>7380</v>
      </c>
      <c r="L121" s="24"/>
    </row>
    <row r="122" spans="2:12" x14ac:dyDescent="0.3">
      <c r="B122" s="21">
        <v>14</v>
      </c>
      <c r="C122" s="20" t="s">
        <v>18</v>
      </c>
      <c r="D122" s="22">
        <v>9000</v>
      </c>
      <c r="E122" s="22">
        <v>2520</v>
      </c>
      <c r="F122" s="22">
        <v>3240</v>
      </c>
      <c r="G122" s="12">
        <f t="shared" si="9"/>
        <v>14760</v>
      </c>
      <c r="H122" s="12">
        <f t="shared" si="10"/>
        <v>1180.8</v>
      </c>
      <c r="I122" s="12">
        <f t="shared" si="7"/>
        <v>1476</v>
      </c>
      <c r="K122" s="12">
        <f t="shared" si="8"/>
        <v>2656.8</v>
      </c>
      <c r="L122" s="24"/>
    </row>
    <row r="123" spans="2:12" x14ac:dyDescent="0.3">
      <c r="B123" s="21">
        <v>15</v>
      </c>
      <c r="C123" s="20" t="s">
        <v>19</v>
      </c>
      <c r="D123" s="22">
        <v>17500</v>
      </c>
      <c r="E123" s="22">
        <v>4900</v>
      </c>
      <c r="F123" s="22">
        <v>6300</v>
      </c>
      <c r="G123" s="12">
        <f t="shared" si="9"/>
        <v>28700</v>
      </c>
      <c r="H123" s="12">
        <f t="shared" si="10"/>
        <v>2296</v>
      </c>
      <c r="I123" s="12">
        <f t="shared" si="7"/>
        <v>2870</v>
      </c>
      <c r="K123" s="12">
        <f t="shared" si="8"/>
        <v>5166</v>
      </c>
      <c r="L123" s="24"/>
    </row>
    <row r="124" spans="2:12" x14ac:dyDescent="0.3">
      <c r="B124" s="21">
        <v>16</v>
      </c>
      <c r="C124" s="20" t="s">
        <v>33</v>
      </c>
      <c r="D124" s="22">
        <v>12500</v>
      </c>
      <c r="E124" s="22">
        <v>3500</v>
      </c>
      <c r="F124" s="22">
        <v>4500</v>
      </c>
      <c r="G124" s="12">
        <f t="shared" si="9"/>
        <v>20500</v>
      </c>
      <c r="H124" s="12">
        <f t="shared" si="10"/>
        <v>1640</v>
      </c>
      <c r="I124" s="12">
        <f t="shared" si="7"/>
        <v>2050</v>
      </c>
      <c r="K124" s="12">
        <f t="shared" si="8"/>
        <v>3690</v>
      </c>
      <c r="L124" s="24"/>
    </row>
    <row r="125" spans="2:12" x14ac:dyDescent="0.3">
      <c r="B125" s="21">
        <v>17</v>
      </c>
      <c r="C125" s="20" t="s">
        <v>34</v>
      </c>
      <c r="D125" s="22">
        <v>12500</v>
      </c>
      <c r="E125" s="22">
        <v>3500</v>
      </c>
      <c r="F125" s="22">
        <v>4500</v>
      </c>
      <c r="G125" s="12">
        <f t="shared" si="9"/>
        <v>20500</v>
      </c>
      <c r="H125" s="12">
        <f t="shared" si="10"/>
        <v>1640</v>
      </c>
      <c r="I125" s="12">
        <f t="shared" si="7"/>
        <v>2050</v>
      </c>
      <c r="K125" s="12">
        <f t="shared" si="8"/>
        <v>3690</v>
      </c>
      <c r="L125" s="24"/>
    </row>
    <row r="126" spans="2:12" x14ac:dyDescent="0.3">
      <c r="B126" s="21">
        <v>18</v>
      </c>
      <c r="C126" s="24"/>
      <c r="D126" s="22">
        <v>7500</v>
      </c>
      <c r="E126" s="22">
        <v>2100.0000000000005</v>
      </c>
      <c r="F126" s="22">
        <v>2700</v>
      </c>
      <c r="G126" s="12">
        <f t="shared" si="9"/>
        <v>12300</v>
      </c>
      <c r="H126" s="12">
        <f t="shared" si="10"/>
        <v>984</v>
      </c>
      <c r="I126" s="12">
        <f t="shared" si="7"/>
        <v>1230</v>
      </c>
      <c r="K126" s="12">
        <f t="shared" si="8"/>
        <v>2214</v>
      </c>
      <c r="L126" s="24"/>
    </row>
    <row r="127" spans="2:12" x14ac:dyDescent="0.3">
      <c r="B127" s="21"/>
      <c r="C127" s="24"/>
      <c r="D127" s="22">
        <f>SUM(D110:D126)</f>
        <v>635607.5</v>
      </c>
      <c r="E127" s="22">
        <f>SUM(E110:E126)</f>
        <v>177970.1</v>
      </c>
      <c r="F127" s="22">
        <f>SUM(F110:F126)</f>
        <v>228818.7</v>
      </c>
      <c r="G127" s="12">
        <f t="shared" si="9"/>
        <v>1042396.3</v>
      </c>
      <c r="H127" s="12">
        <f t="shared" si="10"/>
        <v>83391.704000000012</v>
      </c>
      <c r="I127" s="12">
        <f t="shared" si="7"/>
        <v>104239.63</v>
      </c>
      <c r="K127" s="12">
        <f t="shared" si="8"/>
        <v>187631.33400000003</v>
      </c>
      <c r="L127" s="24"/>
    </row>
    <row r="130" spans="1:13" x14ac:dyDescent="0.3">
      <c r="C130" s="24"/>
    </row>
    <row r="131" spans="1:13" x14ac:dyDescent="0.3">
      <c r="B131" s="21"/>
      <c r="C131" s="24"/>
      <c r="D131" s="24"/>
      <c r="E131" s="24"/>
      <c r="F131" s="24"/>
      <c r="G131" s="24"/>
      <c r="H131" s="24"/>
      <c r="I131" s="24"/>
      <c r="K131" s="24"/>
      <c r="L131" s="24"/>
      <c r="M131" s="24"/>
    </row>
    <row r="132" spans="1:13" x14ac:dyDescent="0.3">
      <c r="B132" s="21"/>
      <c r="C132" s="24"/>
      <c r="D132" s="24"/>
      <c r="E132" s="24" t="s">
        <v>114</v>
      </c>
      <c r="F132" s="24"/>
      <c r="G132" s="24"/>
      <c r="H132" s="24"/>
      <c r="I132" s="24"/>
      <c r="K132" s="24" t="s">
        <v>116</v>
      </c>
      <c r="L132" s="24"/>
      <c r="M132" s="24" t="s">
        <v>117</v>
      </c>
    </row>
    <row r="133" spans="1:13" x14ac:dyDescent="0.3">
      <c r="B133" s="21"/>
      <c r="C133" s="24" t="s">
        <v>20</v>
      </c>
      <c r="D133" s="24"/>
      <c r="E133" s="24" t="s">
        <v>82</v>
      </c>
      <c r="F133" s="24" t="s">
        <v>87</v>
      </c>
      <c r="G133" s="24" t="s">
        <v>83</v>
      </c>
      <c r="H133" s="24" t="s">
        <v>85</v>
      </c>
      <c r="I133" s="24" t="s">
        <v>86</v>
      </c>
      <c r="K133" s="24"/>
      <c r="L133" s="24"/>
      <c r="M133" s="24" t="s">
        <v>100</v>
      </c>
    </row>
    <row r="134" spans="1:13" x14ac:dyDescent="0.3">
      <c r="B134" s="21"/>
      <c r="C134" s="24"/>
      <c r="D134" s="24" t="s">
        <v>21</v>
      </c>
      <c r="E134" s="24"/>
      <c r="F134" s="25">
        <v>22</v>
      </c>
      <c r="G134" s="24" t="s">
        <v>84</v>
      </c>
      <c r="H134" s="24" t="s">
        <v>89</v>
      </c>
      <c r="I134" s="24"/>
      <c r="K134" s="24"/>
      <c r="L134" s="24"/>
      <c r="M134" s="26" t="s">
        <v>92</v>
      </c>
    </row>
    <row r="135" spans="1:13" x14ac:dyDescent="0.3">
      <c r="B135" s="21"/>
      <c r="C135" s="27"/>
      <c r="D135" s="24"/>
      <c r="E135" s="12"/>
      <c r="F135" s="12"/>
      <c r="G135" s="12"/>
      <c r="H135" s="12"/>
      <c r="I135" s="12"/>
      <c r="K135" s="24"/>
      <c r="L135" s="24"/>
      <c r="M135" s="24"/>
    </row>
    <row r="136" spans="1:13" x14ac:dyDescent="0.3">
      <c r="B136" s="21">
        <v>1</v>
      </c>
      <c r="C136" s="24"/>
      <c r="D136" s="24" t="s">
        <v>88</v>
      </c>
      <c r="E136" s="12">
        <v>120000</v>
      </c>
      <c r="F136" s="12">
        <f>E136/F134</f>
        <v>5454.545454545455</v>
      </c>
      <c r="G136" s="12">
        <f>20%*F136</f>
        <v>1090.909090909091</v>
      </c>
      <c r="H136" s="13">
        <v>3</v>
      </c>
      <c r="I136" s="12">
        <f>G136*H136</f>
        <v>3272.727272727273</v>
      </c>
      <c r="K136" s="12">
        <v>1</v>
      </c>
      <c r="L136" s="12">
        <v>5454.55</v>
      </c>
      <c r="M136" s="12">
        <f>I136+L136</f>
        <v>8727.2772727272732</v>
      </c>
    </row>
    <row r="137" spans="1:13" x14ac:dyDescent="0.3">
      <c r="B137" s="21"/>
      <c r="D137" s="24"/>
      <c r="E137" s="12"/>
      <c r="F137" s="12"/>
      <c r="G137" s="12"/>
      <c r="H137" s="12"/>
      <c r="I137" s="12"/>
      <c r="K137" s="24"/>
      <c r="L137" s="24"/>
      <c r="M137" s="24"/>
    </row>
    <row r="138" spans="1:13" ht="29.25" x14ac:dyDescent="0.35">
      <c r="C138" s="28"/>
    </row>
    <row r="139" spans="1:13" x14ac:dyDescent="0.3">
      <c r="C139" s="2" t="s">
        <v>99</v>
      </c>
    </row>
    <row r="140" spans="1:13" x14ac:dyDescent="0.3">
      <c r="B140" s="2"/>
    </row>
    <row r="141" spans="1:13" x14ac:dyDescent="0.3">
      <c r="B141" s="2"/>
    </row>
    <row r="142" spans="1:13" x14ac:dyDescent="0.3">
      <c r="A142" s="29"/>
      <c r="B142" s="2"/>
      <c r="G142" s="29"/>
      <c r="H142" s="29"/>
      <c r="I142" s="29"/>
      <c r="K142" s="29"/>
    </row>
    <row r="143" spans="1:13" s="29" customFormat="1" x14ac:dyDescent="0.3">
      <c r="A143" s="30"/>
      <c r="B143" s="2"/>
      <c r="C143" s="2"/>
      <c r="D143" s="2"/>
      <c r="E143" s="2"/>
      <c r="F143" s="2"/>
      <c r="G143" s="30"/>
      <c r="H143" s="30"/>
      <c r="I143" s="30"/>
      <c r="K143" s="30"/>
    </row>
    <row r="144" spans="1:13" s="30" customFormat="1" x14ac:dyDescent="0.3">
      <c r="B144" s="2"/>
      <c r="C144" s="2"/>
      <c r="D144" s="2"/>
      <c r="E144" s="2"/>
      <c r="F144" s="2"/>
    </row>
    <row r="145" spans="1:11" s="30" customFormat="1" ht="30.75" customHeight="1" x14ac:dyDescent="0.3">
      <c r="B145" s="2"/>
      <c r="C145" s="2"/>
      <c r="D145" s="2"/>
      <c r="E145" s="2"/>
      <c r="F145" s="2"/>
    </row>
    <row r="146" spans="1:11" s="30" customFormat="1" ht="30" customHeight="1" x14ac:dyDescent="0.3">
      <c r="B146" s="2"/>
      <c r="C146" s="2"/>
      <c r="D146" s="2"/>
      <c r="E146" s="2"/>
      <c r="F146" s="2"/>
    </row>
    <row r="147" spans="1:11" s="30" customFormat="1" ht="30.75" customHeight="1" x14ac:dyDescent="0.3">
      <c r="B147" s="2"/>
      <c r="C147" s="2"/>
      <c r="D147" s="2"/>
      <c r="E147" s="2"/>
      <c r="F147" s="2"/>
    </row>
    <row r="148" spans="1:11" s="30" customFormat="1" ht="30" customHeight="1" x14ac:dyDescent="0.3">
      <c r="B148" s="2"/>
      <c r="C148" s="2"/>
      <c r="D148" s="2"/>
      <c r="E148" s="2"/>
      <c r="F148" s="2"/>
    </row>
    <row r="149" spans="1:11" s="30" customFormat="1" ht="31.5" customHeight="1" x14ac:dyDescent="0.3">
      <c r="B149" s="2"/>
      <c r="C149" s="2"/>
      <c r="D149" s="2"/>
      <c r="E149" s="2"/>
      <c r="F149" s="2"/>
    </row>
    <row r="150" spans="1:11" s="30" customFormat="1" ht="35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K150" s="2"/>
    </row>
    <row r="151" spans="1:11" x14ac:dyDescent="0.3">
      <c r="B151" s="2"/>
    </row>
    <row r="152" spans="1:11" x14ac:dyDescent="0.3">
      <c r="B152" s="2"/>
    </row>
    <row r="153" spans="1:11" x14ac:dyDescent="0.3">
      <c r="B153" s="2"/>
    </row>
    <row r="154" spans="1:11" x14ac:dyDescent="0.3">
      <c r="B154" s="2"/>
    </row>
    <row r="155" spans="1:11" x14ac:dyDescent="0.3">
      <c r="B155" s="2"/>
    </row>
    <row r="156" spans="1:11" x14ac:dyDescent="0.3">
      <c r="B156" s="2"/>
    </row>
    <row r="157" spans="1:11" x14ac:dyDescent="0.3">
      <c r="B157" s="2"/>
    </row>
    <row r="158" spans="1:11" x14ac:dyDescent="0.3">
      <c r="B158" s="2"/>
    </row>
    <row r="159" spans="1:11" x14ac:dyDescent="0.3">
      <c r="B159" s="2"/>
    </row>
    <row r="160" spans="1:11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</sheetData>
  <pageMargins left="0.25" right="0.25" top="0.75" bottom="0.75" header="0.3" footer="0.3"/>
  <pageSetup scale="1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 2021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NAMEL2</cp:lastModifiedBy>
  <cp:lastPrinted>2021-01-29T09:27:05Z</cp:lastPrinted>
  <dcterms:created xsi:type="dcterms:W3CDTF">2018-07-04T22:14:59Z</dcterms:created>
  <dcterms:modified xsi:type="dcterms:W3CDTF">2021-03-24T16:08:30Z</dcterms:modified>
</cp:coreProperties>
</file>