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AMEL2\Desktop\Staff Salary Package for 2021\Salary for July 2021\"/>
    </mc:Choice>
  </mc:AlternateContent>
  <xr:revisionPtr revIDLastSave="0" documentId="13_ncr:1_{D3134A90-40FF-4870-AEC0-ECD0CA6F4A2E}" xr6:coauthVersionLast="47" xr6:coauthVersionMax="47" xr10:uidLastSave="{00000000-0000-0000-0000-000000000000}"/>
  <bookViews>
    <workbookView xWindow="-120" yWindow="-120" windowWidth="20730" windowHeight="11160" xr2:uid="{07318BF2-EFFE-4A14-9070-260FAFFEF2D8}"/>
  </bookViews>
  <sheets>
    <sheet name="MAY  2021 " sheetId="5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0" i="56" l="1"/>
  <c r="L36" i="56"/>
  <c r="L29" i="56"/>
  <c r="K44" i="56" l="1"/>
  <c r="Q44" i="56"/>
  <c r="J36" i="56" l="1"/>
  <c r="P36" i="56" s="1"/>
  <c r="E39" i="56"/>
  <c r="N33" i="56"/>
  <c r="N32" i="56"/>
  <c r="Q45" i="56"/>
  <c r="K36" i="56" l="1"/>
  <c r="Q36" i="56" s="1"/>
  <c r="K18" i="56"/>
  <c r="I39" i="56"/>
  <c r="H39" i="56" l="1"/>
  <c r="G39" i="56"/>
  <c r="F39" i="56"/>
  <c r="G40" i="56" l="1"/>
  <c r="M39" i="56" l="1"/>
  <c r="O39" i="56"/>
  <c r="Q46" i="56"/>
  <c r="Q35" i="56"/>
  <c r="Q37" i="56"/>
  <c r="M47" i="56" l="1"/>
  <c r="L51" i="56" s="1"/>
  <c r="N7" i="56"/>
  <c r="N29" i="56"/>
  <c r="N39" i="56" l="1"/>
  <c r="K34" i="56"/>
  <c r="Q34" i="56" s="1"/>
  <c r="P44" i="56"/>
  <c r="J23" i="56" l="1"/>
  <c r="L23" i="56" s="1"/>
  <c r="J33" i="56" l="1"/>
  <c r="P43" i="56" l="1"/>
  <c r="Q43" i="56" s="1"/>
  <c r="J29" i="56"/>
  <c r="P27" i="56"/>
  <c r="P23" i="56"/>
  <c r="P25" i="56"/>
  <c r="P26" i="56"/>
  <c r="P28" i="56"/>
  <c r="P18" i="56"/>
  <c r="P21" i="56"/>
  <c r="P22" i="56"/>
  <c r="P24" i="56"/>
  <c r="K22" i="56"/>
  <c r="J15" i="56"/>
  <c r="K15" i="56" s="1"/>
  <c r="J8" i="56"/>
  <c r="K8" i="56" s="1"/>
  <c r="J9" i="56"/>
  <c r="K9" i="56" s="1"/>
  <c r="J10" i="56"/>
  <c r="K10" i="56" s="1"/>
  <c r="J11" i="56"/>
  <c r="K11" i="56" s="1"/>
  <c r="J12" i="56"/>
  <c r="K12" i="56" s="1"/>
  <c r="J13" i="56"/>
  <c r="K13" i="56" s="1"/>
  <c r="J14" i="56"/>
  <c r="K14" i="56" s="1"/>
  <c r="J16" i="56"/>
  <c r="K16" i="56" s="1"/>
  <c r="J17" i="56"/>
  <c r="K17" i="56" s="1"/>
  <c r="J19" i="56"/>
  <c r="K19" i="56" s="1"/>
  <c r="J20" i="56"/>
  <c r="K20" i="56" s="1"/>
  <c r="K21" i="56"/>
  <c r="K23" i="56"/>
  <c r="K24" i="56"/>
  <c r="K25" i="56"/>
  <c r="Q25" i="56" s="1"/>
  <c r="K26" i="56"/>
  <c r="Q26" i="56" s="1"/>
  <c r="K27" i="56"/>
  <c r="K28" i="56"/>
  <c r="Q28" i="56" s="1"/>
  <c r="J30" i="56"/>
  <c r="K30" i="56" s="1"/>
  <c r="J31" i="56"/>
  <c r="K31" i="56" s="1"/>
  <c r="J7" i="56"/>
  <c r="K7" i="56" s="1"/>
  <c r="Q27" i="56" l="1"/>
  <c r="Q22" i="56"/>
  <c r="Q24" i="56"/>
  <c r="Q21" i="56"/>
  <c r="Q23" i="56"/>
  <c r="Q18" i="56"/>
  <c r="L17" i="56"/>
  <c r="P17" i="56" s="1"/>
  <c r="Q17" i="56" s="1"/>
  <c r="L31" i="56"/>
  <c r="P31" i="56" s="1"/>
  <c r="Q31" i="56" s="1"/>
  <c r="L20" i="56"/>
  <c r="P20" i="56" s="1"/>
  <c r="Q20" i="56" s="1"/>
  <c r="L9" i="56"/>
  <c r="P9" i="56" s="1"/>
  <c r="Q9" i="56" s="1"/>
  <c r="J32" i="56"/>
  <c r="L32" i="56" s="1"/>
  <c r="L8" i="56"/>
  <c r="P8" i="56" s="1"/>
  <c r="Q8" i="56" s="1"/>
  <c r="L30" i="56"/>
  <c r="P30" i="56" s="1"/>
  <c r="Q30" i="56" s="1"/>
  <c r="L12" i="56"/>
  <c r="P12" i="56" s="1"/>
  <c r="Q12" i="56" s="1"/>
  <c r="L10" i="56"/>
  <c r="P10" i="56" s="1"/>
  <c r="Q10" i="56" s="1"/>
  <c r="L7" i="56"/>
  <c r="L15" i="56"/>
  <c r="P15" i="56" s="1"/>
  <c r="Q15" i="56" s="1"/>
  <c r="L14" i="56"/>
  <c r="P14" i="56" s="1"/>
  <c r="Q14" i="56" s="1"/>
  <c r="L13" i="56"/>
  <c r="P13" i="56" s="1"/>
  <c r="Q13" i="56" s="1"/>
  <c r="L11" i="56"/>
  <c r="P11" i="56" s="1"/>
  <c r="Q11" i="56" s="1"/>
  <c r="L19" i="56"/>
  <c r="P19" i="56" s="1"/>
  <c r="Q19" i="56" s="1"/>
  <c r="L16" i="56"/>
  <c r="P16" i="56" s="1"/>
  <c r="Q16" i="56" s="1"/>
  <c r="K29" i="56"/>
  <c r="P29" i="56"/>
  <c r="K33" i="56"/>
  <c r="Q29" i="56" l="1"/>
  <c r="P7" i="56"/>
  <c r="K32" i="56"/>
  <c r="K39" i="56" s="1"/>
  <c r="K47" i="56" s="1"/>
  <c r="L33" i="56"/>
  <c r="P42" i="56" s="1"/>
  <c r="Q42" i="56" s="1"/>
  <c r="P32" i="56"/>
  <c r="L39" i="56" l="1"/>
  <c r="L52" i="56" s="1"/>
  <c r="M53" i="56" s="1"/>
  <c r="Q32" i="56"/>
  <c r="P33" i="56"/>
  <c r="Q33" i="56" s="1"/>
  <c r="P39" i="56" l="1"/>
  <c r="P47" i="56" s="1"/>
  <c r="Q7" i="56" l="1"/>
  <c r="Q39" i="56" s="1"/>
  <c r="Q47" i="56" s="1"/>
  <c r="M50" i="56" l="1"/>
  <c r="M54" i="56" s="1"/>
</calcChain>
</file>

<file path=xl/sharedStrings.xml><?xml version="1.0" encoding="utf-8"?>
<sst xmlns="http://schemas.openxmlformats.org/spreadsheetml/2006/main" count="106" uniqueCount="97">
  <si>
    <t>Basic</t>
  </si>
  <si>
    <t>Transport</t>
  </si>
  <si>
    <t>Housing</t>
  </si>
  <si>
    <t>Utility</t>
  </si>
  <si>
    <t>Dress</t>
  </si>
  <si>
    <t>Gross pay</t>
  </si>
  <si>
    <t>Net Pay</t>
  </si>
  <si>
    <t>Engr. Kelechi Alfred</t>
  </si>
  <si>
    <t>Field Engineer</t>
  </si>
  <si>
    <t>Idoko Precious</t>
  </si>
  <si>
    <t>Simeon Usman</t>
  </si>
  <si>
    <t>Security</t>
  </si>
  <si>
    <t>Neatness Staff</t>
  </si>
  <si>
    <t>Mohammed Kabiru</t>
  </si>
  <si>
    <t>Senior Driver</t>
  </si>
  <si>
    <t>Domestic Driver</t>
  </si>
  <si>
    <t>Musa Yusuf</t>
  </si>
  <si>
    <t>NAMES</t>
  </si>
  <si>
    <t>DESIGNATION</t>
  </si>
  <si>
    <t>NIGERIA AGRICULTURAL MECHANIZATION AND EQUIPMENT LEASING LIMITED (NAMEL)</t>
  </si>
  <si>
    <t>EMOLUMENTS</t>
  </si>
  <si>
    <t>DEDUCTIONS</t>
  </si>
  <si>
    <t>ICTA</t>
  </si>
  <si>
    <t>HPC</t>
  </si>
  <si>
    <t>GOA</t>
  </si>
  <si>
    <t>PAYE</t>
  </si>
  <si>
    <t>Prepared By</t>
  </si>
  <si>
    <t>Signature</t>
  </si>
  <si>
    <t>Designation</t>
  </si>
  <si>
    <t>Approved by</t>
  </si>
  <si>
    <t>PFA</t>
  </si>
  <si>
    <t>Sum of B+T+H</t>
  </si>
  <si>
    <t>GRAND TOTAL</t>
  </si>
  <si>
    <t>Designation:</t>
  </si>
  <si>
    <t>Checked by:</t>
  </si>
  <si>
    <t>Security/Gardner</t>
  </si>
  <si>
    <t>Ali Ismaila Gbatigbi</t>
  </si>
  <si>
    <t>Service Engineer</t>
  </si>
  <si>
    <t>Abdulkareem Abubakar</t>
  </si>
  <si>
    <t>Akuezue Lilian C</t>
  </si>
  <si>
    <t>Domestic Assistant</t>
  </si>
  <si>
    <t>Swimming pool attendent</t>
  </si>
  <si>
    <t>John Bosco Odey</t>
  </si>
  <si>
    <t>Dada -Oluwatade Adeniyi</t>
  </si>
  <si>
    <t>Adeleke Adekanmbi</t>
  </si>
  <si>
    <t>TPP</t>
  </si>
  <si>
    <t>Patience Douglas</t>
  </si>
  <si>
    <t>Gross  allow.</t>
  </si>
  <si>
    <t>Pius Ibrahim Sumaila</t>
  </si>
  <si>
    <t>Agnes Egbodo Adiya</t>
  </si>
  <si>
    <t>Ifeoma M . Abawii</t>
  </si>
  <si>
    <t>CMO</t>
  </si>
  <si>
    <t>Matthew A. Adebisi</t>
  </si>
  <si>
    <t>Happiness Clement</t>
  </si>
  <si>
    <t>Paramdi Solomon Abari</t>
  </si>
  <si>
    <t>Stephen Adaga</t>
  </si>
  <si>
    <t>ICT DC</t>
  </si>
  <si>
    <t>Allowances</t>
  </si>
  <si>
    <t>Alexander Akolo Egga</t>
  </si>
  <si>
    <t xml:space="preserve">Desk Officer </t>
  </si>
  <si>
    <t>Rotimi Owoloke</t>
  </si>
  <si>
    <t>Gbadegesin Salisu Aderemi</t>
  </si>
  <si>
    <t>Pool Driver</t>
  </si>
  <si>
    <t>HRM</t>
  </si>
  <si>
    <t xml:space="preserve">INALDS Desk Officer </t>
  </si>
  <si>
    <t xml:space="preserve">Otti Deborah Chinasa </t>
  </si>
  <si>
    <t>Suberu, Chirstopher Etunaiye</t>
  </si>
  <si>
    <t>AO</t>
  </si>
  <si>
    <t xml:space="preserve">Ogigbo Oga </t>
  </si>
  <si>
    <t xml:space="preserve">Leasing Officer </t>
  </si>
  <si>
    <t>Ayoola Ayodeji</t>
  </si>
  <si>
    <t>Business Analyst</t>
  </si>
  <si>
    <t>Sani Waklili Abubakar</t>
  </si>
  <si>
    <t xml:space="preserve">Intern </t>
  </si>
  <si>
    <t>Iliya Sarki</t>
  </si>
  <si>
    <t>Pension Employer 10%</t>
  </si>
  <si>
    <t>Laundry Staff</t>
  </si>
  <si>
    <t xml:space="preserve">M. Abdullahi Ahmed Inuwa </t>
  </si>
  <si>
    <t>Loans/adv</t>
  </si>
  <si>
    <t xml:space="preserve">Total Pension </t>
  </si>
  <si>
    <t>Total Deductions</t>
  </si>
  <si>
    <t>Surcharge/absence/penalties</t>
  </si>
  <si>
    <t>Alice Joseph</t>
  </si>
  <si>
    <t>Househelp</t>
  </si>
  <si>
    <t>Goldoni Borges Dalevedove L.</t>
  </si>
  <si>
    <t xml:space="preserve">Timothy  Adugh Wombo </t>
  </si>
  <si>
    <t xml:space="preserve">Chief Project Supervisor </t>
  </si>
  <si>
    <r>
      <t xml:space="preserve">              </t>
    </r>
    <r>
      <rPr>
        <b/>
        <strike/>
        <sz val="23"/>
        <color theme="1"/>
        <rFont val="Century Gothic"/>
        <family val="2"/>
      </rPr>
      <t>N</t>
    </r>
  </si>
  <si>
    <t>Isah Sadoki</t>
  </si>
  <si>
    <t xml:space="preserve">Iyanda Olumayoma Joseph </t>
  </si>
  <si>
    <t>Data Collector</t>
  </si>
  <si>
    <t xml:space="preserve">Personal Assistance </t>
  </si>
  <si>
    <t>SUMMARY OF JULY 2021 SALARY</t>
  </si>
  <si>
    <t xml:space="preserve"> MONTHLY SALARY SCHEDULE FOR THE MONTH ENDED 31th JULY 2021</t>
  </si>
  <si>
    <t>Adeyemi Temitope Isaac</t>
  </si>
  <si>
    <t xml:space="preserve">Logistics Officer </t>
  </si>
  <si>
    <t xml:space="preserve">Mohammed Biodun Adekunle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</si>
</sst>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2"/>
      <color theme="1"/>
      <name val="Century Gothic"/>
      <family val="2"/>
    </font>
    <font>
      <b/>
      <sz val="23"/>
      <color theme="1"/>
      <name val="Century Gothic"/>
      <family val="2"/>
    </font>
    <font>
      <b/>
      <sz val="23"/>
      <name val="Century Gothic"/>
      <family val="2"/>
    </font>
    <font>
      <sz val="23"/>
      <color rgb="FFFF0000"/>
      <name val="Century Gothic"/>
      <family val="2"/>
    </font>
    <font>
      <sz val="23"/>
      <name val="Century Gothic"/>
      <family val="2"/>
    </font>
    <font>
      <b/>
      <sz val="23"/>
      <color rgb="FFFF0000"/>
      <name val="Century Gothic"/>
      <family val="2"/>
    </font>
    <font>
      <sz val="23"/>
      <color theme="1"/>
      <name val="Century Gothic"/>
      <family val="2"/>
    </font>
    <font>
      <b/>
      <strike/>
      <sz val="23"/>
      <color theme="1"/>
      <name val="Century Gothic"/>
      <family val="2"/>
    </font>
    <font>
      <b/>
      <sz val="3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8">
    <xf numFmtId="0" fontId="0" fillId="0" borderId="0" xfId="0"/>
    <xf numFmtId="165" fontId="3" fillId="0" borderId="0" xfId="0" applyNumberFormat="1" applyFont="1"/>
    <xf numFmtId="3" fontId="3" fillId="0" borderId="0" xfId="0" applyNumberFormat="1" applyFont="1" applyBorder="1"/>
    <xf numFmtId="165" fontId="3" fillId="0" borderId="0" xfId="0" applyNumberFormat="1" applyFont="1" applyBorder="1"/>
    <xf numFmtId="0" fontId="3" fillId="0" borderId="0" xfId="0" applyFont="1"/>
    <xf numFmtId="3" fontId="3" fillId="0" borderId="21" xfId="0" applyNumberFormat="1" applyFont="1" applyFill="1" applyBorder="1"/>
    <xf numFmtId="165" fontId="3" fillId="0" borderId="21" xfId="0" applyNumberFormat="1" applyFont="1" applyFill="1" applyBorder="1"/>
    <xf numFmtId="165" fontId="3" fillId="0" borderId="21" xfId="0" applyNumberFormat="1" applyFont="1" applyBorder="1"/>
    <xf numFmtId="3" fontId="3" fillId="0" borderId="0" xfId="0" applyNumberFormat="1" applyFont="1"/>
    <xf numFmtId="165" fontId="7" fillId="0" borderId="0" xfId="0" applyNumberFormat="1" applyFont="1"/>
    <xf numFmtId="3" fontId="8" fillId="0" borderId="17" xfId="0" applyNumberFormat="1" applyFont="1" applyFill="1" applyBorder="1"/>
    <xf numFmtId="4" fontId="8" fillId="0" borderId="17" xfId="0" applyNumberFormat="1" applyFont="1" applyFill="1" applyBorder="1"/>
    <xf numFmtId="4" fontId="7" fillId="0" borderId="17" xfId="0" applyNumberFormat="1" applyFont="1" applyFill="1" applyBorder="1"/>
    <xf numFmtId="4" fontId="7" fillId="0" borderId="17" xfId="0" applyNumberFormat="1" applyFont="1" applyBorder="1"/>
    <xf numFmtId="4" fontId="7" fillId="0" borderId="17" xfId="0" applyNumberFormat="1" applyFont="1" applyBorder="1" applyAlignment="1">
      <alignment horizontal="center" vertical="center"/>
    </xf>
    <xf numFmtId="4" fontId="7" fillId="0" borderId="24" xfId="0" applyNumberFormat="1" applyFont="1" applyBorder="1" applyAlignment="1">
      <alignment horizontal="center" vertical="center" wrapText="1"/>
    </xf>
    <xf numFmtId="4" fontId="7" fillId="0" borderId="18" xfId="0" applyNumberFormat="1" applyFont="1" applyBorder="1" applyAlignment="1">
      <alignment horizontal="center" vertical="center"/>
    </xf>
    <xf numFmtId="4" fontId="7" fillId="0" borderId="19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/>
    <xf numFmtId="4" fontId="8" fillId="0" borderId="1" xfId="0" applyNumberFormat="1" applyFont="1" applyBorder="1" applyAlignment="1">
      <alignment horizontal="left"/>
    </xf>
    <xf numFmtId="3" fontId="7" fillId="0" borderId="1" xfId="0" applyNumberFormat="1" applyFont="1" applyBorder="1"/>
    <xf numFmtId="3" fontId="7" fillId="0" borderId="0" xfId="0" applyNumberFormat="1" applyFont="1"/>
    <xf numFmtId="165" fontId="7" fillId="0" borderId="0" xfId="0" applyNumberFormat="1" applyFont="1" applyAlignment="1"/>
    <xf numFmtId="3" fontId="8" fillId="0" borderId="2" xfId="0" applyNumberFormat="1" applyFont="1" applyFill="1" applyBorder="1" applyAlignment="1"/>
    <xf numFmtId="4" fontId="8" fillId="0" borderId="2" xfId="0" applyNumberFormat="1" applyFont="1" applyFill="1" applyBorder="1" applyAlignment="1"/>
    <xf numFmtId="4" fontId="8" fillId="0" borderId="2" xfId="0" applyNumberFormat="1" applyFont="1" applyBorder="1" applyAlignment="1"/>
    <xf numFmtId="4" fontId="8" fillId="0" borderId="10" xfId="0" applyNumberFormat="1" applyFont="1" applyBorder="1" applyAlignment="1"/>
    <xf numFmtId="4" fontId="8" fillId="0" borderId="16" xfId="0" applyNumberFormat="1" applyFont="1" applyBorder="1" applyAlignment="1"/>
    <xf numFmtId="4" fontId="8" fillId="0" borderId="13" xfId="6" applyNumberFormat="1" applyFont="1" applyBorder="1" applyAlignment="1"/>
    <xf numFmtId="43" fontId="8" fillId="0" borderId="3" xfId="6" applyNumberFormat="1" applyFont="1" applyBorder="1" applyAlignment="1"/>
    <xf numFmtId="43" fontId="8" fillId="0" borderId="2" xfId="6" applyNumberFormat="1" applyFont="1" applyBorder="1" applyAlignment="1"/>
    <xf numFmtId="43" fontId="8" fillId="2" borderId="2" xfId="6" applyNumberFormat="1" applyFont="1" applyFill="1" applyBorder="1" applyAlignment="1"/>
    <xf numFmtId="165" fontId="3" fillId="0" borderId="0" xfId="0" applyNumberFormat="1" applyFont="1" applyAlignment="1"/>
    <xf numFmtId="3" fontId="8" fillId="0" borderId="1" xfId="0" applyNumberFormat="1" applyFont="1" applyFill="1" applyBorder="1" applyAlignment="1"/>
    <xf numFmtId="4" fontId="8" fillId="0" borderId="1" xfId="0" applyNumberFormat="1" applyFont="1" applyFill="1" applyBorder="1" applyAlignment="1"/>
    <xf numFmtId="4" fontId="8" fillId="0" borderId="1" xfId="6" applyNumberFormat="1" applyFont="1" applyBorder="1" applyAlignment="1"/>
    <xf numFmtId="4" fontId="8" fillId="2" borderId="1" xfId="6" applyNumberFormat="1" applyFont="1" applyFill="1" applyBorder="1" applyAlignment="1"/>
    <xf numFmtId="4" fontId="7" fillId="0" borderId="15" xfId="0" applyNumberFormat="1" applyFont="1" applyBorder="1" applyAlignment="1"/>
    <xf numFmtId="4" fontId="7" fillId="0" borderId="1" xfId="0" applyNumberFormat="1" applyFont="1" applyBorder="1" applyAlignment="1"/>
    <xf numFmtId="4" fontId="7" fillId="0" borderId="32" xfId="0" applyNumberFormat="1" applyFont="1" applyBorder="1" applyAlignment="1"/>
    <xf numFmtId="4" fontId="7" fillId="0" borderId="14" xfId="0" applyNumberFormat="1" applyFont="1" applyBorder="1" applyAlignment="1"/>
    <xf numFmtId="165" fontId="9" fillId="0" borderId="0" xfId="0" applyNumberFormat="1" applyFont="1" applyAlignment="1"/>
    <xf numFmtId="4" fontId="10" fillId="0" borderId="1" xfId="6" applyNumberFormat="1" applyFont="1" applyBorder="1" applyAlignment="1"/>
    <xf numFmtId="165" fontId="4" fillId="0" borderId="0" xfId="0" applyNumberFormat="1" applyFont="1" applyAlignment="1"/>
    <xf numFmtId="165" fontId="11" fillId="0" borderId="0" xfId="0" applyNumberFormat="1" applyFont="1" applyAlignment="1"/>
    <xf numFmtId="4" fontId="8" fillId="0" borderId="1" xfId="6" applyNumberFormat="1" applyFont="1" applyFill="1" applyBorder="1" applyAlignment="1"/>
    <xf numFmtId="165" fontId="5" fillId="0" borderId="0" xfId="0" applyNumberFormat="1" applyFont="1" applyAlignment="1"/>
    <xf numFmtId="165" fontId="12" fillId="0" borderId="0" xfId="0" applyNumberFormat="1" applyFont="1" applyAlignment="1"/>
    <xf numFmtId="165" fontId="6" fillId="0" borderId="0" xfId="0" applyNumberFormat="1" applyFont="1" applyAlignment="1"/>
    <xf numFmtId="4" fontId="8" fillId="2" borderId="1" xfId="0" applyNumberFormat="1" applyFont="1" applyFill="1" applyBorder="1" applyAlignment="1"/>
    <xf numFmtId="4" fontId="10" fillId="2" borderId="1" xfId="6" applyNumberFormat="1" applyFont="1" applyFill="1" applyBorder="1" applyAlignment="1"/>
    <xf numFmtId="4" fontId="8" fillId="2" borderId="3" xfId="0" applyNumberFormat="1" applyFont="1" applyFill="1" applyBorder="1" applyAlignment="1"/>
    <xf numFmtId="4" fontId="8" fillId="0" borderId="1" xfId="0" applyNumberFormat="1" applyFont="1" applyBorder="1" applyAlignment="1"/>
    <xf numFmtId="4" fontId="8" fillId="0" borderId="3" xfId="6" applyNumberFormat="1" applyFont="1" applyBorder="1" applyAlignment="1"/>
    <xf numFmtId="4" fontId="8" fillId="0" borderId="3" xfId="0" applyNumberFormat="1" applyFont="1" applyBorder="1" applyAlignment="1"/>
    <xf numFmtId="4" fontId="8" fillId="0" borderId="3" xfId="0" applyNumberFormat="1" applyFont="1" applyFill="1" applyBorder="1" applyAlignment="1"/>
    <xf numFmtId="43" fontId="8" fillId="0" borderId="22" xfId="6" applyNumberFormat="1" applyFont="1" applyBorder="1" applyAlignment="1"/>
    <xf numFmtId="4" fontId="8" fillId="0" borderId="7" xfId="6" applyNumberFormat="1" applyFont="1" applyBorder="1" applyAlignment="1"/>
    <xf numFmtId="4" fontId="8" fillId="0" borderId="23" xfId="6" applyNumberFormat="1" applyFont="1" applyBorder="1" applyAlignment="1"/>
    <xf numFmtId="4" fontId="8" fillId="0" borderId="31" xfId="6" applyNumberFormat="1" applyFont="1" applyBorder="1" applyAlignment="1"/>
    <xf numFmtId="4" fontId="8" fillId="0" borderId="8" xfId="0" applyNumberFormat="1" applyFont="1" applyBorder="1" applyAlignment="1"/>
    <xf numFmtId="4" fontId="8" fillId="0" borderId="11" xfId="6" applyNumberFormat="1" applyFont="1" applyBorder="1" applyAlignment="1"/>
    <xf numFmtId="43" fontId="8" fillId="0" borderId="1" xfId="6" applyNumberFormat="1" applyFont="1" applyBorder="1" applyAlignment="1"/>
    <xf numFmtId="3" fontId="8" fillId="0" borderId="23" xfId="0" applyNumberFormat="1" applyFont="1" applyFill="1" applyBorder="1" applyAlignment="1"/>
    <xf numFmtId="4" fontId="8" fillId="0" borderId="30" xfId="0" applyNumberFormat="1" applyFont="1" applyBorder="1" applyAlignment="1"/>
    <xf numFmtId="43" fontId="8" fillId="0" borderId="23" xfId="6" applyNumberFormat="1" applyFont="1" applyBorder="1" applyAlignment="1"/>
    <xf numFmtId="43" fontId="8" fillId="2" borderId="23" xfId="6" applyNumberFormat="1" applyFont="1" applyFill="1" applyBorder="1" applyAlignment="1"/>
    <xf numFmtId="3" fontId="8" fillId="0" borderId="5" xfId="0" applyNumberFormat="1" applyFont="1" applyBorder="1" applyAlignment="1"/>
    <xf numFmtId="4" fontId="8" fillId="0" borderId="5" xfId="0" applyNumberFormat="1" applyFont="1" applyBorder="1" applyAlignment="1"/>
    <xf numFmtId="4" fontId="8" fillId="0" borderId="5" xfId="6" applyNumberFormat="1" applyFont="1" applyBorder="1" applyAlignment="1"/>
    <xf numFmtId="4" fontId="8" fillId="0" borderId="5" xfId="6" applyNumberFormat="1" applyFont="1" applyFill="1" applyBorder="1" applyAlignment="1"/>
    <xf numFmtId="4" fontId="8" fillId="0" borderId="6" xfId="6" applyNumberFormat="1" applyFont="1" applyFill="1" applyBorder="1" applyAlignment="1"/>
    <xf numFmtId="4" fontId="8" fillId="0" borderId="12" xfId="6" applyNumberFormat="1" applyFont="1" applyFill="1" applyBorder="1" applyAlignment="1"/>
    <xf numFmtId="43" fontId="8" fillId="0" borderId="5" xfId="6" applyNumberFormat="1" applyFont="1" applyBorder="1" applyAlignment="1"/>
    <xf numFmtId="3" fontId="8" fillId="0" borderId="2" xfId="0" applyNumberFormat="1" applyFont="1" applyBorder="1" applyAlignment="1"/>
    <xf numFmtId="4" fontId="8" fillId="0" borderId="2" xfId="6" applyNumberFormat="1" applyFont="1" applyBorder="1" applyAlignment="1"/>
    <xf numFmtId="4" fontId="8" fillId="0" borderId="0" xfId="6" applyNumberFormat="1" applyFont="1" applyBorder="1" applyAlignment="1"/>
    <xf numFmtId="4" fontId="8" fillId="0" borderId="2" xfId="6" applyNumberFormat="1" applyFont="1" applyFill="1" applyBorder="1" applyAlignment="1"/>
    <xf numFmtId="4" fontId="8" fillId="0" borderId="13" xfId="6" applyNumberFormat="1" applyFont="1" applyFill="1" applyBorder="1" applyAlignment="1"/>
    <xf numFmtId="3" fontId="8" fillId="0" borderId="1" xfId="0" applyNumberFormat="1" applyFont="1" applyBorder="1" applyAlignment="1"/>
    <xf numFmtId="165" fontId="7" fillId="0" borderId="1" xfId="0" applyNumberFormat="1" applyFont="1" applyBorder="1" applyAlignment="1"/>
    <xf numFmtId="165" fontId="8" fillId="0" borderId="0" xfId="0" applyNumberFormat="1" applyFont="1" applyAlignment="1"/>
    <xf numFmtId="4" fontId="8" fillId="0" borderId="9" xfId="6" applyNumberFormat="1" applyFont="1" applyBorder="1" applyAlignment="1"/>
    <xf numFmtId="3" fontId="8" fillId="0" borderId="4" xfId="0" applyNumberFormat="1" applyFont="1" applyBorder="1" applyAlignment="1"/>
    <xf numFmtId="4" fontId="8" fillId="0" borderId="4" xfId="0" applyNumberFormat="1" applyFont="1" applyBorder="1" applyAlignment="1"/>
    <xf numFmtId="4" fontId="8" fillId="0" borderId="20" xfId="0" applyNumberFormat="1" applyFont="1" applyBorder="1" applyAlignment="1"/>
    <xf numFmtId="43" fontId="8" fillId="0" borderId="4" xfId="6" applyNumberFormat="1" applyFont="1" applyBorder="1" applyAlignment="1"/>
    <xf numFmtId="3" fontId="7" fillId="0" borderId="17" xfId="0" applyNumberFormat="1" applyFont="1" applyBorder="1" applyAlignment="1"/>
    <xf numFmtId="4" fontId="7" fillId="0" borderId="17" xfId="0" applyNumberFormat="1" applyFont="1" applyBorder="1" applyAlignment="1"/>
    <xf numFmtId="3" fontId="7" fillId="0" borderId="2" xfId="0" applyNumberFormat="1" applyFont="1" applyBorder="1" applyAlignment="1"/>
    <xf numFmtId="4" fontId="7" fillId="0" borderId="2" xfId="0" applyNumberFormat="1" applyFont="1" applyBorder="1" applyAlignment="1"/>
    <xf numFmtId="3" fontId="7" fillId="0" borderId="1" xfId="0" applyNumberFormat="1" applyFont="1" applyBorder="1" applyAlignment="1"/>
    <xf numFmtId="4" fontId="7" fillId="0" borderId="1" xfId="6" applyNumberFormat="1" applyFont="1" applyBorder="1" applyAlignment="1"/>
    <xf numFmtId="165" fontId="3" fillId="0" borderId="1" xfId="0" applyNumberFormat="1" applyFont="1" applyBorder="1" applyAlignment="1"/>
    <xf numFmtId="165" fontId="3" fillId="0" borderId="1" xfId="0" applyNumberFormat="1" applyFont="1" applyBorder="1"/>
    <xf numFmtId="4" fontId="8" fillId="0" borderId="34" xfId="6" applyNumberFormat="1" applyFont="1" applyBorder="1" applyAlignment="1"/>
    <xf numFmtId="4" fontId="8" fillId="0" borderId="33" xfId="0" applyNumberFormat="1" applyFont="1" applyBorder="1" applyAlignment="1"/>
    <xf numFmtId="4" fontId="7" fillId="0" borderId="25" xfId="0" applyNumberFormat="1" applyFont="1" applyBorder="1" applyAlignment="1">
      <alignment horizontal="center"/>
    </xf>
    <xf numFmtId="4" fontId="7" fillId="0" borderId="26" xfId="0" applyNumberFormat="1" applyFont="1" applyBorder="1" applyAlignment="1">
      <alignment horizontal="center"/>
    </xf>
    <xf numFmtId="4" fontId="7" fillId="0" borderId="29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4" fontId="7" fillId="0" borderId="27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4" fontId="7" fillId="0" borderId="25" xfId="6" applyNumberFormat="1" applyFont="1" applyBorder="1" applyAlignment="1">
      <alignment horizontal="center"/>
    </xf>
    <xf numFmtId="4" fontId="7" fillId="0" borderId="26" xfId="6" applyNumberFormat="1" applyFont="1" applyBorder="1" applyAlignment="1">
      <alignment horizontal="center"/>
    </xf>
    <xf numFmtId="4" fontId="7" fillId="0" borderId="28" xfId="6" applyNumberFormat="1" applyFont="1" applyBorder="1" applyAlignment="1">
      <alignment horizontal="center"/>
    </xf>
    <xf numFmtId="4" fontId="11" fillId="0" borderId="13" xfId="6" applyNumberFormat="1" applyFont="1" applyBorder="1" applyAlignment="1"/>
  </cellXfs>
  <cellStyles count="7">
    <cellStyle name="Comma" xfId="6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1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4702-F9C9-4255-958D-429EAE8D6205}">
  <sheetPr>
    <pageSetUpPr fitToPage="1"/>
  </sheetPr>
  <dimension ref="A1:Q81"/>
  <sheetViews>
    <sheetView showGridLines="0" tabSelected="1" topLeftCell="A2" zoomScale="40" zoomScaleNormal="40" workbookViewId="0">
      <pane ySplit="5" topLeftCell="A34" activePane="bottomLeft" state="frozen"/>
      <selection activeCell="A2" sqref="A2"/>
      <selection pane="bottomLeft" activeCell="L40" sqref="L40"/>
    </sheetView>
  </sheetViews>
  <sheetFormatPr defaultColWidth="8.28515625" defaultRowHeight="26.25" customHeight="1" x14ac:dyDescent="0.2"/>
  <cols>
    <col min="1" max="1" width="8.28515625" style="1"/>
    <col min="2" max="2" width="9" style="8" customWidth="1"/>
    <col min="3" max="3" width="67.42578125" style="1" customWidth="1"/>
    <col min="4" max="4" width="56.28515625" style="1" customWidth="1"/>
    <col min="5" max="5" width="29.85546875" style="1" customWidth="1"/>
    <col min="6" max="6" width="28" style="1" customWidth="1"/>
    <col min="7" max="7" width="31.5703125" style="1" customWidth="1"/>
    <col min="8" max="8" width="28.140625" style="1" customWidth="1"/>
    <col min="9" max="9" width="35.85546875" style="1" customWidth="1"/>
    <col min="10" max="10" width="31.85546875" style="1" customWidth="1"/>
    <col min="11" max="11" width="34.140625" style="1" customWidth="1"/>
    <col min="12" max="12" width="29" style="1" customWidth="1"/>
    <col min="13" max="13" width="30.7109375" style="1" customWidth="1"/>
    <col min="14" max="14" width="33.140625" style="1" customWidth="1"/>
    <col min="15" max="15" width="36.28515625" style="1" customWidth="1"/>
    <col min="16" max="16" width="31.42578125" style="1" customWidth="1"/>
    <col min="17" max="17" width="34.42578125" style="1" customWidth="1"/>
    <col min="18" max="18" width="53.42578125" style="1" customWidth="1"/>
    <col min="19" max="16384" width="8.28515625" style="1"/>
  </cols>
  <sheetData>
    <row r="1" spans="1:17" ht="26.25" customHeight="1" x14ac:dyDescent="0.2">
      <c r="B1" s="2"/>
      <c r="C1" s="3"/>
      <c r="D1" s="3"/>
      <c r="E1" s="3"/>
      <c r="F1" s="3"/>
      <c r="G1" s="3"/>
      <c r="H1" s="3"/>
      <c r="I1" s="4"/>
      <c r="J1" s="4"/>
      <c r="K1" s="3"/>
      <c r="L1" s="3"/>
      <c r="M1" s="3"/>
      <c r="N1" s="3"/>
      <c r="O1" s="3"/>
      <c r="P1" s="3"/>
      <c r="Q1" s="3"/>
    </row>
    <row r="2" spans="1:17" ht="92.25" customHeight="1" x14ac:dyDescent="0.45">
      <c r="B2" s="101" t="s">
        <v>19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</row>
    <row r="3" spans="1:17" ht="47.25" customHeight="1" x14ac:dyDescent="0.45">
      <c r="B3" s="101" t="s">
        <v>93</v>
      </c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</row>
    <row r="4" spans="1:17" ht="26.25" customHeight="1" thickBot="1" x14ac:dyDescent="0.25">
      <c r="B4" s="5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6.25" customHeight="1" thickBot="1" x14ac:dyDescent="0.4">
      <c r="A5" s="9"/>
      <c r="B5" s="10"/>
      <c r="C5" s="11"/>
      <c r="D5" s="12"/>
      <c r="E5" s="13"/>
      <c r="F5" s="13"/>
      <c r="G5" s="98" t="s">
        <v>20</v>
      </c>
      <c r="H5" s="99"/>
      <c r="I5" s="99"/>
      <c r="J5" s="99"/>
      <c r="K5" s="100"/>
      <c r="L5" s="102" t="s">
        <v>21</v>
      </c>
      <c r="M5" s="99"/>
      <c r="N5" s="99"/>
      <c r="O5" s="99"/>
      <c r="P5" s="103"/>
      <c r="Q5" s="13"/>
    </row>
    <row r="6" spans="1:17" ht="81.75" customHeight="1" thickBot="1" x14ac:dyDescent="0.4">
      <c r="A6" s="9"/>
      <c r="B6" s="10"/>
      <c r="C6" s="11" t="s">
        <v>17</v>
      </c>
      <c r="D6" s="12" t="s">
        <v>18</v>
      </c>
      <c r="E6" s="14" t="s">
        <v>0</v>
      </c>
      <c r="F6" s="14" t="s">
        <v>1</v>
      </c>
      <c r="G6" s="14" t="s">
        <v>2</v>
      </c>
      <c r="H6" s="14" t="s">
        <v>3</v>
      </c>
      <c r="I6" s="14" t="s">
        <v>4</v>
      </c>
      <c r="J6" s="15" t="s">
        <v>75</v>
      </c>
      <c r="K6" s="16" t="s">
        <v>5</v>
      </c>
      <c r="L6" s="17" t="s">
        <v>79</v>
      </c>
      <c r="M6" s="14" t="s">
        <v>25</v>
      </c>
      <c r="N6" s="18" t="s">
        <v>78</v>
      </c>
      <c r="O6" s="18" t="s">
        <v>81</v>
      </c>
      <c r="P6" s="18" t="s">
        <v>80</v>
      </c>
      <c r="Q6" s="14" t="s">
        <v>6</v>
      </c>
    </row>
    <row r="7" spans="1:17" s="33" customFormat="1" ht="39.950000000000003" customHeight="1" x14ac:dyDescent="0.35">
      <c r="A7" s="23"/>
      <c r="B7" s="24">
        <v>1</v>
      </c>
      <c r="C7" s="25" t="s">
        <v>44</v>
      </c>
      <c r="D7" s="25" t="s">
        <v>45</v>
      </c>
      <c r="E7" s="26">
        <v>120000</v>
      </c>
      <c r="F7" s="26">
        <v>33600</v>
      </c>
      <c r="G7" s="26">
        <v>43200</v>
      </c>
      <c r="H7" s="26">
        <v>24000</v>
      </c>
      <c r="I7" s="26">
        <v>19200</v>
      </c>
      <c r="J7" s="27">
        <f t="shared" ref="J7:J17" si="0">SUM(E7:G7)*10%</f>
        <v>19680</v>
      </c>
      <c r="K7" s="28">
        <f t="shared" ref="K7:K34" si="1">SUM(E7:J7)</f>
        <v>259680</v>
      </c>
      <c r="L7" s="29">
        <f t="shared" ref="L7:L17" si="2">SUM(E7:G7)*8%+J7</f>
        <v>35424</v>
      </c>
      <c r="M7" s="26">
        <v>24180.43</v>
      </c>
      <c r="N7" s="30">
        <f>250000/24</f>
        <v>10416.666666666666</v>
      </c>
      <c r="O7" s="26"/>
      <c r="P7" s="31">
        <f>SUM(L7:O7)</f>
        <v>70021.096666666665</v>
      </c>
      <c r="Q7" s="32">
        <f t="shared" ref="Q7:Q37" si="3">K7-P7</f>
        <v>189658.90333333332</v>
      </c>
    </row>
    <row r="8" spans="1:17" s="33" customFormat="1" ht="39.950000000000003" customHeight="1" x14ac:dyDescent="0.35">
      <c r="A8" s="23"/>
      <c r="B8" s="34">
        <v>2</v>
      </c>
      <c r="C8" s="35" t="s">
        <v>43</v>
      </c>
      <c r="D8" s="35" t="s">
        <v>23</v>
      </c>
      <c r="E8" s="36">
        <v>120000</v>
      </c>
      <c r="F8" s="36">
        <v>33600</v>
      </c>
      <c r="G8" s="36">
        <v>43200</v>
      </c>
      <c r="H8" s="36">
        <v>24000</v>
      </c>
      <c r="I8" s="36">
        <v>19200</v>
      </c>
      <c r="J8" s="27">
        <f t="shared" si="0"/>
        <v>19680</v>
      </c>
      <c r="K8" s="28">
        <f t="shared" si="1"/>
        <v>259680</v>
      </c>
      <c r="L8" s="29">
        <f t="shared" si="2"/>
        <v>35424</v>
      </c>
      <c r="M8" s="36">
        <v>24180.43</v>
      </c>
      <c r="N8" s="36"/>
      <c r="O8" s="36"/>
      <c r="P8" s="31">
        <f t="shared" ref="P8:P33" si="4">SUM(L8:O8)</f>
        <v>59604.43</v>
      </c>
      <c r="Q8" s="32">
        <f t="shared" si="3"/>
        <v>200075.57</v>
      </c>
    </row>
    <row r="9" spans="1:17" s="33" customFormat="1" ht="39.950000000000003" customHeight="1" x14ac:dyDescent="0.35">
      <c r="A9" s="23"/>
      <c r="B9" s="34">
        <v>3</v>
      </c>
      <c r="C9" s="35" t="s">
        <v>9</v>
      </c>
      <c r="D9" s="35" t="s">
        <v>63</v>
      </c>
      <c r="E9" s="36">
        <v>75000</v>
      </c>
      <c r="F9" s="36">
        <v>21000</v>
      </c>
      <c r="G9" s="36">
        <v>27000</v>
      </c>
      <c r="H9" s="36">
        <v>15000</v>
      </c>
      <c r="I9" s="36">
        <v>12000</v>
      </c>
      <c r="J9" s="27">
        <f t="shared" si="0"/>
        <v>12300</v>
      </c>
      <c r="K9" s="28">
        <f t="shared" si="1"/>
        <v>162300</v>
      </c>
      <c r="L9" s="29">
        <f t="shared" si="2"/>
        <v>22140</v>
      </c>
      <c r="M9" s="36">
        <v>11097.07</v>
      </c>
      <c r="N9" s="37"/>
      <c r="O9" s="37"/>
      <c r="P9" s="31">
        <f t="shared" si="4"/>
        <v>33237.07</v>
      </c>
      <c r="Q9" s="32">
        <f t="shared" si="3"/>
        <v>129062.93</v>
      </c>
    </row>
    <row r="10" spans="1:17" s="33" customFormat="1" ht="39.950000000000003" customHeight="1" x14ac:dyDescent="0.35">
      <c r="A10" s="23"/>
      <c r="B10" s="34">
        <v>4</v>
      </c>
      <c r="C10" s="35" t="s">
        <v>7</v>
      </c>
      <c r="D10" s="35" t="s">
        <v>8</v>
      </c>
      <c r="E10" s="36">
        <v>62500</v>
      </c>
      <c r="F10" s="36">
        <v>17500.000000000004</v>
      </c>
      <c r="G10" s="36">
        <v>22500</v>
      </c>
      <c r="H10" s="36">
        <v>12500</v>
      </c>
      <c r="I10" s="36">
        <v>10000</v>
      </c>
      <c r="J10" s="27">
        <f t="shared" si="0"/>
        <v>10250</v>
      </c>
      <c r="K10" s="28">
        <f t="shared" si="1"/>
        <v>135250</v>
      </c>
      <c r="L10" s="29">
        <f t="shared" si="2"/>
        <v>18450</v>
      </c>
      <c r="M10" s="36">
        <v>8270</v>
      </c>
      <c r="N10" s="36"/>
      <c r="O10" s="36"/>
      <c r="P10" s="31">
        <f t="shared" si="4"/>
        <v>26720</v>
      </c>
      <c r="Q10" s="32">
        <f t="shared" si="3"/>
        <v>108530</v>
      </c>
    </row>
    <row r="11" spans="1:17" s="33" customFormat="1" ht="39.950000000000003" customHeight="1" x14ac:dyDescent="0.35">
      <c r="A11" s="23"/>
      <c r="B11" s="24">
        <v>5</v>
      </c>
      <c r="C11" s="35" t="s">
        <v>36</v>
      </c>
      <c r="D11" s="35" t="s">
        <v>37</v>
      </c>
      <c r="E11" s="36">
        <v>62625</v>
      </c>
      <c r="F11" s="36">
        <v>17535</v>
      </c>
      <c r="G11" s="36">
        <v>22545</v>
      </c>
      <c r="H11" s="36">
        <v>12525</v>
      </c>
      <c r="I11" s="36">
        <v>10020</v>
      </c>
      <c r="J11" s="27">
        <f t="shared" si="0"/>
        <v>10270.5</v>
      </c>
      <c r="K11" s="28">
        <f t="shared" si="1"/>
        <v>135520.5</v>
      </c>
      <c r="L11" s="29">
        <f t="shared" si="2"/>
        <v>18486.900000000001</v>
      </c>
      <c r="M11" s="36">
        <v>8297.5400000000009</v>
      </c>
      <c r="N11" s="36"/>
      <c r="O11" s="38"/>
      <c r="P11" s="31">
        <f t="shared" si="4"/>
        <v>26784.440000000002</v>
      </c>
      <c r="Q11" s="32">
        <f t="shared" si="3"/>
        <v>108736.06</v>
      </c>
    </row>
    <row r="12" spans="1:17" s="33" customFormat="1" ht="39.950000000000003" customHeight="1" x14ac:dyDescent="0.35">
      <c r="A12" s="23"/>
      <c r="B12" s="34">
        <v>6</v>
      </c>
      <c r="C12" s="35" t="s">
        <v>50</v>
      </c>
      <c r="D12" s="35" t="s">
        <v>67</v>
      </c>
      <c r="E12" s="36">
        <v>45200</v>
      </c>
      <c r="F12" s="36">
        <v>12656</v>
      </c>
      <c r="G12" s="36">
        <v>16272</v>
      </c>
      <c r="H12" s="36">
        <v>9040</v>
      </c>
      <c r="I12" s="36">
        <v>7232</v>
      </c>
      <c r="J12" s="27">
        <f t="shared" si="0"/>
        <v>7412.8</v>
      </c>
      <c r="K12" s="28">
        <f t="shared" si="1"/>
        <v>97812.800000000003</v>
      </c>
      <c r="L12" s="29">
        <f t="shared" si="2"/>
        <v>13343.04</v>
      </c>
      <c r="M12" s="36">
        <v>4469.54</v>
      </c>
      <c r="N12" s="36"/>
      <c r="O12" s="39"/>
      <c r="P12" s="31">
        <f t="shared" si="4"/>
        <v>17812.580000000002</v>
      </c>
      <c r="Q12" s="32">
        <f t="shared" si="3"/>
        <v>80000.22</v>
      </c>
    </row>
    <row r="13" spans="1:17" s="33" customFormat="1" ht="39.950000000000003" customHeight="1" x14ac:dyDescent="0.35">
      <c r="A13" s="23"/>
      <c r="B13" s="24">
        <v>7</v>
      </c>
      <c r="C13" s="35" t="s">
        <v>46</v>
      </c>
      <c r="D13" s="35" t="s">
        <v>37</v>
      </c>
      <c r="E13" s="36">
        <v>45000</v>
      </c>
      <c r="F13" s="36">
        <v>12600</v>
      </c>
      <c r="G13" s="36">
        <v>16200</v>
      </c>
      <c r="H13" s="36">
        <v>9000</v>
      </c>
      <c r="I13" s="36">
        <v>7200</v>
      </c>
      <c r="J13" s="27">
        <f t="shared" si="0"/>
        <v>7380</v>
      </c>
      <c r="K13" s="28">
        <f t="shared" si="1"/>
        <v>97380</v>
      </c>
      <c r="L13" s="29">
        <f t="shared" si="2"/>
        <v>13284</v>
      </c>
      <c r="M13" s="36">
        <v>4437.2299999999996</v>
      </c>
      <c r="N13" s="36"/>
      <c r="O13" s="40"/>
      <c r="P13" s="31">
        <f t="shared" si="4"/>
        <v>17721.23</v>
      </c>
      <c r="Q13" s="32">
        <f t="shared" si="3"/>
        <v>79658.77</v>
      </c>
    </row>
    <row r="14" spans="1:17" s="33" customFormat="1" ht="39.950000000000003" customHeight="1" x14ac:dyDescent="0.35">
      <c r="A14" s="23"/>
      <c r="B14" s="34">
        <v>8</v>
      </c>
      <c r="C14" s="35" t="s">
        <v>52</v>
      </c>
      <c r="D14" s="35" t="s">
        <v>59</v>
      </c>
      <c r="E14" s="36">
        <v>51300</v>
      </c>
      <c r="F14" s="36">
        <v>14364</v>
      </c>
      <c r="G14" s="36">
        <v>18468</v>
      </c>
      <c r="H14" s="36">
        <v>10260</v>
      </c>
      <c r="I14" s="36">
        <v>8208</v>
      </c>
      <c r="J14" s="27">
        <f t="shared" si="0"/>
        <v>8413.2000000000007</v>
      </c>
      <c r="K14" s="28">
        <f t="shared" si="1"/>
        <v>111013.2</v>
      </c>
      <c r="L14" s="29">
        <f t="shared" si="2"/>
        <v>15143.760000000002</v>
      </c>
      <c r="M14" s="36">
        <v>5802.42</v>
      </c>
      <c r="N14" s="36"/>
      <c r="O14" s="36"/>
      <c r="P14" s="31">
        <f t="shared" si="4"/>
        <v>20946.18</v>
      </c>
      <c r="Q14" s="32">
        <f t="shared" si="3"/>
        <v>90067.01999999999</v>
      </c>
    </row>
    <row r="15" spans="1:17" s="33" customFormat="1" ht="39.950000000000003" customHeight="1" x14ac:dyDescent="0.35">
      <c r="A15" s="23"/>
      <c r="B15" s="34">
        <v>9</v>
      </c>
      <c r="C15" s="35" t="s">
        <v>54</v>
      </c>
      <c r="D15" s="35" t="s">
        <v>64</v>
      </c>
      <c r="E15" s="36">
        <v>45000</v>
      </c>
      <c r="F15" s="36">
        <v>12600</v>
      </c>
      <c r="G15" s="36">
        <v>16200</v>
      </c>
      <c r="H15" s="36">
        <v>9000</v>
      </c>
      <c r="I15" s="36">
        <v>7200</v>
      </c>
      <c r="J15" s="27">
        <f t="shared" si="0"/>
        <v>7380</v>
      </c>
      <c r="K15" s="28">
        <f t="shared" si="1"/>
        <v>97380</v>
      </c>
      <c r="L15" s="29">
        <f t="shared" si="2"/>
        <v>13284</v>
      </c>
      <c r="M15" s="36">
        <v>4437.2299999999996</v>
      </c>
      <c r="N15" s="36"/>
      <c r="O15" s="36"/>
      <c r="P15" s="31">
        <f t="shared" si="4"/>
        <v>17721.23</v>
      </c>
      <c r="Q15" s="32">
        <f t="shared" si="3"/>
        <v>79658.77</v>
      </c>
    </row>
    <row r="16" spans="1:17" s="33" customFormat="1" ht="39.950000000000003" customHeight="1" x14ac:dyDescent="0.35">
      <c r="A16" s="23"/>
      <c r="B16" s="34">
        <v>10</v>
      </c>
      <c r="C16" s="35" t="s">
        <v>48</v>
      </c>
      <c r="D16" s="35" t="s">
        <v>22</v>
      </c>
      <c r="E16" s="36">
        <v>45000</v>
      </c>
      <c r="F16" s="36">
        <v>12600</v>
      </c>
      <c r="G16" s="36">
        <v>16200</v>
      </c>
      <c r="H16" s="36">
        <v>9000</v>
      </c>
      <c r="I16" s="36">
        <v>7200</v>
      </c>
      <c r="J16" s="27">
        <f t="shared" si="0"/>
        <v>7380</v>
      </c>
      <c r="K16" s="28">
        <f t="shared" si="1"/>
        <v>97380</v>
      </c>
      <c r="L16" s="29">
        <f t="shared" si="2"/>
        <v>13284</v>
      </c>
      <c r="M16" s="37">
        <v>4437.2299999999996</v>
      </c>
      <c r="N16" s="39">
        <v>12500</v>
      </c>
      <c r="O16" s="39"/>
      <c r="P16" s="31">
        <f t="shared" si="4"/>
        <v>30221.23</v>
      </c>
      <c r="Q16" s="32">
        <f t="shared" si="3"/>
        <v>67158.77</v>
      </c>
    </row>
    <row r="17" spans="1:17" s="33" customFormat="1" ht="39.950000000000003" customHeight="1" x14ac:dyDescent="0.35">
      <c r="A17" s="23"/>
      <c r="B17" s="24">
        <v>11</v>
      </c>
      <c r="C17" s="35" t="s">
        <v>39</v>
      </c>
      <c r="D17" s="35" t="s">
        <v>24</v>
      </c>
      <c r="E17" s="36">
        <v>60000</v>
      </c>
      <c r="F17" s="36">
        <v>16800</v>
      </c>
      <c r="G17" s="36">
        <v>21600</v>
      </c>
      <c r="H17" s="36">
        <v>12000</v>
      </c>
      <c r="I17" s="36">
        <v>9600</v>
      </c>
      <c r="J17" s="27">
        <f t="shared" si="0"/>
        <v>9840</v>
      </c>
      <c r="K17" s="28">
        <f t="shared" si="1"/>
        <v>129840</v>
      </c>
      <c r="L17" s="29">
        <f t="shared" si="2"/>
        <v>17712</v>
      </c>
      <c r="M17" s="36">
        <v>7719.2</v>
      </c>
      <c r="N17" s="36"/>
      <c r="O17" s="40"/>
      <c r="P17" s="31">
        <f t="shared" si="4"/>
        <v>25431.200000000001</v>
      </c>
      <c r="Q17" s="32">
        <f t="shared" si="3"/>
        <v>104408.8</v>
      </c>
    </row>
    <row r="18" spans="1:17" s="44" customFormat="1" ht="39.950000000000003" customHeight="1" x14ac:dyDescent="0.35">
      <c r="A18" s="42"/>
      <c r="B18" s="34">
        <v>12</v>
      </c>
      <c r="C18" s="35" t="s">
        <v>10</v>
      </c>
      <c r="D18" s="35" t="s">
        <v>11</v>
      </c>
      <c r="E18" s="36">
        <v>20000</v>
      </c>
      <c r="F18" s="36">
        <v>5600</v>
      </c>
      <c r="G18" s="36">
        <v>7200</v>
      </c>
      <c r="H18" s="36">
        <v>4000</v>
      </c>
      <c r="I18" s="36">
        <v>3200</v>
      </c>
      <c r="J18" s="27"/>
      <c r="K18" s="28">
        <f t="shared" si="1"/>
        <v>40000</v>
      </c>
      <c r="L18" s="29"/>
      <c r="M18" s="36"/>
      <c r="N18" s="43"/>
      <c r="O18" s="36"/>
      <c r="P18" s="31">
        <f t="shared" si="4"/>
        <v>0</v>
      </c>
      <c r="Q18" s="32">
        <f t="shared" si="3"/>
        <v>40000</v>
      </c>
    </row>
    <row r="19" spans="1:17" s="33" customFormat="1" ht="39.950000000000003" customHeight="1" x14ac:dyDescent="0.35">
      <c r="A19" s="23"/>
      <c r="B19" s="24">
        <v>13</v>
      </c>
      <c r="C19" s="35" t="s">
        <v>13</v>
      </c>
      <c r="D19" s="35" t="s">
        <v>14</v>
      </c>
      <c r="E19" s="36">
        <v>37500</v>
      </c>
      <c r="F19" s="36">
        <v>10500</v>
      </c>
      <c r="G19" s="36">
        <v>13500</v>
      </c>
      <c r="H19" s="36">
        <v>7500</v>
      </c>
      <c r="I19" s="36">
        <v>6000</v>
      </c>
      <c r="J19" s="27">
        <f>SUM(E19:G19)*10%</f>
        <v>6150</v>
      </c>
      <c r="K19" s="28">
        <f t="shared" si="1"/>
        <v>81150</v>
      </c>
      <c r="L19" s="29">
        <f>SUM(E19:G19)*8%+J19</f>
        <v>11070</v>
      </c>
      <c r="M19" s="36">
        <v>3225.47</v>
      </c>
      <c r="N19" s="36"/>
      <c r="O19" s="37"/>
      <c r="P19" s="31">
        <f t="shared" si="4"/>
        <v>14295.47</v>
      </c>
      <c r="Q19" s="32">
        <f t="shared" si="3"/>
        <v>66854.53</v>
      </c>
    </row>
    <row r="20" spans="1:17" s="47" customFormat="1" ht="39.950000000000003" customHeight="1" x14ac:dyDescent="0.35">
      <c r="A20" s="45"/>
      <c r="B20" s="34">
        <v>14</v>
      </c>
      <c r="C20" s="35" t="s">
        <v>55</v>
      </c>
      <c r="D20" s="35" t="s">
        <v>56</v>
      </c>
      <c r="E20" s="36">
        <v>45000</v>
      </c>
      <c r="F20" s="36">
        <v>16200</v>
      </c>
      <c r="G20" s="36">
        <v>12600</v>
      </c>
      <c r="H20" s="36">
        <v>9000</v>
      </c>
      <c r="I20" s="46">
        <v>7200</v>
      </c>
      <c r="J20" s="27">
        <f>SUM(E20:G20)*10%</f>
        <v>7380</v>
      </c>
      <c r="K20" s="28">
        <f t="shared" si="1"/>
        <v>97380</v>
      </c>
      <c r="L20" s="29">
        <f>SUM(E20:G20)*8%+J20</f>
        <v>13284</v>
      </c>
      <c r="M20" s="46">
        <v>4437.2299999999996</v>
      </c>
      <c r="N20" s="36"/>
      <c r="O20" s="41"/>
      <c r="P20" s="31">
        <f t="shared" si="4"/>
        <v>17721.23</v>
      </c>
      <c r="Q20" s="32">
        <f t="shared" si="3"/>
        <v>79658.77</v>
      </c>
    </row>
    <row r="21" spans="1:17" s="47" customFormat="1" ht="39.950000000000003" customHeight="1" x14ac:dyDescent="0.35">
      <c r="A21" s="45"/>
      <c r="B21" s="34">
        <v>15</v>
      </c>
      <c r="C21" s="35" t="s">
        <v>38</v>
      </c>
      <c r="D21" s="35" t="s">
        <v>15</v>
      </c>
      <c r="E21" s="36">
        <v>17500</v>
      </c>
      <c r="F21" s="36">
        <v>4900</v>
      </c>
      <c r="G21" s="36">
        <v>6300</v>
      </c>
      <c r="H21" s="36">
        <v>3500</v>
      </c>
      <c r="I21" s="46">
        <v>2800</v>
      </c>
      <c r="J21" s="27"/>
      <c r="K21" s="28">
        <f t="shared" si="1"/>
        <v>35000</v>
      </c>
      <c r="L21" s="29"/>
      <c r="M21" s="46"/>
      <c r="N21" s="36"/>
      <c r="O21" s="36"/>
      <c r="P21" s="31">
        <f t="shared" si="4"/>
        <v>0</v>
      </c>
      <c r="Q21" s="32">
        <f t="shared" si="3"/>
        <v>35000</v>
      </c>
    </row>
    <row r="22" spans="1:17" s="47" customFormat="1" ht="39.950000000000003" customHeight="1" x14ac:dyDescent="0.35">
      <c r="A22" s="45"/>
      <c r="B22" s="34">
        <v>16</v>
      </c>
      <c r="C22" s="35" t="s">
        <v>42</v>
      </c>
      <c r="D22" s="35" t="s">
        <v>41</v>
      </c>
      <c r="E22" s="36">
        <v>9000</v>
      </c>
      <c r="F22" s="36">
        <v>2520</v>
      </c>
      <c r="G22" s="36">
        <v>3240</v>
      </c>
      <c r="H22" s="36">
        <v>1800</v>
      </c>
      <c r="I22" s="46">
        <v>1440</v>
      </c>
      <c r="J22" s="27"/>
      <c r="K22" s="28">
        <f t="shared" si="1"/>
        <v>18000</v>
      </c>
      <c r="L22" s="29"/>
      <c r="M22" s="46"/>
      <c r="N22" s="36"/>
      <c r="O22" s="36"/>
      <c r="P22" s="31">
        <f t="shared" si="4"/>
        <v>0</v>
      </c>
      <c r="Q22" s="32">
        <f t="shared" si="3"/>
        <v>18000</v>
      </c>
    </row>
    <row r="23" spans="1:17" s="47" customFormat="1" ht="39.950000000000003" customHeight="1" x14ac:dyDescent="0.35">
      <c r="A23" s="45"/>
      <c r="B23" s="24">
        <v>17</v>
      </c>
      <c r="C23" s="35" t="s">
        <v>16</v>
      </c>
      <c r="D23" s="35" t="s">
        <v>40</v>
      </c>
      <c r="E23" s="36">
        <v>30000</v>
      </c>
      <c r="F23" s="36">
        <v>5600</v>
      </c>
      <c r="G23" s="36">
        <v>7200</v>
      </c>
      <c r="H23" s="36">
        <v>4000</v>
      </c>
      <c r="I23" s="46">
        <v>3200</v>
      </c>
      <c r="J23" s="27">
        <f>SUM(E23:G23)*10%</f>
        <v>4280</v>
      </c>
      <c r="K23" s="28">
        <f t="shared" si="1"/>
        <v>54280</v>
      </c>
      <c r="L23" s="29">
        <f>SUM(E23:G23)*8%+J23</f>
        <v>7704</v>
      </c>
      <c r="M23" s="46"/>
      <c r="N23" s="36"/>
      <c r="O23" s="36"/>
      <c r="P23" s="31">
        <f t="shared" si="4"/>
        <v>7704</v>
      </c>
      <c r="Q23" s="32">
        <f t="shared" si="3"/>
        <v>46576</v>
      </c>
    </row>
    <row r="24" spans="1:17" s="47" customFormat="1" ht="39.950000000000003" customHeight="1" x14ac:dyDescent="0.35">
      <c r="A24" s="45"/>
      <c r="B24" s="34">
        <v>18</v>
      </c>
      <c r="C24" s="35" t="s">
        <v>53</v>
      </c>
      <c r="D24" s="35" t="s">
        <v>40</v>
      </c>
      <c r="E24" s="36">
        <v>12500</v>
      </c>
      <c r="F24" s="36">
        <v>4500</v>
      </c>
      <c r="G24" s="36">
        <v>3500</v>
      </c>
      <c r="H24" s="36">
        <v>2500</v>
      </c>
      <c r="I24" s="46">
        <v>2000</v>
      </c>
      <c r="J24" s="27"/>
      <c r="K24" s="28">
        <f t="shared" si="1"/>
        <v>25000</v>
      </c>
      <c r="L24" s="29"/>
      <c r="M24" s="46"/>
      <c r="N24" s="36"/>
      <c r="O24" s="36"/>
      <c r="P24" s="31">
        <f t="shared" si="4"/>
        <v>0</v>
      </c>
      <c r="Q24" s="32">
        <f t="shared" si="3"/>
        <v>25000</v>
      </c>
    </row>
    <row r="25" spans="1:17" s="49" customFormat="1" ht="39.950000000000003" customHeight="1" x14ac:dyDescent="0.35">
      <c r="A25" s="48"/>
      <c r="B25" s="24">
        <v>19</v>
      </c>
      <c r="C25" s="35" t="s">
        <v>74</v>
      </c>
      <c r="D25" s="35" t="s">
        <v>35</v>
      </c>
      <c r="E25" s="37">
        <v>20000</v>
      </c>
      <c r="F25" s="37">
        <v>5600</v>
      </c>
      <c r="G25" s="37">
        <v>7200</v>
      </c>
      <c r="H25" s="37">
        <v>4000</v>
      </c>
      <c r="I25" s="46">
        <v>3200</v>
      </c>
      <c r="J25" s="27"/>
      <c r="K25" s="28">
        <f t="shared" si="1"/>
        <v>40000</v>
      </c>
      <c r="L25" s="29"/>
      <c r="M25" s="46"/>
      <c r="N25" s="37"/>
      <c r="O25" s="37">
        <v>3636.36</v>
      </c>
      <c r="P25" s="31">
        <f t="shared" si="4"/>
        <v>3636.36</v>
      </c>
      <c r="Q25" s="32">
        <f t="shared" si="3"/>
        <v>36363.64</v>
      </c>
    </row>
    <row r="26" spans="1:17" s="44" customFormat="1" ht="39.950000000000003" customHeight="1" x14ac:dyDescent="0.35">
      <c r="A26" s="42"/>
      <c r="B26" s="34">
        <v>20</v>
      </c>
      <c r="C26" s="50" t="s">
        <v>58</v>
      </c>
      <c r="D26" s="50" t="s">
        <v>12</v>
      </c>
      <c r="E26" s="36">
        <v>12500</v>
      </c>
      <c r="F26" s="36">
        <v>3500</v>
      </c>
      <c r="G26" s="36">
        <v>4500</v>
      </c>
      <c r="H26" s="36">
        <v>2500</v>
      </c>
      <c r="I26" s="46">
        <v>2000</v>
      </c>
      <c r="J26" s="27"/>
      <c r="K26" s="28">
        <f t="shared" si="1"/>
        <v>25000</v>
      </c>
      <c r="L26" s="29"/>
      <c r="M26" s="46"/>
      <c r="N26" s="51"/>
      <c r="O26" s="51"/>
      <c r="P26" s="31">
        <f t="shared" si="4"/>
        <v>0</v>
      </c>
      <c r="Q26" s="32">
        <f t="shared" si="3"/>
        <v>25000</v>
      </c>
    </row>
    <row r="27" spans="1:17" s="44" customFormat="1" ht="39.950000000000003" customHeight="1" x14ac:dyDescent="0.35">
      <c r="A27" s="42"/>
      <c r="B27" s="34">
        <v>21</v>
      </c>
      <c r="C27" s="50" t="s">
        <v>60</v>
      </c>
      <c r="D27" s="50" t="s">
        <v>76</v>
      </c>
      <c r="E27" s="37">
        <v>20000</v>
      </c>
      <c r="F27" s="37">
        <v>5600</v>
      </c>
      <c r="G27" s="37">
        <v>7200</v>
      </c>
      <c r="H27" s="37">
        <v>4000</v>
      </c>
      <c r="I27" s="46">
        <v>3200</v>
      </c>
      <c r="J27" s="27"/>
      <c r="K27" s="28">
        <f t="shared" si="1"/>
        <v>40000</v>
      </c>
      <c r="L27" s="29"/>
      <c r="M27" s="46"/>
      <c r="N27" s="51"/>
      <c r="O27" s="51"/>
      <c r="P27" s="31">
        <f t="shared" si="4"/>
        <v>0</v>
      </c>
      <c r="Q27" s="32">
        <f t="shared" si="3"/>
        <v>40000</v>
      </c>
    </row>
    <row r="28" spans="1:17" s="44" customFormat="1" ht="39.950000000000003" customHeight="1" x14ac:dyDescent="0.35">
      <c r="A28" s="42"/>
      <c r="B28" s="34">
        <v>22</v>
      </c>
      <c r="C28" s="50" t="s">
        <v>61</v>
      </c>
      <c r="D28" s="50" t="s">
        <v>62</v>
      </c>
      <c r="E28" s="36">
        <v>17500</v>
      </c>
      <c r="F28" s="36">
        <v>4900</v>
      </c>
      <c r="G28" s="36">
        <v>6300</v>
      </c>
      <c r="H28" s="36">
        <v>3500</v>
      </c>
      <c r="I28" s="46">
        <v>2800</v>
      </c>
      <c r="J28" s="27"/>
      <c r="K28" s="28">
        <f t="shared" si="1"/>
        <v>35000</v>
      </c>
      <c r="L28" s="29"/>
      <c r="M28" s="46"/>
      <c r="N28" s="51"/>
      <c r="O28" s="51"/>
      <c r="P28" s="31">
        <f t="shared" si="4"/>
        <v>0</v>
      </c>
      <c r="Q28" s="32">
        <f t="shared" si="3"/>
        <v>35000</v>
      </c>
    </row>
    <row r="29" spans="1:17" s="49" customFormat="1" ht="39.950000000000003" customHeight="1" x14ac:dyDescent="0.35">
      <c r="A29" s="48"/>
      <c r="B29" s="24">
        <v>23</v>
      </c>
      <c r="C29" s="52" t="s">
        <v>77</v>
      </c>
      <c r="D29" s="52" t="s">
        <v>30</v>
      </c>
      <c r="E29" s="53">
        <v>120000</v>
      </c>
      <c r="F29" s="53">
        <v>43200</v>
      </c>
      <c r="G29" s="53">
        <v>33600</v>
      </c>
      <c r="H29" s="53">
        <v>24000</v>
      </c>
      <c r="I29" s="35">
        <v>19200</v>
      </c>
      <c r="J29" s="27">
        <f>SUM(E29:G29)*10%</f>
        <v>19680</v>
      </c>
      <c r="K29" s="28">
        <f t="shared" si="1"/>
        <v>259680</v>
      </c>
      <c r="L29" s="107">
        <f>SUM(E29:G29)*8%+J29</f>
        <v>35424</v>
      </c>
      <c r="M29" s="46">
        <v>24180</v>
      </c>
      <c r="N29" s="30">
        <f>(265000/24)</f>
        <v>11041.666666666666</v>
      </c>
      <c r="O29" s="54"/>
      <c r="P29" s="31">
        <f t="shared" si="4"/>
        <v>70645.666666666672</v>
      </c>
      <c r="Q29" s="32">
        <f t="shared" si="3"/>
        <v>189034.33333333331</v>
      </c>
    </row>
    <row r="30" spans="1:17" s="49" customFormat="1" ht="39.950000000000003" customHeight="1" x14ac:dyDescent="0.35">
      <c r="A30" s="48"/>
      <c r="B30" s="34">
        <v>24</v>
      </c>
      <c r="C30" s="52" t="s">
        <v>65</v>
      </c>
      <c r="D30" s="52" t="s">
        <v>51</v>
      </c>
      <c r="E30" s="53">
        <v>56200</v>
      </c>
      <c r="F30" s="55">
        <v>20385</v>
      </c>
      <c r="G30" s="55">
        <v>15855</v>
      </c>
      <c r="H30" s="55">
        <v>12000</v>
      </c>
      <c r="I30" s="56">
        <v>10060</v>
      </c>
      <c r="J30" s="27">
        <f>SUM(E30:G30)*10%</f>
        <v>9244</v>
      </c>
      <c r="K30" s="28">
        <f t="shared" si="1"/>
        <v>123744</v>
      </c>
      <c r="L30" s="29">
        <f>SUM(E30:G30)*8%+J30</f>
        <v>16639.2</v>
      </c>
      <c r="M30" s="46">
        <v>6975.62</v>
      </c>
      <c r="N30" s="57"/>
      <c r="O30" s="36"/>
      <c r="P30" s="31">
        <f t="shared" si="4"/>
        <v>23614.82</v>
      </c>
      <c r="Q30" s="32">
        <f t="shared" si="3"/>
        <v>100129.18</v>
      </c>
    </row>
    <row r="31" spans="1:17" s="49" customFormat="1" ht="39.950000000000003" customHeight="1" x14ac:dyDescent="0.35">
      <c r="A31" s="48"/>
      <c r="B31" s="24">
        <v>25</v>
      </c>
      <c r="C31" s="52" t="s">
        <v>66</v>
      </c>
      <c r="D31" s="52" t="s">
        <v>37</v>
      </c>
      <c r="E31" s="36">
        <v>51300</v>
      </c>
      <c r="F31" s="36">
        <v>14364</v>
      </c>
      <c r="G31" s="36">
        <v>18468</v>
      </c>
      <c r="H31" s="36">
        <v>10260</v>
      </c>
      <c r="I31" s="36">
        <v>8208</v>
      </c>
      <c r="J31" s="27">
        <f>SUM(E31:G31)*10%</f>
        <v>8413.2000000000007</v>
      </c>
      <c r="K31" s="28">
        <f t="shared" si="1"/>
        <v>111013.2</v>
      </c>
      <c r="L31" s="29">
        <f>SUM(E31:G31)*8%+J31</f>
        <v>15143.760000000002</v>
      </c>
      <c r="M31" s="36">
        <v>5802.42</v>
      </c>
      <c r="N31" s="58"/>
      <c r="O31" s="39"/>
      <c r="P31" s="31">
        <f t="shared" si="4"/>
        <v>20946.18</v>
      </c>
      <c r="Q31" s="32">
        <f t="shared" si="3"/>
        <v>90067.01999999999</v>
      </c>
    </row>
    <row r="32" spans="1:17" s="49" customFormat="1" ht="39.950000000000003" customHeight="1" x14ac:dyDescent="0.35">
      <c r="A32" s="48"/>
      <c r="B32" s="34">
        <v>26</v>
      </c>
      <c r="C32" s="52" t="s">
        <v>68</v>
      </c>
      <c r="D32" s="52" t="s">
        <v>69</v>
      </c>
      <c r="E32" s="54">
        <v>56200</v>
      </c>
      <c r="F32" s="54">
        <v>20385</v>
      </c>
      <c r="G32" s="54">
        <v>20385</v>
      </c>
      <c r="H32" s="54">
        <v>12000</v>
      </c>
      <c r="I32" s="54">
        <v>15060</v>
      </c>
      <c r="J32" s="27">
        <f>SUM(E32:G32)*10%</f>
        <v>9697</v>
      </c>
      <c r="K32" s="28">
        <f t="shared" si="1"/>
        <v>133727</v>
      </c>
      <c r="L32" s="29">
        <f>SUM(E32:G32)*8%+J32</f>
        <v>17454.599999999999</v>
      </c>
      <c r="M32" s="54">
        <v>8270.7199999999993</v>
      </c>
      <c r="N32" s="30">
        <f>250000/24</f>
        <v>10416.666666666666</v>
      </c>
      <c r="O32" s="59"/>
      <c r="P32" s="31">
        <f t="shared" si="4"/>
        <v>36141.986666666664</v>
      </c>
      <c r="Q32" s="32">
        <f t="shared" si="3"/>
        <v>97585.013333333336</v>
      </c>
    </row>
    <row r="33" spans="1:17" s="49" customFormat="1" ht="39.950000000000003" customHeight="1" x14ac:dyDescent="0.35">
      <c r="A33" s="48"/>
      <c r="B33" s="34">
        <v>27</v>
      </c>
      <c r="C33" s="52" t="s">
        <v>70</v>
      </c>
      <c r="D33" s="52" t="s">
        <v>71</v>
      </c>
      <c r="E33" s="54">
        <v>56200</v>
      </c>
      <c r="F33" s="54">
        <v>20385</v>
      </c>
      <c r="G33" s="54">
        <v>20385</v>
      </c>
      <c r="H33" s="54">
        <v>12000</v>
      </c>
      <c r="I33" s="54">
        <v>15060</v>
      </c>
      <c r="J33" s="27">
        <f>SUM(E33:G33)*10%</f>
        <v>9697</v>
      </c>
      <c r="K33" s="28">
        <f t="shared" si="1"/>
        <v>133727</v>
      </c>
      <c r="L33" s="29">
        <f>SUM(E33:G33)*8%+J33</f>
        <v>17454.599999999999</v>
      </c>
      <c r="M33" s="54">
        <v>8270.7199999999993</v>
      </c>
      <c r="N33" s="30">
        <f>250000/24</f>
        <v>10416.666666666666</v>
      </c>
      <c r="O33" s="54"/>
      <c r="P33" s="31">
        <f t="shared" si="4"/>
        <v>36141.986666666664</v>
      </c>
      <c r="Q33" s="32">
        <f t="shared" si="3"/>
        <v>97585.013333333336</v>
      </c>
    </row>
    <row r="34" spans="1:17" s="49" customFormat="1" ht="39.950000000000003" customHeight="1" x14ac:dyDescent="0.35">
      <c r="A34" s="48"/>
      <c r="B34" s="34">
        <v>28</v>
      </c>
      <c r="C34" s="52" t="s">
        <v>85</v>
      </c>
      <c r="D34" s="35" t="s">
        <v>41</v>
      </c>
      <c r="E34" s="54">
        <v>12500</v>
      </c>
      <c r="F34" s="54">
        <v>3500</v>
      </c>
      <c r="G34" s="54">
        <v>4500</v>
      </c>
      <c r="H34" s="54">
        <v>2500</v>
      </c>
      <c r="I34" s="54">
        <v>2000</v>
      </c>
      <c r="J34" s="27"/>
      <c r="K34" s="28">
        <f t="shared" si="1"/>
        <v>25000</v>
      </c>
      <c r="L34" s="60"/>
      <c r="M34" s="54"/>
      <c r="N34" s="54"/>
      <c r="O34" s="54"/>
      <c r="P34" s="31">
        <v>0</v>
      </c>
      <c r="Q34" s="32">
        <f t="shared" si="3"/>
        <v>25000</v>
      </c>
    </row>
    <row r="35" spans="1:17" s="49" customFormat="1" ht="39.950000000000003" customHeight="1" x14ac:dyDescent="0.35">
      <c r="A35" s="48"/>
      <c r="B35" s="24">
        <v>29</v>
      </c>
      <c r="C35" s="52" t="s">
        <v>82</v>
      </c>
      <c r="D35" s="52" t="s">
        <v>83</v>
      </c>
      <c r="E35" s="54">
        <v>12500</v>
      </c>
      <c r="F35" s="54">
        <v>3500</v>
      </c>
      <c r="G35" s="54">
        <v>4500</v>
      </c>
      <c r="H35" s="54">
        <v>2500</v>
      </c>
      <c r="I35" s="54">
        <v>2000</v>
      </c>
      <c r="J35" s="53"/>
      <c r="K35" s="97">
        <v>25000</v>
      </c>
      <c r="L35" s="96"/>
      <c r="M35" s="36"/>
      <c r="N35" s="36"/>
      <c r="O35" s="36"/>
      <c r="P35" s="63">
        <v>0</v>
      </c>
      <c r="Q35" s="32">
        <f t="shared" si="3"/>
        <v>25000</v>
      </c>
    </row>
    <row r="36" spans="1:17" s="49" customFormat="1" ht="39.950000000000003" customHeight="1" x14ac:dyDescent="0.35">
      <c r="A36" s="48"/>
      <c r="B36" s="34">
        <v>30</v>
      </c>
      <c r="C36" s="52" t="s">
        <v>94</v>
      </c>
      <c r="D36" s="52" t="s">
        <v>95</v>
      </c>
      <c r="E36" s="36">
        <v>45000</v>
      </c>
      <c r="F36" s="36">
        <v>12600</v>
      </c>
      <c r="G36" s="36">
        <v>16200</v>
      </c>
      <c r="H36" s="36">
        <v>9000</v>
      </c>
      <c r="I36" s="36">
        <v>7200</v>
      </c>
      <c r="J36" s="27">
        <f>SUM(E36:G36)*10%</f>
        <v>7380</v>
      </c>
      <c r="K36" s="28">
        <f>SUM(E36:J36)</f>
        <v>97380</v>
      </c>
      <c r="L36" s="107">
        <f>SUM(E36:G36)*8%+J36</f>
        <v>13284</v>
      </c>
      <c r="M36" s="76">
        <v>4437.2299999999996</v>
      </c>
      <c r="N36" s="76"/>
      <c r="O36" s="40"/>
      <c r="P36" s="31">
        <f t="shared" ref="P36" si="5">SUM(L36:O36)</f>
        <v>17721.23</v>
      </c>
      <c r="Q36" s="32">
        <f t="shared" ref="Q36" si="6">K36-P36</f>
        <v>79658.77</v>
      </c>
    </row>
    <row r="37" spans="1:17" s="49" customFormat="1" ht="39.950000000000003" customHeight="1" x14ac:dyDescent="0.35">
      <c r="A37" s="48"/>
      <c r="B37" s="34">
        <v>31</v>
      </c>
      <c r="C37" s="52" t="s">
        <v>88</v>
      </c>
      <c r="D37" s="52" t="s">
        <v>37</v>
      </c>
      <c r="E37" s="54">
        <v>45000</v>
      </c>
      <c r="F37" s="54">
        <v>12600</v>
      </c>
      <c r="G37" s="54">
        <v>16200</v>
      </c>
      <c r="H37" s="54">
        <v>9000</v>
      </c>
      <c r="I37" s="54">
        <v>7200</v>
      </c>
      <c r="J37" s="53">
        <v>7380</v>
      </c>
      <c r="K37" s="61">
        <v>97380</v>
      </c>
      <c r="L37" s="62">
        <v>13284</v>
      </c>
      <c r="M37" s="54">
        <v>4437.2299999999996</v>
      </c>
      <c r="N37" s="54"/>
      <c r="O37" s="54"/>
      <c r="P37" s="63">
        <v>17721.23</v>
      </c>
      <c r="Q37" s="32">
        <f t="shared" si="3"/>
        <v>79658.77</v>
      </c>
    </row>
    <row r="38" spans="1:17" s="49" customFormat="1" ht="39.950000000000003" customHeight="1" x14ac:dyDescent="0.35">
      <c r="A38" s="48"/>
      <c r="B38" s="64"/>
      <c r="C38" s="52"/>
      <c r="D38" s="52"/>
      <c r="E38" s="54"/>
      <c r="F38" s="54"/>
      <c r="G38" s="54"/>
      <c r="H38" s="54"/>
      <c r="I38" s="54"/>
      <c r="J38" s="65"/>
      <c r="K38" s="61"/>
      <c r="L38" s="62"/>
      <c r="M38" s="54"/>
      <c r="N38" s="54"/>
      <c r="O38" s="54"/>
      <c r="P38" s="66"/>
      <c r="Q38" s="67"/>
    </row>
    <row r="39" spans="1:17" s="33" customFormat="1" ht="39.950000000000003" customHeight="1" thickBot="1" x14ac:dyDescent="0.4">
      <c r="A39" s="23"/>
      <c r="B39" s="68"/>
      <c r="C39" s="69"/>
      <c r="D39" s="69"/>
      <c r="E39" s="70">
        <f>SUM(E7:E37)</f>
        <v>1428025</v>
      </c>
      <c r="F39" s="70">
        <f>SUM(F7:F37)</f>
        <v>425194</v>
      </c>
      <c r="G39" s="70">
        <f>SUM(G7:G37)</f>
        <v>492218</v>
      </c>
      <c r="H39" s="70">
        <f>SUM(H7:H37)</f>
        <v>285885</v>
      </c>
      <c r="I39" s="71">
        <f>SUM(I7:I37)</f>
        <v>240088</v>
      </c>
      <c r="J39" s="69"/>
      <c r="K39" s="72">
        <f>SUM(K7:K37)</f>
        <v>3080697.7</v>
      </c>
      <c r="L39" s="73">
        <f>SUM(L7:L37)</f>
        <v>376717.86</v>
      </c>
      <c r="M39" s="71">
        <f>SUM(M7:M37)</f>
        <v>177364.96</v>
      </c>
      <c r="N39" s="70">
        <f>SUM(N7:N37)</f>
        <v>54791.666666666657</v>
      </c>
      <c r="O39" s="70">
        <f>SUM(O7:O38)</f>
        <v>3636.36</v>
      </c>
      <c r="P39" s="74">
        <f>SUM(P7:P37)</f>
        <v>612510.84666666668</v>
      </c>
      <c r="Q39" s="74">
        <f>SUM(Q7:Q37)</f>
        <v>2468186.853333333</v>
      </c>
    </row>
    <row r="40" spans="1:17" s="33" customFormat="1" ht="39.950000000000003" customHeight="1" thickTop="1" x14ac:dyDescent="0.35">
      <c r="A40" s="23"/>
      <c r="B40" s="75"/>
      <c r="C40" s="26"/>
      <c r="D40" s="26" t="s">
        <v>31</v>
      </c>
      <c r="E40" s="76"/>
      <c r="F40" s="76"/>
      <c r="G40" s="76">
        <f>E39+F39+G39</f>
        <v>2345437</v>
      </c>
      <c r="H40" s="76"/>
      <c r="I40" s="77"/>
      <c r="J40" s="78"/>
      <c r="K40" s="78"/>
      <c r="L40" s="79">
        <f>SUM(L7:L37)-L36-L29</f>
        <v>328009.86</v>
      </c>
      <c r="M40" s="78"/>
      <c r="N40" s="76"/>
      <c r="O40" s="76" t="s">
        <v>47</v>
      </c>
      <c r="P40" s="31"/>
      <c r="Q40" s="31"/>
    </row>
    <row r="41" spans="1:17" s="33" customFormat="1" ht="39.950000000000003" customHeight="1" x14ac:dyDescent="0.35">
      <c r="A41" s="23"/>
      <c r="B41" s="80"/>
      <c r="C41" s="53" t="s">
        <v>57</v>
      </c>
      <c r="D41" s="53"/>
      <c r="E41" s="36"/>
      <c r="F41" s="36"/>
      <c r="G41" s="36"/>
      <c r="H41" s="36"/>
      <c r="I41" s="36"/>
      <c r="J41" s="81"/>
      <c r="K41" s="82"/>
      <c r="L41" s="83"/>
      <c r="M41" s="36"/>
      <c r="N41" s="36"/>
      <c r="O41" s="36"/>
      <c r="P41" s="63"/>
      <c r="Q41" s="63"/>
    </row>
    <row r="42" spans="1:17" s="33" customFormat="1" ht="39.950000000000003" customHeight="1" x14ac:dyDescent="0.35">
      <c r="A42" s="23"/>
      <c r="B42" s="80">
        <v>31</v>
      </c>
      <c r="C42" s="50" t="s">
        <v>49</v>
      </c>
      <c r="D42" s="20" t="s">
        <v>12</v>
      </c>
      <c r="E42" s="36"/>
      <c r="F42" s="36"/>
      <c r="G42" s="36"/>
      <c r="H42" s="36"/>
      <c r="I42" s="36"/>
      <c r="J42" s="36"/>
      <c r="K42" s="36">
        <v>15000</v>
      </c>
      <c r="L42" s="83"/>
      <c r="M42" s="36"/>
      <c r="N42" s="36"/>
      <c r="O42" s="36"/>
      <c r="P42" s="63">
        <f>SUM(L42:O42)</f>
        <v>0</v>
      </c>
      <c r="Q42" s="63">
        <f>K42-P42</f>
        <v>15000</v>
      </c>
    </row>
    <row r="43" spans="1:17" s="33" customFormat="1" ht="39.950000000000003" customHeight="1" x14ac:dyDescent="0.35">
      <c r="A43" s="23"/>
      <c r="B43" s="80">
        <v>32</v>
      </c>
      <c r="C43" s="53" t="s">
        <v>72</v>
      </c>
      <c r="D43" s="20" t="s">
        <v>73</v>
      </c>
      <c r="E43" s="36"/>
      <c r="F43" s="36"/>
      <c r="G43" s="36"/>
      <c r="H43" s="36"/>
      <c r="I43" s="36"/>
      <c r="J43" s="36"/>
      <c r="K43" s="36">
        <v>50000</v>
      </c>
      <c r="L43" s="83"/>
      <c r="M43" s="36"/>
      <c r="N43" s="36"/>
      <c r="O43" s="46"/>
      <c r="P43" s="63">
        <f t="shared" ref="P43" si="7">SUM(L43:O43)</f>
        <v>0</v>
      </c>
      <c r="Q43" s="63">
        <f>K43-P43</f>
        <v>50000</v>
      </c>
    </row>
    <row r="44" spans="1:17" s="33" customFormat="1" ht="39.950000000000003" customHeight="1" x14ac:dyDescent="0.35">
      <c r="A44" s="23"/>
      <c r="B44" s="80">
        <v>33</v>
      </c>
      <c r="C44" s="53" t="s">
        <v>84</v>
      </c>
      <c r="D44" s="20" t="s">
        <v>86</v>
      </c>
      <c r="E44" s="36"/>
      <c r="F44" s="36"/>
      <c r="G44" s="36"/>
      <c r="H44" s="36"/>
      <c r="I44" s="36"/>
      <c r="J44" s="36"/>
      <c r="K44" s="36">
        <f>3750*505</f>
        <v>1893750</v>
      </c>
      <c r="L44" s="83"/>
      <c r="M44" s="36">
        <v>110666.66666666667</v>
      </c>
      <c r="N44" s="36"/>
      <c r="O44" s="46"/>
      <c r="P44" s="63">
        <f>SUM(L44:O44)</f>
        <v>110666.66666666667</v>
      </c>
      <c r="Q44" s="63">
        <f>K44-P44</f>
        <v>1783083.3333333333</v>
      </c>
    </row>
    <row r="45" spans="1:17" s="33" customFormat="1" ht="39.950000000000003" customHeight="1" x14ac:dyDescent="0.35">
      <c r="A45" s="23"/>
      <c r="B45" s="80">
        <v>34</v>
      </c>
      <c r="C45" s="53" t="s">
        <v>96</v>
      </c>
      <c r="D45" s="20" t="s">
        <v>91</v>
      </c>
      <c r="E45" s="36"/>
      <c r="F45" s="36"/>
      <c r="G45" s="36"/>
      <c r="H45" s="36"/>
      <c r="I45" s="36"/>
      <c r="J45" s="36"/>
      <c r="K45" s="36">
        <v>50000</v>
      </c>
      <c r="L45" s="83"/>
      <c r="M45" s="36"/>
      <c r="N45" s="36"/>
      <c r="O45" s="46"/>
      <c r="P45" s="63"/>
      <c r="Q45" s="63">
        <f>K45-P45</f>
        <v>50000</v>
      </c>
    </row>
    <row r="46" spans="1:17" s="33" customFormat="1" ht="39.950000000000003" customHeight="1" x14ac:dyDescent="0.35">
      <c r="A46" s="23"/>
      <c r="B46" s="80">
        <v>35</v>
      </c>
      <c r="C46" s="53" t="s">
        <v>89</v>
      </c>
      <c r="D46" s="53" t="s">
        <v>90</v>
      </c>
      <c r="E46" s="36"/>
      <c r="F46" s="36"/>
      <c r="G46" s="36"/>
      <c r="H46" s="36"/>
      <c r="I46" s="36"/>
      <c r="J46" s="36"/>
      <c r="K46" s="36">
        <v>30000</v>
      </c>
      <c r="L46" s="83"/>
      <c r="M46" s="36"/>
      <c r="N46" s="36"/>
      <c r="O46" s="46"/>
      <c r="P46" s="63"/>
      <c r="Q46" s="63">
        <f>K46-P46</f>
        <v>30000</v>
      </c>
    </row>
    <row r="47" spans="1:17" s="33" customFormat="1" ht="39.950000000000003" customHeight="1" thickBot="1" x14ac:dyDescent="0.4">
      <c r="A47" s="23"/>
      <c r="B47" s="84"/>
      <c r="C47" s="85"/>
      <c r="D47" s="85" t="s">
        <v>32</v>
      </c>
      <c r="E47" s="85"/>
      <c r="F47" s="85"/>
      <c r="G47" s="85"/>
      <c r="H47" s="85"/>
      <c r="I47" s="85"/>
      <c r="J47" s="85"/>
      <c r="K47" s="85">
        <f>SUM(K39:K46)</f>
        <v>5119447.7</v>
      </c>
      <c r="L47" s="86"/>
      <c r="M47" s="85">
        <f>SUM(M39:M46)</f>
        <v>288031.62666666665</v>
      </c>
      <c r="N47" s="85"/>
      <c r="O47" s="85"/>
      <c r="P47" s="85">
        <f>SUM(P39:P46)</f>
        <v>723177.51333333331</v>
      </c>
      <c r="Q47" s="87">
        <f>SUM(Q39:Q46)</f>
        <v>4396270.1866666665</v>
      </c>
    </row>
    <row r="48" spans="1:17" s="33" customFormat="1" ht="39.950000000000003" customHeight="1" thickBot="1" x14ac:dyDescent="0.4">
      <c r="A48" s="23"/>
      <c r="B48" s="88"/>
      <c r="C48" s="89"/>
      <c r="D48" s="89"/>
      <c r="E48" s="89"/>
      <c r="F48" s="89"/>
      <c r="G48" s="89"/>
      <c r="H48" s="89"/>
      <c r="I48" s="104" t="s">
        <v>92</v>
      </c>
      <c r="J48" s="105"/>
      <c r="K48" s="105"/>
      <c r="L48" s="105"/>
      <c r="M48" s="106"/>
      <c r="N48" s="89"/>
      <c r="O48" s="89"/>
      <c r="P48" s="89"/>
      <c r="Q48" s="89"/>
    </row>
    <row r="49" spans="1:17" s="33" customFormat="1" ht="39.950000000000003" customHeight="1" x14ac:dyDescent="0.35">
      <c r="A49" s="23"/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 t="s">
        <v>87</v>
      </c>
      <c r="N49" s="91"/>
      <c r="O49" s="91"/>
      <c r="P49" s="91"/>
      <c r="Q49" s="91"/>
    </row>
    <row r="50" spans="1:17" s="33" customFormat="1" ht="39.950000000000003" customHeight="1" x14ac:dyDescent="0.35">
      <c r="A50" s="23"/>
      <c r="B50" s="92"/>
      <c r="C50" s="39"/>
      <c r="D50" s="39"/>
      <c r="E50" s="39"/>
      <c r="F50" s="39"/>
      <c r="G50" s="39"/>
      <c r="H50" s="94"/>
      <c r="I50" s="94"/>
      <c r="J50" s="39"/>
      <c r="K50" s="39"/>
      <c r="L50" s="39"/>
      <c r="M50" s="39">
        <f>Q47</f>
        <v>4396270.1866666665</v>
      </c>
      <c r="N50" s="39"/>
      <c r="O50" s="39"/>
      <c r="P50" s="39"/>
      <c r="Q50" s="39"/>
    </row>
    <row r="51" spans="1:17" s="33" customFormat="1" ht="39.950000000000003" customHeight="1" x14ac:dyDescent="0.35">
      <c r="A51" s="23"/>
      <c r="B51" s="92"/>
      <c r="C51" s="39"/>
      <c r="D51" s="39"/>
      <c r="E51" s="39"/>
      <c r="F51" s="39"/>
      <c r="G51" s="39"/>
      <c r="H51" s="94"/>
      <c r="I51" s="94"/>
      <c r="J51" s="39"/>
      <c r="K51" s="39"/>
      <c r="L51" s="93">
        <f>+M47</f>
        <v>288031.62666666665</v>
      </c>
      <c r="M51" s="23"/>
      <c r="N51" s="39"/>
      <c r="O51" s="39"/>
      <c r="P51" s="39"/>
      <c r="Q51" s="39"/>
    </row>
    <row r="52" spans="1:17" s="33" customFormat="1" ht="39.950000000000003" customHeight="1" x14ac:dyDescent="0.35">
      <c r="A52" s="23"/>
      <c r="B52" s="92"/>
      <c r="C52" s="39"/>
      <c r="D52" s="39"/>
      <c r="E52" s="39"/>
      <c r="F52" s="39"/>
      <c r="G52" s="39"/>
      <c r="H52" s="94"/>
      <c r="I52" s="94"/>
      <c r="J52" s="39"/>
      <c r="K52" s="39"/>
      <c r="L52" s="93">
        <f>+L39</f>
        <v>376717.86</v>
      </c>
      <c r="M52" s="39"/>
      <c r="N52" s="39"/>
      <c r="O52" s="39"/>
      <c r="P52" s="39"/>
      <c r="Q52" s="39"/>
    </row>
    <row r="53" spans="1:17" s="33" customFormat="1" ht="39.950000000000003" customHeight="1" x14ac:dyDescent="0.35">
      <c r="A53" s="23"/>
      <c r="B53" s="92"/>
      <c r="C53" s="39"/>
      <c r="D53" s="39"/>
      <c r="E53" s="39"/>
      <c r="F53" s="39"/>
      <c r="G53" s="39"/>
      <c r="H53" s="94"/>
      <c r="I53" s="94"/>
      <c r="J53" s="39"/>
      <c r="K53" s="39"/>
      <c r="L53" s="39"/>
      <c r="M53" s="93">
        <f>SUM(L51:L52)</f>
        <v>664749.48666666658</v>
      </c>
      <c r="N53" s="39"/>
      <c r="O53" s="39"/>
      <c r="P53" s="39"/>
      <c r="Q53" s="39"/>
    </row>
    <row r="54" spans="1:17" s="33" customFormat="1" ht="39.950000000000003" customHeight="1" x14ac:dyDescent="0.35">
      <c r="A54" s="23"/>
      <c r="B54" s="92"/>
      <c r="C54" s="39"/>
      <c r="D54" s="39"/>
      <c r="E54" s="39"/>
      <c r="F54" s="39"/>
      <c r="G54" s="39"/>
      <c r="H54" s="94"/>
      <c r="I54" s="94"/>
      <c r="J54" s="39"/>
      <c r="K54" s="39"/>
      <c r="L54" s="39"/>
      <c r="M54" s="93">
        <f>SUM(M50:M53)</f>
        <v>5061019.6733333329</v>
      </c>
      <c r="N54" s="39"/>
      <c r="O54" s="39"/>
      <c r="P54" s="39"/>
      <c r="Q54" s="39"/>
    </row>
    <row r="55" spans="1:17" ht="39.950000000000003" customHeight="1" x14ac:dyDescent="0.35">
      <c r="A55" s="9"/>
      <c r="B55" s="21"/>
      <c r="C55" s="19"/>
      <c r="D55" s="19"/>
      <c r="E55" s="19"/>
      <c r="F55" s="19"/>
      <c r="G55" s="19"/>
      <c r="H55" s="95"/>
      <c r="I55" s="95"/>
      <c r="J55" s="19"/>
      <c r="K55" s="19"/>
      <c r="L55" s="19"/>
      <c r="M55" s="19"/>
      <c r="N55" s="19"/>
      <c r="O55" s="19"/>
      <c r="P55" s="19"/>
      <c r="Q55" s="19"/>
    </row>
    <row r="56" spans="1:17" ht="39.950000000000003" customHeight="1" x14ac:dyDescent="0.35">
      <c r="A56" s="9"/>
      <c r="B56" s="21"/>
      <c r="C56" s="19"/>
      <c r="D56" s="19"/>
      <c r="E56" s="19" t="s">
        <v>26</v>
      </c>
      <c r="F56" s="19"/>
      <c r="G56" s="19"/>
      <c r="H56" s="95"/>
      <c r="I56" s="95"/>
      <c r="J56" s="19" t="s">
        <v>34</v>
      </c>
      <c r="K56" s="19"/>
      <c r="L56" s="19"/>
      <c r="M56" s="19"/>
      <c r="N56" s="19" t="s">
        <v>29</v>
      </c>
      <c r="O56" s="19"/>
      <c r="P56" s="19"/>
      <c r="Q56" s="19"/>
    </row>
    <row r="57" spans="1:17" ht="39.950000000000003" customHeight="1" x14ac:dyDescent="0.35">
      <c r="A57" s="9"/>
      <c r="B57" s="21"/>
      <c r="C57" s="19"/>
      <c r="D57" s="19"/>
      <c r="E57" s="19" t="s">
        <v>27</v>
      </c>
      <c r="F57" s="19"/>
      <c r="G57" s="19"/>
      <c r="H57" s="95"/>
      <c r="I57" s="95"/>
      <c r="J57" s="19" t="s">
        <v>27</v>
      </c>
      <c r="K57" s="19"/>
      <c r="L57" s="19"/>
      <c r="M57" s="19"/>
      <c r="N57" s="19" t="s">
        <v>27</v>
      </c>
      <c r="O57" s="19"/>
      <c r="P57" s="19"/>
      <c r="Q57" s="19"/>
    </row>
    <row r="58" spans="1:17" ht="39.950000000000003" customHeight="1" x14ac:dyDescent="0.35">
      <c r="A58" s="9"/>
      <c r="B58" s="21"/>
      <c r="C58" s="19"/>
      <c r="D58" s="19"/>
      <c r="E58" s="19" t="s">
        <v>28</v>
      </c>
      <c r="F58" s="19"/>
      <c r="G58" s="19"/>
      <c r="H58" s="95"/>
      <c r="I58" s="95"/>
      <c r="J58" s="19" t="s">
        <v>33</v>
      </c>
      <c r="K58" s="19"/>
      <c r="L58" s="19"/>
      <c r="M58" s="19"/>
      <c r="N58" s="19" t="s">
        <v>28</v>
      </c>
      <c r="O58" s="19"/>
      <c r="P58" s="19"/>
      <c r="Q58" s="19"/>
    </row>
    <row r="59" spans="1:17" ht="26.25" customHeight="1" x14ac:dyDescent="0.35">
      <c r="A59" s="9"/>
      <c r="B59" s="22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ht="26.25" customHeight="1" x14ac:dyDescent="0.35">
      <c r="A60" s="9"/>
      <c r="B60" s="22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1:17" ht="26.25" customHeight="1" x14ac:dyDescent="0.35">
      <c r="A61" s="9"/>
      <c r="B61" s="22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1:17" ht="26.25" customHeight="1" x14ac:dyDescent="0.35">
      <c r="A62" s="9"/>
      <c r="B62" s="22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1:17" ht="26.25" customHeight="1" x14ac:dyDescent="0.35">
      <c r="A63" s="9"/>
      <c r="B63" s="22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1:17" ht="26.25" customHeight="1" x14ac:dyDescent="0.35">
      <c r="A64" s="9"/>
      <c r="B64" s="22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1:17" ht="26.25" customHeight="1" x14ac:dyDescent="0.35">
      <c r="A65" s="9"/>
      <c r="B65" s="22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1:17" ht="26.25" customHeight="1" x14ac:dyDescent="0.35">
      <c r="A66" s="9"/>
      <c r="B66" s="22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1:17" ht="26.25" customHeight="1" x14ac:dyDescent="0.35">
      <c r="A67" s="9"/>
      <c r="B67" s="22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1:17" ht="26.25" customHeight="1" x14ac:dyDescent="0.35">
      <c r="A68" s="9"/>
      <c r="B68" s="22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  <row r="69" spans="1:17" ht="26.25" customHeight="1" x14ac:dyDescent="0.35">
      <c r="A69" s="9"/>
      <c r="B69" s="22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</row>
    <row r="70" spans="1:17" ht="26.25" customHeight="1" x14ac:dyDescent="0.35">
      <c r="A70" s="9"/>
      <c r="B70" s="22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spans="1:17" ht="26.25" customHeight="1" x14ac:dyDescent="0.35">
      <c r="A71" s="9"/>
      <c r="B71" s="22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spans="1:17" ht="26.25" customHeight="1" x14ac:dyDescent="0.35">
      <c r="A72" s="9"/>
      <c r="B72" s="22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spans="1:17" ht="26.25" customHeight="1" x14ac:dyDescent="0.35">
      <c r="A73" s="9"/>
      <c r="B73" s="22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</row>
    <row r="74" spans="1:17" ht="26.25" customHeight="1" x14ac:dyDescent="0.35">
      <c r="A74" s="9"/>
      <c r="B74" s="22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spans="1:17" ht="26.25" customHeight="1" x14ac:dyDescent="0.35">
      <c r="A75" s="9"/>
      <c r="B75" s="22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spans="1:17" ht="26.25" customHeight="1" x14ac:dyDescent="0.35">
      <c r="A76" s="9"/>
      <c r="B76" s="22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</row>
    <row r="77" spans="1:17" ht="26.25" customHeight="1" x14ac:dyDescent="0.35">
      <c r="A77" s="9"/>
      <c r="B77" s="22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</row>
    <row r="78" spans="1:17" ht="26.25" customHeight="1" x14ac:dyDescent="0.35">
      <c r="A78" s="9"/>
      <c r="B78" s="22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</row>
    <row r="79" spans="1:17" ht="26.25" customHeight="1" x14ac:dyDescent="0.35">
      <c r="A79" s="9"/>
      <c r="B79" s="22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</row>
    <row r="80" spans="1:17" ht="26.25" customHeight="1" x14ac:dyDescent="0.35">
      <c r="A80" s="9"/>
      <c r="B80" s="22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ht="26.25" customHeight="1" x14ac:dyDescent="0.35">
      <c r="A81" s="9"/>
      <c r="B81" s="22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</row>
  </sheetData>
  <mergeCells count="5">
    <mergeCell ref="G5:K5"/>
    <mergeCell ref="B2:Q2"/>
    <mergeCell ref="B3:Q3"/>
    <mergeCell ref="L5:P5"/>
    <mergeCell ref="I48:M48"/>
  </mergeCells>
  <pageMargins left="0.25" right="0.25" top="0.75" bottom="0.75" header="0.3" footer="0.3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 2021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NAMEL2</cp:lastModifiedBy>
  <cp:lastPrinted>2021-07-22T14:54:37Z</cp:lastPrinted>
  <dcterms:created xsi:type="dcterms:W3CDTF">2018-07-04T22:14:59Z</dcterms:created>
  <dcterms:modified xsi:type="dcterms:W3CDTF">2021-09-23T16:31:10Z</dcterms:modified>
</cp:coreProperties>
</file>