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on\OneDrive\Documentos\Trabajo pasantias\Esquematicos\Esquematico VillaBush\Planilla\"/>
    </mc:Choice>
  </mc:AlternateContent>
  <xr:revisionPtr revIDLastSave="0" documentId="8_{F050DAD3-F368-42AD-B74A-73B854D02C43}" xr6:coauthVersionLast="47" xr6:coauthVersionMax="47" xr10:uidLastSave="{00000000-0000-0000-0000-000000000000}"/>
  <bookViews>
    <workbookView xWindow="-108" yWindow="-108" windowWidth="23256" windowHeight="12576" tabRatio="839" activeTab="7" xr2:uid="{00000000-000D-0000-FFFF-FFFF00000000}"/>
  </bookViews>
  <sheets>
    <sheet name="Caratula" sheetId="107" r:id="rId1"/>
    <sheet name="Historial de revisiones" sheetId="108" r:id="rId2"/>
    <sheet name="Resumen" sheetId="4" r:id="rId3"/>
    <sheet name="Hoja1" sheetId="103" state="hidden" r:id="rId4"/>
    <sheet name="OLT CEAD" sheetId="153" r:id="rId5"/>
    <sheet name="F-01" sheetId="154" r:id="rId6"/>
    <sheet name="R-1" sheetId="155" r:id="rId7"/>
    <sheet name="R-1.1" sheetId="156" r:id="rId8"/>
    <sheet name="R-1.2" sheetId="157" r:id="rId9"/>
    <sheet name="R-1.2.1" sheetId="158" r:id="rId10"/>
    <sheet name="R-1.3" sheetId="159" r:id="rId11"/>
    <sheet name="R-1.3.1" sheetId="160" r:id="rId12"/>
    <sheet name="R-1.3.2" sheetId="161" r:id="rId13"/>
    <sheet name="R-1.3.3" sheetId="162" r:id="rId14"/>
    <sheet name="R-1.3.4" sheetId="163" r:id="rId15"/>
    <sheet name="R-2" sheetId="164" r:id="rId16"/>
    <sheet name="R-2.1" sheetId="165" r:id="rId17"/>
    <sheet name="R-2.2 " sheetId="166" r:id="rId18"/>
    <sheet name="R-2.3 " sheetId="167" r:id="rId19"/>
    <sheet name="R-2.3.1" sheetId="168" r:id="rId20"/>
    <sheet name="R-2.3.2" sheetId="169" r:id="rId21"/>
    <sheet name="R-2.3.2.1" sheetId="170" r:id="rId22"/>
    <sheet name="R-2.3.3" sheetId="171" r:id="rId23"/>
    <sheet name="R-2.3.3.1" sheetId="172" r:id="rId24"/>
    <sheet name="R-2.3.4" sheetId="173" r:id="rId25"/>
    <sheet name="R-3 " sheetId="174" r:id="rId26"/>
    <sheet name=" R-3.1 " sheetId="175" r:id="rId27"/>
    <sheet name="R-3.2 " sheetId="176" r:id="rId28"/>
    <sheet name="R-3.3 " sheetId="133" r:id="rId29"/>
    <sheet name="R-3.3.1" sheetId="134" r:id="rId30"/>
    <sheet name="R-3.3.1.1" sheetId="135" r:id="rId31"/>
    <sheet name="R-3.3.2" sheetId="136" r:id="rId32"/>
    <sheet name="R-3.3.3" sheetId="137" r:id="rId33"/>
    <sheet name="R-3.4" sheetId="138" r:id="rId34"/>
    <sheet name="R-3.4.1" sheetId="139" r:id="rId35"/>
    <sheet name="R-3.5" sheetId="140" r:id="rId36"/>
    <sheet name="R-3.5.1" sheetId="141" r:id="rId37"/>
    <sheet name="R-3.6" sheetId="151" r:id="rId38"/>
    <sheet name="R-4" sheetId="143" r:id="rId39"/>
    <sheet name="R-4.1 " sheetId="144" r:id="rId40"/>
    <sheet name="R-4.1.1" sheetId="145" r:id="rId41"/>
    <sheet name="R-4.2 " sheetId="150" r:id="rId42"/>
    <sheet name="R-5" sheetId="146" r:id="rId43"/>
    <sheet name="R-5.1" sheetId="147" r:id="rId44"/>
    <sheet name="R-5.2" sheetId="148" r:id="rId45"/>
    <sheet name="R-5.3" sheetId="149" r:id="rId46"/>
    <sheet name="Subramal X53" sheetId="65" state="hidden" r:id="rId47"/>
    <sheet name="Subramal X54" sheetId="66" state="hidden" r:id="rId48"/>
    <sheet name="Subramal X55" sheetId="67" state="hidden" r:id="rId49"/>
    <sheet name="Subramal X56" sheetId="68" state="hidden" r:id="rId50"/>
    <sheet name="Subramal X57" sheetId="69" state="hidden" r:id="rId51"/>
    <sheet name="Subramal X58" sheetId="70" state="hidden" r:id="rId52"/>
    <sheet name="Subramal X59" sheetId="71" state="hidden" r:id="rId53"/>
    <sheet name="Subramal X60" sheetId="72" state="hidden" r:id="rId54"/>
    <sheet name="Subramal X61" sheetId="73" state="hidden" r:id="rId55"/>
    <sheet name="Subramal X62" sheetId="74" state="hidden" r:id="rId56"/>
    <sheet name="Subramal X63" sheetId="75" state="hidden" r:id="rId57"/>
    <sheet name="Subramal X64" sheetId="76" state="hidden" r:id="rId58"/>
    <sheet name="Subramal X65" sheetId="77" state="hidden" r:id="rId59"/>
    <sheet name="Subramal X66" sheetId="78" state="hidden" r:id="rId60"/>
    <sheet name="Subramal X67" sheetId="79" state="hidden" r:id="rId61"/>
    <sheet name="Subramal X68" sheetId="80" state="hidden" r:id="rId62"/>
    <sheet name="Subramal X69" sheetId="81" state="hidden" r:id="rId63"/>
    <sheet name="Subramal X70" sheetId="82" state="hidden" r:id="rId64"/>
    <sheet name="Subramal X71" sheetId="83" state="hidden" r:id="rId65"/>
    <sheet name="Subramal X72" sheetId="84" state="hidden" r:id="rId66"/>
    <sheet name="Subramal X73" sheetId="85" state="hidden" r:id="rId67"/>
    <sheet name="Subramal X74" sheetId="86" state="hidden" r:id="rId68"/>
    <sheet name="Subramal X75" sheetId="87" state="hidden" r:id="rId69"/>
    <sheet name="Subramal X76" sheetId="88" state="hidden" r:id="rId70"/>
    <sheet name="Subramal X77" sheetId="89" state="hidden" r:id="rId71"/>
    <sheet name="Subramal X78" sheetId="90" state="hidden" r:id="rId72"/>
    <sheet name="Subramal X79" sheetId="91" state="hidden" r:id="rId73"/>
    <sheet name="Subramal X80" sheetId="92" state="hidden" r:id="rId74"/>
    <sheet name="Subramal X81" sheetId="93" state="hidden" r:id="rId75"/>
    <sheet name="Subramal X82" sheetId="94" state="hidden" r:id="rId76"/>
    <sheet name="Subramal X83" sheetId="95" state="hidden" r:id="rId77"/>
    <sheet name="Subramal X84" sheetId="96" state="hidden" r:id="rId78"/>
    <sheet name="Subramal X85" sheetId="97" state="hidden" r:id="rId79"/>
    <sheet name="Subramal X86" sheetId="98" state="hidden" r:id="rId80"/>
    <sheet name="Subramal X87" sheetId="99" state="hidden" r:id="rId81"/>
    <sheet name="Subramal X88" sheetId="100" state="hidden" r:id="rId82"/>
    <sheet name="Subramal X89" sheetId="101" state="hidden" r:id="rId83"/>
    <sheet name="Subramal X90" sheetId="102" state="hidden" r:id="rId84"/>
    <sheet name="Info" sheetId="5" state="hidden" r:id="rId85"/>
  </sheets>
  <definedNames>
    <definedName name="_xlnm.Print_Titles" localSheetId="26">' R-3.1 '!$1:$7</definedName>
    <definedName name="_xlnm.Print_Titles" localSheetId="5">'F-01'!$1:$7</definedName>
    <definedName name="_xlnm.Print_Titles" localSheetId="4">'OLT CEAD'!$1:$7</definedName>
    <definedName name="_xlnm.Print_Titles" localSheetId="6">'R-1'!$1:$7</definedName>
    <definedName name="_xlnm.Print_Titles" localSheetId="7">'R-1.1'!$1:$7</definedName>
    <definedName name="_xlnm.Print_Titles" localSheetId="8">'R-1.2'!$1:$7</definedName>
    <definedName name="_xlnm.Print_Titles" localSheetId="9">'R-1.2.1'!$1:$7</definedName>
    <definedName name="_xlnm.Print_Titles" localSheetId="10">'R-1.3'!$1:$7</definedName>
    <definedName name="_xlnm.Print_Titles" localSheetId="11">'R-1.3.1'!$1:$7</definedName>
    <definedName name="_xlnm.Print_Titles" localSheetId="12">'R-1.3.2'!$1:$7</definedName>
    <definedName name="_xlnm.Print_Titles" localSheetId="13">'R-1.3.3'!$1:$7</definedName>
    <definedName name="_xlnm.Print_Titles" localSheetId="14">'R-1.3.4'!$1:$7</definedName>
    <definedName name="_xlnm.Print_Titles" localSheetId="15">'R-2'!$1:$7</definedName>
    <definedName name="_xlnm.Print_Titles" localSheetId="16">'R-2.1'!$1:$7</definedName>
    <definedName name="_xlnm.Print_Titles" localSheetId="17">'R-2.2 '!$1:$7</definedName>
    <definedName name="_xlnm.Print_Titles" localSheetId="18">'R-2.3 '!$1:$7</definedName>
    <definedName name="_xlnm.Print_Titles" localSheetId="19">'R-2.3.1'!$1:$7</definedName>
    <definedName name="_xlnm.Print_Titles" localSheetId="20">'R-2.3.2'!$1:$7</definedName>
    <definedName name="_xlnm.Print_Titles" localSheetId="21">'R-2.3.2.1'!$1:$7</definedName>
    <definedName name="_xlnm.Print_Titles" localSheetId="22">'R-2.3.3'!$1:$7</definedName>
    <definedName name="_xlnm.Print_Titles" localSheetId="23">'R-2.3.3.1'!$1:$7</definedName>
    <definedName name="_xlnm.Print_Titles" localSheetId="24">'R-2.3.4'!$1:$7</definedName>
    <definedName name="_xlnm.Print_Titles" localSheetId="25">'R-3 '!$1:$7</definedName>
    <definedName name="_xlnm.Print_Titles" localSheetId="27">'R-3.2 '!$1:$7</definedName>
    <definedName name="_xlnm.Print_Titles" localSheetId="28">'R-3.3 '!$1:$7</definedName>
    <definedName name="_xlnm.Print_Titles" localSheetId="29">'R-3.3.1'!$1:$7</definedName>
    <definedName name="_xlnm.Print_Titles" localSheetId="30">'R-3.3.1.1'!$1:$7</definedName>
    <definedName name="_xlnm.Print_Titles" localSheetId="31">'R-3.3.2'!$1:$7</definedName>
    <definedName name="_xlnm.Print_Titles" localSheetId="32">'R-3.3.3'!$1:$7</definedName>
    <definedName name="_xlnm.Print_Titles" localSheetId="33">'R-3.4'!$1:$7</definedName>
    <definedName name="_xlnm.Print_Titles" localSheetId="34">'R-3.4.1'!$1:$7</definedName>
    <definedName name="_xlnm.Print_Titles" localSheetId="35">'R-3.5'!$1:$7</definedName>
    <definedName name="_xlnm.Print_Titles" localSheetId="36">'R-3.5.1'!$1:$7</definedName>
    <definedName name="_xlnm.Print_Titles" localSheetId="37">'R-3.6'!$1:$7</definedName>
    <definedName name="_xlnm.Print_Titles" localSheetId="38">'R-4'!$1:$7</definedName>
    <definedName name="_xlnm.Print_Titles" localSheetId="39">'R-4.1 '!$1:$7</definedName>
    <definedName name="_xlnm.Print_Titles" localSheetId="40">'R-4.1.1'!$1:$7</definedName>
    <definedName name="_xlnm.Print_Titles" localSheetId="41">'R-4.2 '!$1:$7</definedName>
    <definedName name="_xlnm.Print_Titles" localSheetId="42">'R-5'!$1:$7</definedName>
    <definedName name="_xlnm.Print_Titles" localSheetId="43">'R-5.1'!$1:$7</definedName>
    <definedName name="_xlnm.Print_Titles" localSheetId="44">'R-5.2'!$1:$7</definedName>
    <definedName name="_xlnm.Print_Titles" localSheetId="45">'R-5.3'!$1:$7</definedName>
    <definedName name="_xlnm.Print_Titles" localSheetId="2">Resumen!$1:$2</definedName>
    <definedName name="_xlnm.Print_Titles" localSheetId="46">'Subramal X53'!$1:$7</definedName>
    <definedName name="_xlnm.Print_Titles" localSheetId="47">'Subramal X54'!$1:$7</definedName>
    <definedName name="_xlnm.Print_Titles" localSheetId="48">'Subramal X55'!$1:$7</definedName>
    <definedName name="_xlnm.Print_Titles" localSheetId="49">'Subramal X56'!$1:$7</definedName>
    <definedName name="_xlnm.Print_Titles" localSheetId="50">'Subramal X57'!$1:$7</definedName>
    <definedName name="_xlnm.Print_Titles" localSheetId="51">'Subramal X58'!$1:$7</definedName>
    <definedName name="_xlnm.Print_Titles" localSheetId="52">'Subramal X59'!$1:$7</definedName>
    <definedName name="_xlnm.Print_Titles" localSheetId="53">'Subramal X60'!$1:$7</definedName>
    <definedName name="_xlnm.Print_Titles" localSheetId="54">'Subramal X61'!$1:$7</definedName>
    <definedName name="_xlnm.Print_Titles" localSheetId="55">'Subramal X62'!$1:$7</definedName>
    <definedName name="_xlnm.Print_Titles" localSheetId="56">'Subramal X63'!$1:$7</definedName>
    <definedName name="_xlnm.Print_Titles" localSheetId="57">'Subramal X64'!$1:$7</definedName>
    <definedName name="_xlnm.Print_Titles" localSheetId="58">'Subramal X65'!$1:$7</definedName>
    <definedName name="_xlnm.Print_Titles" localSheetId="59">'Subramal X66'!$1:$7</definedName>
    <definedName name="_xlnm.Print_Titles" localSheetId="60">'Subramal X67'!$1:$7</definedName>
    <definedName name="_xlnm.Print_Titles" localSheetId="61">'Subramal X68'!$1:$7</definedName>
    <definedName name="_xlnm.Print_Titles" localSheetId="62">'Subramal X69'!$1:$7</definedName>
    <definedName name="_xlnm.Print_Titles" localSheetId="63">'Subramal X70'!$1:$7</definedName>
    <definedName name="_xlnm.Print_Titles" localSheetId="64">'Subramal X71'!$1:$7</definedName>
    <definedName name="_xlnm.Print_Titles" localSheetId="65">'Subramal X72'!$1:$7</definedName>
    <definedName name="_xlnm.Print_Titles" localSheetId="66">'Subramal X73'!$1:$7</definedName>
    <definedName name="_xlnm.Print_Titles" localSheetId="67">'Subramal X74'!$1:$7</definedName>
    <definedName name="_xlnm.Print_Titles" localSheetId="68">'Subramal X75'!$1:$7</definedName>
    <definedName name="_xlnm.Print_Titles" localSheetId="69">'Subramal X76'!$1:$7</definedName>
    <definedName name="_xlnm.Print_Titles" localSheetId="70">'Subramal X77'!$1:$7</definedName>
    <definedName name="_xlnm.Print_Titles" localSheetId="71">'Subramal X78'!$1:$7</definedName>
    <definedName name="_xlnm.Print_Titles" localSheetId="72">'Subramal X79'!$1:$7</definedName>
    <definedName name="_xlnm.Print_Titles" localSheetId="73">'Subramal X80'!$1:$7</definedName>
    <definedName name="_xlnm.Print_Titles" localSheetId="74">'Subramal X81'!$1:$7</definedName>
    <definedName name="_xlnm.Print_Titles" localSheetId="75">'Subramal X82'!$1:$7</definedName>
    <definedName name="_xlnm.Print_Titles" localSheetId="76">'Subramal X83'!$1:$7</definedName>
    <definedName name="_xlnm.Print_Titles" localSheetId="77">'Subramal X84'!$1:$7</definedName>
    <definedName name="_xlnm.Print_Titles" localSheetId="78">'Subramal X85'!$1:$7</definedName>
    <definedName name="_xlnm.Print_Titles" localSheetId="79">'Subramal X86'!$1:$7</definedName>
    <definedName name="_xlnm.Print_Titles" localSheetId="80">'Subramal X87'!$1:$7</definedName>
    <definedName name="_xlnm.Print_Titles" localSheetId="81">'Subramal X88'!$1:$7</definedName>
    <definedName name="_xlnm.Print_Titles" localSheetId="82">'Subramal X89'!$1:$7</definedName>
    <definedName name="_xlnm.Print_Titles" localSheetId="83">'Subramal X90'!$1:$7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9" i="160" l="1"/>
  <c r="BA19" i="160"/>
  <c r="AX19" i="160"/>
  <c r="AW19" i="160"/>
  <c r="AV19" i="160"/>
  <c r="AM19" i="160"/>
  <c r="AL19" i="160"/>
  <c r="AK19" i="160"/>
  <c r="AJ19" i="160"/>
  <c r="AI19" i="160"/>
  <c r="AH19" i="160"/>
  <c r="AG19" i="160"/>
  <c r="AF19" i="160"/>
  <c r="AE19" i="160"/>
  <c r="AD19" i="160"/>
  <c r="AC19" i="160"/>
  <c r="AB19" i="160"/>
  <c r="AA19" i="160"/>
  <c r="Z19" i="160"/>
  <c r="Y19" i="160"/>
  <c r="X19" i="160"/>
  <c r="W19" i="160"/>
  <c r="V19" i="160"/>
  <c r="U19" i="160"/>
  <c r="T19" i="160"/>
  <c r="S19" i="160"/>
  <c r="R19" i="160"/>
  <c r="Q19" i="160"/>
  <c r="P19" i="160"/>
  <c r="O19" i="160"/>
  <c r="N19" i="160"/>
  <c r="M19" i="160"/>
  <c r="L19" i="160"/>
  <c r="K19" i="160"/>
  <c r="J19" i="160"/>
  <c r="I19" i="160"/>
  <c r="H19" i="160"/>
  <c r="G19" i="160"/>
  <c r="F19" i="160"/>
  <c r="E19" i="160"/>
  <c r="D19" i="160"/>
  <c r="C19" i="160"/>
  <c r="AS18" i="160"/>
  <c r="AR18" i="160"/>
  <c r="AS17" i="160"/>
  <c r="AR17" i="160"/>
  <c r="AS16" i="160"/>
  <c r="AR16" i="160"/>
  <c r="AS15" i="160"/>
  <c r="AR15" i="160"/>
  <c r="AS14" i="160"/>
  <c r="AR14" i="160"/>
  <c r="AS13" i="160"/>
  <c r="AR13" i="160"/>
  <c r="AZ12" i="160"/>
  <c r="AS12" i="160"/>
  <c r="AR12" i="160"/>
  <c r="AZ11" i="160"/>
  <c r="AS11" i="160"/>
  <c r="AP11" i="160" s="1"/>
  <c r="AY10" i="160"/>
  <c r="AZ10" i="160" s="1"/>
  <c r="AZ19" i="160" s="1"/>
  <c r="AS10" i="160"/>
  <c r="AS9" i="160"/>
  <c r="AS19" i="160" s="1"/>
  <c r="AR11" i="160" l="1"/>
  <c r="AP10" i="160"/>
  <c r="AY19" i="160"/>
  <c r="AP9" i="160" l="1"/>
  <c r="AR10" i="160"/>
  <c r="AR9" i="160" l="1"/>
  <c r="AP8" i="160"/>
  <c r="AR8" i="160" s="1"/>
  <c r="AR19" i="160" s="1"/>
  <c r="AP19" i="160" s="1"/>
  <c r="B11" i="148" l="1"/>
  <c r="B12" i="148" s="1"/>
  <c r="B13" i="148" s="1"/>
  <c r="B14" i="148" s="1"/>
  <c r="B15" i="148" s="1"/>
  <c r="B16" i="148" s="1"/>
  <c r="B17" i="148" s="1"/>
  <c r="B18" i="148" s="1"/>
  <c r="B19" i="148" s="1"/>
  <c r="B10" i="148"/>
  <c r="B12" i="147"/>
  <c r="B13" i="147" s="1"/>
  <c r="B14" i="147" s="1"/>
  <c r="B11" i="147"/>
  <c r="B11" i="141"/>
  <c r="B12" i="141" s="1"/>
  <c r="B13" i="141" s="1"/>
  <c r="B14" i="141" s="1"/>
  <c r="B15" i="141" s="1"/>
  <c r="B16" i="141" s="1"/>
  <c r="B17" i="141" s="1"/>
  <c r="B10" i="141"/>
  <c r="B67" i="159"/>
  <c r="B68" i="159" s="1"/>
  <c r="B69" i="159" s="1"/>
  <c r="B70" i="159" s="1"/>
  <c r="B71" i="159" s="1"/>
  <c r="B72" i="159" s="1"/>
  <c r="B73" i="159" s="1"/>
  <c r="B74" i="159" s="1"/>
  <c r="B75" i="159" s="1"/>
  <c r="B76" i="159" s="1"/>
  <c r="B77" i="159" s="1"/>
  <c r="B13" i="159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B29" i="159" s="1"/>
  <c r="B30" i="159" s="1"/>
  <c r="B31" i="159" s="1"/>
  <c r="B32" i="159" s="1"/>
  <c r="B33" i="159" s="1"/>
  <c r="B34" i="159" s="1"/>
  <c r="B35" i="159" s="1"/>
  <c r="B36" i="159" s="1"/>
  <c r="B37" i="159" s="1"/>
  <c r="B38" i="159" s="1"/>
  <c r="B39" i="159" s="1"/>
  <c r="B40" i="159" s="1"/>
  <c r="B41" i="159" s="1"/>
  <c r="B42" i="159" s="1"/>
  <c r="B43" i="159" s="1"/>
  <c r="B44" i="159" s="1"/>
  <c r="B45" i="159" s="1"/>
  <c r="B46" i="159" s="1"/>
  <c r="B47" i="159" s="1"/>
  <c r="B48" i="159" s="1"/>
  <c r="B49" i="159" s="1"/>
  <c r="B50" i="159" s="1"/>
  <c r="B51" i="159" s="1"/>
  <c r="B52" i="159" s="1"/>
  <c r="B53" i="159" s="1"/>
  <c r="B54" i="159" s="1"/>
  <c r="B55" i="159" s="1"/>
  <c r="B56" i="159" s="1"/>
  <c r="B57" i="159" s="1"/>
  <c r="B58" i="159" s="1"/>
  <c r="B59" i="159" s="1"/>
  <c r="B60" i="159" s="1"/>
  <c r="B61" i="159" s="1"/>
  <c r="B62" i="159" s="1"/>
  <c r="B63" i="159" s="1"/>
  <c r="B64" i="159" s="1"/>
  <c r="B65" i="159" s="1"/>
  <c r="B66" i="159" s="1"/>
  <c r="B12" i="159"/>
  <c r="AS9" i="157"/>
  <c r="AZ9" i="157"/>
  <c r="A10" i="156"/>
  <c r="A11" i="156"/>
  <c r="A12" i="156" s="1"/>
  <c r="A13" i="156" s="1"/>
  <c r="A14" i="156" s="1"/>
  <c r="A9" i="156"/>
  <c r="AQ54" i="155"/>
  <c r="AP54" i="155"/>
  <c r="AS53" i="155"/>
  <c r="AR53" i="155"/>
  <c r="AS12" i="135" l="1"/>
  <c r="AS11" i="135"/>
  <c r="AP11" i="135" s="1"/>
  <c r="AP12" i="135" s="1"/>
  <c r="AQ12" i="135" s="1"/>
  <c r="AS11" i="176"/>
  <c r="AS10" i="167"/>
  <c r="AP9" i="167" s="1"/>
  <c r="AS9" i="167"/>
  <c r="AR10" i="149"/>
  <c r="AR13" i="149"/>
  <c r="AR8" i="149"/>
  <c r="AS9" i="149"/>
  <c r="AS10" i="149"/>
  <c r="AS11" i="149"/>
  <c r="AQ10" i="149"/>
  <c r="AQ11" i="149"/>
  <c r="AQ12" i="149"/>
  <c r="AQ9" i="149"/>
  <c r="AR9" i="149" s="1"/>
  <c r="AQ10" i="148"/>
  <c r="AQ11" i="148"/>
  <c r="AQ12" i="148"/>
  <c r="AQ13" i="148"/>
  <c r="AQ14" i="148"/>
  <c r="AQ15" i="148"/>
  <c r="AQ16" i="148"/>
  <c r="AQ17" i="148"/>
  <c r="AQ18" i="148"/>
  <c r="AQ9" i="148"/>
  <c r="AS10" i="146"/>
  <c r="AS11" i="146"/>
  <c r="AS14" i="146"/>
  <c r="AS22" i="146"/>
  <c r="AS27" i="146"/>
  <c r="AS28" i="146"/>
  <c r="AS29" i="146"/>
  <c r="AS30" i="146"/>
  <c r="AS31" i="146"/>
  <c r="AS33" i="146"/>
  <c r="AS37" i="146"/>
  <c r="AS38" i="146"/>
  <c r="AS40" i="146"/>
  <c r="AS45" i="146"/>
  <c r="AS46" i="146"/>
  <c r="AS50" i="146"/>
  <c r="AS53" i="146"/>
  <c r="AS54" i="146"/>
  <c r="AS55" i="146"/>
  <c r="AS57" i="146"/>
  <c r="AS9" i="146"/>
  <c r="AQ56" i="146"/>
  <c r="AQ57" i="146"/>
  <c r="AQ55" i="146"/>
  <c r="AQ47" i="146"/>
  <c r="AS48" i="146" s="1"/>
  <c r="AQ48" i="146"/>
  <c r="AS49" i="146" s="1"/>
  <c r="AQ49" i="146"/>
  <c r="AQ50" i="146"/>
  <c r="AS51" i="146" s="1"/>
  <c r="AQ51" i="146"/>
  <c r="AR51" i="146" s="1"/>
  <c r="AQ52" i="146"/>
  <c r="AR52" i="146" s="1"/>
  <c r="AQ53" i="146"/>
  <c r="AR53" i="146" s="1"/>
  <c r="AQ46" i="146"/>
  <c r="AQ41" i="146"/>
  <c r="AS42" i="146" s="1"/>
  <c r="AQ42" i="146"/>
  <c r="AS43" i="146" s="1"/>
  <c r="AQ43" i="146"/>
  <c r="AS44" i="146" s="1"/>
  <c r="AQ44" i="146"/>
  <c r="AQ40" i="146"/>
  <c r="AS41" i="146" s="1"/>
  <c r="AQ32" i="146"/>
  <c r="AQ33" i="146"/>
  <c r="AS34" i="146" s="1"/>
  <c r="AQ34" i="146"/>
  <c r="AS35" i="146" s="1"/>
  <c r="AQ35" i="146"/>
  <c r="AS36" i="146" s="1"/>
  <c r="AQ36" i="146"/>
  <c r="AQ37" i="146"/>
  <c r="AQ38" i="146"/>
  <c r="AS39" i="146" s="1"/>
  <c r="AQ31" i="146"/>
  <c r="AS32" i="146" s="1"/>
  <c r="AQ29" i="146"/>
  <c r="AQ12" i="146"/>
  <c r="AR12" i="146" s="1"/>
  <c r="AQ13" i="146"/>
  <c r="AR13" i="146" s="1"/>
  <c r="AQ14" i="146"/>
  <c r="AR14" i="146" s="1"/>
  <c r="AQ15" i="146"/>
  <c r="AS16" i="146" s="1"/>
  <c r="AQ16" i="146"/>
  <c r="AS17" i="146" s="1"/>
  <c r="AQ17" i="146"/>
  <c r="AR17" i="146" s="1"/>
  <c r="AQ18" i="146"/>
  <c r="AR18" i="146" s="1"/>
  <c r="AQ19" i="146"/>
  <c r="AR19" i="146" s="1"/>
  <c r="AQ20" i="146"/>
  <c r="AR20" i="146" s="1"/>
  <c r="AQ21" i="146"/>
  <c r="AR21" i="146" s="1"/>
  <c r="AQ22" i="146"/>
  <c r="AR22" i="146" s="1"/>
  <c r="AQ23" i="146"/>
  <c r="AR23" i="146" s="1"/>
  <c r="AQ24" i="146"/>
  <c r="AS25" i="146" s="1"/>
  <c r="AQ25" i="146"/>
  <c r="AS26" i="146" s="1"/>
  <c r="AQ11" i="146"/>
  <c r="AS12" i="146" s="1"/>
  <c r="AR9" i="146"/>
  <c r="AR10" i="146"/>
  <c r="AR11" i="146"/>
  <c r="AR15" i="146"/>
  <c r="AR16" i="146"/>
  <c r="AR25" i="146"/>
  <c r="AR26" i="146"/>
  <c r="AR27" i="146"/>
  <c r="AR28" i="146"/>
  <c r="AR29" i="146"/>
  <c r="AR30" i="146"/>
  <c r="AR31" i="146"/>
  <c r="AR32" i="146"/>
  <c r="AR33" i="146"/>
  <c r="AR34" i="146"/>
  <c r="AR35" i="146"/>
  <c r="AR36" i="146"/>
  <c r="AR37" i="146"/>
  <c r="AR38" i="146"/>
  <c r="AR39" i="146"/>
  <c r="AR41" i="146"/>
  <c r="AR42" i="146"/>
  <c r="AR43" i="146"/>
  <c r="AR44" i="146"/>
  <c r="AR45" i="146"/>
  <c r="AR47" i="146"/>
  <c r="AR49" i="146"/>
  <c r="AR50" i="146"/>
  <c r="AR54" i="146"/>
  <c r="AR56" i="146"/>
  <c r="AR58" i="146"/>
  <c r="AR8" i="146"/>
  <c r="AS10" i="140"/>
  <c r="AS11" i="140"/>
  <c r="AS12" i="140"/>
  <c r="AP11" i="140" s="1"/>
  <c r="AP10" i="140" s="1"/>
  <c r="AP9" i="140" s="1"/>
  <c r="AS13" i="140"/>
  <c r="AS14" i="140"/>
  <c r="AS15" i="140"/>
  <c r="AS16" i="140"/>
  <c r="AS17" i="140"/>
  <c r="AS18" i="140"/>
  <c r="AS19" i="140"/>
  <c r="AS20" i="140"/>
  <c r="AS21" i="140"/>
  <c r="AS22" i="140"/>
  <c r="AS23" i="140"/>
  <c r="AS24" i="140"/>
  <c r="AS25" i="140"/>
  <c r="AS26" i="140"/>
  <c r="AS27" i="140"/>
  <c r="AS28" i="140"/>
  <c r="AS29" i="140"/>
  <c r="AS30" i="140"/>
  <c r="AS31" i="140"/>
  <c r="AS32" i="140"/>
  <c r="AS33" i="140"/>
  <c r="AS34" i="140"/>
  <c r="AS35" i="140"/>
  <c r="AS36" i="140"/>
  <c r="AS37" i="140"/>
  <c r="AS38" i="140"/>
  <c r="AS39" i="140"/>
  <c r="AS40" i="140"/>
  <c r="AS41" i="140"/>
  <c r="AS42" i="140"/>
  <c r="AS43" i="140"/>
  <c r="AS44" i="140"/>
  <c r="AS45" i="140"/>
  <c r="AS46" i="140"/>
  <c r="AS47" i="140"/>
  <c r="AS48" i="140"/>
  <c r="AS49" i="140"/>
  <c r="AS50" i="140"/>
  <c r="AS51" i="140"/>
  <c r="AS52" i="140"/>
  <c r="AS63" i="167"/>
  <c r="AS64" i="167"/>
  <c r="AS65" i="167"/>
  <c r="AS66" i="167"/>
  <c r="AS67" i="167"/>
  <c r="AS68" i="167"/>
  <c r="AS69" i="167"/>
  <c r="AS70" i="167"/>
  <c r="AS71" i="167"/>
  <c r="AS62" i="167"/>
  <c r="AP62" i="167" s="1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U5" i="4"/>
  <c r="AV5" i="4"/>
  <c r="AW5" i="4"/>
  <c r="AX5" i="4"/>
  <c r="AY5" i="4"/>
  <c r="AZ5" i="4"/>
  <c r="BA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U6" i="4"/>
  <c r="AV6" i="4"/>
  <c r="AW6" i="4"/>
  <c r="AX6" i="4"/>
  <c r="AY6" i="4"/>
  <c r="AZ6" i="4"/>
  <c r="BA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U7" i="4"/>
  <c r="AV7" i="4"/>
  <c r="AW7" i="4"/>
  <c r="AX7" i="4"/>
  <c r="AY7" i="4"/>
  <c r="AZ7" i="4"/>
  <c r="BA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U8" i="4"/>
  <c r="AV8" i="4"/>
  <c r="AW8" i="4"/>
  <c r="AX8" i="4"/>
  <c r="AY8" i="4"/>
  <c r="AZ8" i="4"/>
  <c r="BA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U9" i="4"/>
  <c r="AV9" i="4"/>
  <c r="AW9" i="4"/>
  <c r="AX9" i="4"/>
  <c r="AY9" i="4"/>
  <c r="AZ9" i="4"/>
  <c r="BA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U10" i="4"/>
  <c r="AV10" i="4"/>
  <c r="AW10" i="4"/>
  <c r="AX10" i="4"/>
  <c r="AY10" i="4"/>
  <c r="AZ10" i="4"/>
  <c r="BA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U11" i="4"/>
  <c r="AV11" i="4"/>
  <c r="AW11" i="4"/>
  <c r="AX11" i="4"/>
  <c r="AY11" i="4"/>
  <c r="AZ11" i="4"/>
  <c r="BA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U12" i="4"/>
  <c r="AV12" i="4"/>
  <c r="AW12" i="4"/>
  <c r="AX12" i="4"/>
  <c r="AY12" i="4"/>
  <c r="AZ12" i="4"/>
  <c r="BA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U13" i="4"/>
  <c r="AV13" i="4"/>
  <c r="AW13" i="4"/>
  <c r="AX13" i="4"/>
  <c r="AY13" i="4"/>
  <c r="AZ13" i="4"/>
  <c r="BA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U14" i="4"/>
  <c r="AV14" i="4"/>
  <c r="AW14" i="4"/>
  <c r="AX14" i="4"/>
  <c r="AY14" i="4"/>
  <c r="AZ14" i="4"/>
  <c r="BA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U15" i="4"/>
  <c r="AV15" i="4"/>
  <c r="AW15" i="4"/>
  <c r="AX15" i="4"/>
  <c r="AY15" i="4"/>
  <c r="AZ15" i="4"/>
  <c r="BA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U16" i="4"/>
  <c r="AV16" i="4"/>
  <c r="AW16" i="4"/>
  <c r="AX16" i="4"/>
  <c r="AY16" i="4"/>
  <c r="AZ16" i="4"/>
  <c r="BA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Q17" i="4" a="1"/>
  <c r="AQ17" i="4" s="1"/>
  <c r="AU17" i="4"/>
  <c r="AV17" i="4"/>
  <c r="AW17" i="4"/>
  <c r="AX17" i="4"/>
  <c r="AY17" i="4"/>
  <c r="AZ17" i="4"/>
  <c r="BA17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Q19" i="4" a="1"/>
  <c r="AQ19" i="4" s="1"/>
  <c r="AU19" i="4"/>
  <c r="AV19" i="4"/>
  <c r="AW19" i="4"/>
  <c r="AX19" i="4"/>
  <c r="AY19" i="4"/>
  <c r="AZ19" i="4"/>
  <c r="BA19" i="4"/>
  <c r="AP21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Q30" i="4" a="1"/>
  <c r="AQ30" i="4" s="1"/>
  <c r="AU30" i="4"/>
  <c r="AV30" i="4"/>
  <c r="AW30" i="4"/>
  <c r="AX30" i="4"/>
  <c r="AY30" i="4"/>
  <c r="AZ30" i="4"/>
  <c r="BA30" i="4"/>
  <c r="AS38" i="144"/>
  <c r="AS37" i="144"/>
  <c r="AS36" i="144"/>
  <c r="AS35" i="144"/>
  <c r="AS34" i="144"/>
  <c r="AS33" i="144"/>
  <c r="AS32" i="144"/>
  <c r="AS31" i="144"/>
  <c r="AS30" i="144"/>
  <c r="AS29" i="144"/>
  <c r="AS28" i="144"/>
  <c r="AS27" i="144"/>
  <c r="AS26" i="144"/>
  <c r="AS10" i="144"/>
  <c r="AS11" i="144"/>
  <c r="AS12" i="144"/>
  <c r="AS9" i="144"/>
  <c r="AS24" i="151"/>
  <c r="AS23" i="151"/>
  <c r="AS10" i="151"/>
  <c r="AS9" i="151"/>
  <c r="AS11" i="137"/>
  <c r="AP11" i="137" s="1"/>
  <c r="AS10" i="175"/>
  <c r="AS11" i="175"/>
  <c r="AS12" i="175"/>
  <c r="AS13" i="175"/>
  <c r="AR10" i="145"/>
  <c r="AR13" i="145"/>
  <c r="AR15" i="145"/>
  <c r="AR16" i="145"/>
  <c r="AQ12" i="145"/>
  <c r="AR12" i="145" s="1"/>
  <c r="AQ9" i="145"/>
  <c r="AS10" i="145" s="1"/>
  <c r="AQ10" i="145"/>
  <c r="AS14" i="145"/>
  <c r="AS16" i="145"/>
  <c r="AS9" i="145"/>
  <c r="AR9" i="145"/>
  <c r="AR8" i="145"/>
  <c r="AQ11" i="145"/>
  <c r="AS12" i="145" s="1"/>
  <c r="AQ14" i="145"/>
  <c r="AR14" i="145" s="1"/>
  <c r="AQ15" i="145"/>
  <c r="AS14" i="144"/>
  <c r="AS16" i="144"/>
  <c r="AS25" i="144"/>
  <c r="AR8" i="144"/>
  <c r="AR9" i="144"/>
  <c r="AR10" i="144"/>
  <c r="AR11" i="144"/>
  <c r="AQ13" i="144"/>
  <c r="AQ14" i="144"/>
  <c r="AR14" i="144" s="1"/>
  <c r="AQ16" i="144"/>
  <c r="AR16" i="144" s="1"/>
  <c r="AQ17" i="144"/>
  <c r="AS18" i="144" s="1"/>
  <c r="AQ18" i="144"/>
  <c r="AS19" i="144" s="1"/>
  <c r="AQ19" i="144"/>
  <c r="AR19" i="144" s="1"/>
  <c r="AQ20" i="144"/>
  <c r="AS21" i="144" s="1"/>
  <c r="AQ21" i="144"/>
  <c r="AS22" i="144" s="1"/>
  <c r="AQ22" i="144"/>
  <c r="AR22" i="144" s="1"/>
  <c r="AQ23" i="144"/>
  <c r="AR23" i="144" s="1"/>
  <c r="AQ24" i="144"/>
  <c r="AR24" i="144" s="1"/>
  <c r="AQ12" i="144"/>
  <c r="AS13" i="144" s="1"/>
  <c r="AR12" i="144"/>
  <c r="AR13" i="144"/>
  <c r="AR15" i="144"/>
  <c r="AR17" i="144"/>
  <c r="AR18" i="144"/>
  <c r="AR20" i="144"/>
  <c r="AR21" i="144"/>
  <c r="AR25" i="144"/>
  <c r="AR26" i="144"/>
  <c r="AR27" i="144"/>
  <c r="AR28" i="144"/>
  <c r="AR29" i="144"/>
  <c r="AR30" i="144"/>
  <c r="AR31" i="144"/>
  <c r="AR32" i="144"/>
  <c r="AR33" i="144"/>
  <c r="AR34" i="144"/>
  <c r="AR35" i="144"/>
  <c r="AR36" i="144"/>
  <c r="AR37" i="144"/>
  <c r="AR38" i="144"/>
  <c r="AS25" i="151"/>
  <c r="AS26" i="151"/>
  <c r="AS27" i="151"/>
  <c r="AS14" i="151"/>
  <c r="AS15" i="151"/>
  <c r="AS17" i="151"/>
  <c r="AS20" i="151"/>
  <c r="AS22" i="151"/>
  <c r="AS12" i="151"/>
  <c r="AS11" i="151"/>
  <c r="AR12" i="151"/>
  <c r="AR14" i="151"/>
  <c r="AR16" i="151"/>
  <c r="AR17" i="151"/>
  <c r="AR19" i="151"/>
  <c r="AR20" i="151"/>
  <c r="AR22" i="151"/>
  <c r="AR25" i="151"/>
  <c r="AR26" i="151"/>
  <c r="AR27" i="151"/>
  <c r="AR8" i="151"/>
  <c r="AQ12" i="151"/>
  <c r="AS13" i="151" s="1"/>
  <c r="AQ13" i="151"/>
  <c r="AR13" i="151" s="1"/>
  <c r="AQ14" i="151"/>
  <c r="AQ15" i="151"/>
  <c r="AS16" i="151" s="1"/>
  <c r="AQ16" i="151"/>
  <c r="AQ17" i="151"/>
  <c r="AS18" i="151" s="1"/>
  <c r="AQ18" i="151"/>
  <c r="AQ19" i="151"/>
  <c r="AQ20" i="151"/>
  <c r="AS21" i="151" s="1"/>
  <c r="AQ21" i="151"/>
  <c r="AR21" i="151" s="1"/>
  <c r="AQ22" i="151"/>
  <c r="AQ11" i="151"/>
  <c r="AR11" i="151" s="1"/>
  <c r="AS9" i="174"/>
  <c r="AS10" i="174"/>
  <c r="AS11" i="174"/>
  <c r="AS12" i="174"/>
  <c r="AS13" i="174"/>
  <c r="AS56" i="174"/>
  <c r="AR55" i="174"/>
  <c r="AR56" i="174"/>
  <c r="AZ58" i="174"/>
  <c r="AZ59" i="174"/>
  <c r="AZ57" i="174"/>
  <c r="AS64" i="174"/>
  <c r="AS61" i="174"/>
  <c r="AS59" i="174"/>
  <c r="AQ66" i="174"/>
  <c r="AS67" i="174" s="1"/>
  <c r="AQ65" i="174"/>
  <c r="AR65" i="174" s="1"/>
  <c r="AQ64" i="174"/>
  <c r="AS65" i="174" s="1"/>
  <c r="AQ62" i="174"/>
  <c r="AR62" i="174" s="1"/>
  <c r="AQ61" i="174"/>
  <c r="AR61" i="174" s="1"/>
  <c r="AQ59" i="174"/>
  <c r="AS60" i="174" s="1"/>
  <c r="AR53" i="174"/>
  <c r="AR60" i="174"/>
  <c r="AR63" i="174"/>
  <c r="AR67" i="174"/>
  <c r="AS16" i="174"/>
  <c r="AS22" i="174"/>
  <c r="AS27" i="174"/>
  <c r="AS30" i="174"/>
  <c r="AS34" i="174"/>
  <c r="AS36" i="174"/>
  <c r="AS39" i="174"/>
  <c r="AS49" i="174"/>
  <c r="AS53" i="174"/>
  <c r="AS54" i="174"/>
  <c r="AQ32" i="174"/>
  <c r="AS33" i="174" s="1"/>
  <c r="AQ31" i="174"/>
  <c r="AS32" i="174" s="1"/>
  <c r="AQ30" i="174"/>
  <c r="AS31" i="174" s="1"/>
  <c r="AQ28" i="174"/>
  <c r="AS29" i="174" s="1"/>
  <c r="AQ27" i="174"/>
  <c r="AS28" i="174" s="1"/>
  <c r="AQ25" i="174"/>
  <c r="AR25" i="174" s="1"/>
  <c r="AQ24" i="174"/>
  <c r="AR24" i="174" s="1"/>
  <c r="AQ23" i="174"/>
  <c r="AR23" i="174" s="1"/>
  <c r="AQ22" i="174"/>
  <c r="AR22" i="174" s="1"/>
  <c r="AQ20" i="174"/>
  <c r="AR20" i="174" s="1"/>
  <c r="AQ19" i="174"/>
  <c r="AR19" i="174" s="1"/>
  <c r="AQ18" i="174"/>
  <c r="AR18" i="174" s="1"/>
  <c r="AQ17" i="174"/>
  <c r="AR17" i="174" s="1"/>
  <c r="AQ16" i="174"/>
  <c r="AS17" i="174" s="1"/>
  <c r="AQ14" i="174"/>
  <c r="AS15" i="174" s="1"/>
  <c r="AQ13" i="174"/>
  <c r="AS14" i="174" s="1"/>
  <c r="AQ55" i="174"/>
  <c r="AQ54" i="174"/>
  <c r="AR54" i="174" s="1"/>
  <c r="AQ51" i="174"/>
  <c r="AS52" i="174" s="1"/>
  <c r="AQ50" i="174"/>
  <c r="AS51" i="174" s="1"/>
  <c r="AQ49" i="174"/>
  <c r="AS50" i="174" s="1"/>
  <c r="AQ47" i="174"/>
  <c r="AR47" i="174" s="1"/>
  <c r="AQ46" i="174"/>
  <c r="AS47" i="174" s="1"/>
  <c r="AQ45" i="174"/>
  <c r="AR45" i="174" s="1"/>
  <c r="AQ44" i="174"/>
  <c r="AR44" i="174" s="1"/>
  <c r="AQ43" i="174"/>
  <c r="AR43" i="174" s="1"/>
  <c r="AQ42" i="174"/>
  <c r="AR42" i="174" s="1"/>
  <c r="AQ41" i="174"/>
  <c r="AR41" i="174" s="1"/>
  <c r="AQ40" i="174"/>
  <c r="AR40" i="174" s="1"/>
  <c r="AQ39" i="174"/>
  <c r="AS40" i="174" s="1"/>
  <c r="AQ37" i="174"/>
  <c r="AS38" i="174" s="1"/>
  <c r="AQ36" i="174"/>
  <c r="AS37" i="174" s="1"/>
  <c r="AQ34" i="174"/>
  <c r="AS35" i="174" s="1"/>
  <c r="AR52" i="174"/>
  <c r="AR9" i="174"/>
  <c r="AR10" i="174"/>
  <c r="AR11" i="174"/>
  <c r="AR12" i="174"/>
  <c r="AR15" i="174"/>
  <c r="AR21" i="174"/>
  <c r="AR26" i="174"/>
  <c r="AR29" i="174"/>
  <c r="AR33" i="174"/>
  <c r="AR35" i="174"/>
  <c r="AR38" i="174"/>
  <c r="AR48" i="174"/>
  <c r="AR8" i="174"/>
  <c r="AS10" i="141"/>
  <c r="AS11" i="141"/>
  <c r="AS12" i="141"/>
  <c r="AS13" i="141"/>
  <c r="AS14" i="141"/>
  <c r="AS15" i="141"/>
  <c r="AS16" i="141"/>
  <c r="AS17" i="141"/>
  <c r="AR9" i="141"/>
  <c r="AR10" i="141"/>
  <c r="AR11" i="141"/>
  <c r="AR12" i="141"/>
  <c r="AR13" i="141"/>
  <c r="AR14" i="141"/>
  <c r="AR15" i="141"/>
  <c r="AR16" i="141"/>
  <c r="AR17" i="141"/>
  <c r="AR8" i="141"/>
  <c r="BB17" i="176"/>
  <c r="BA17" i="176"/>
  <c r="AY17" i="176"/>
  <c r="AX17" i="176"/>
  <c r="AW17" i="176"/>
  <c r="AV17" i="176"/>
  <c r="AM17" i="176"/>
  <c r="AL17" i="176"/>
  <c r="AK17" i="176"/>
  <c r="AJ17" i="176"/>
  <c r="AI17" i="176"/>
  <c r="AH17" i="176"/>
  <c r="AG17" i="176"/>
  <c r="AF17" i="176"/>
  <c r="AE17" i="176"/>
  <c r="AD17" i="176"/>
  <c r="AC17" i="176"/>
  <c r="AB17" i="176"/>
  <c r="AA17" i="176"/>
  <c r="Z17" i="176"/>
  <c r="Y17" i="176"/>
  <c r="X17" i="176"/>
  <c r="W17" i="176"/>
  <c r="V17" i="176"/>
  <c r="U17" i="176"/>
  <c r="T17" i="176"/>
  <c r="S17" i="176"/>
  <c r="R17" i="176"/>
  <c r="Q17" i="176"/>
  <c r="P17" i="176"/>
  <c r="O17" i="176"/>
  <c r="N17" i="176"/>
  <c r="M17" i="176"/>
  <c r="L17" i="176"/>
  <c r="K17" i="176"/>
  <c r="J17" i="176"/>
  <c r="I17" i="176"/>
  <c r="H17" i="176"/>
  <c r="G17" i="176"/>
  <c r="F17" i="176"/>
  <c r="E17" i="176"/>
  <c r="D17" i="176"/>
  <c r="C17" i="176"/>
  <c r="AS16" i="176"/>
  <c r="AR16" i="176"/>
  <c r="AS15" i="176"/>
  <c r="AR15" i="176"/>
  <c r="AS14" i="176"/>
  <c r="AR14" i="176"/>
  <c r="AS13" i="176"/>
  <c r="AR13" i="176"/>
  <c r="AS12" i="176"/>
  <c r="AR12" i="176"/>
  <c r="AR11" i="176"/>
  <c r="AR17" i="176" s="1"/>
  <c r="AZ10" i="176"/>
  <c r="AS10" i="176"/>
  <c r="AR10" i="176"/>
  <c r="AZ9" i="176"/>
  <c r="AZ17" i="176" s="1"/>
  <c r="AS9" i="176"/>
  <c r="AR9" i="176"/>
  <c r="AR8" i="176"/>
  <c r="BB14" i="175"/>
  <c r="BA14" i="175"/>
  <c r="AY14" i="175"/>
  <c r="AX14" i="175"/>
  <c r="AW14" i="175"/>
  <c r="AV14" i="175"/>
  <c r="AR14" i="175"/>
  <c r="AM14" i="175"/>
  <c r="AL14" i="175"/>
  <c r="AK14" i="175"/>
  <c r="AJ14" i="175"/>
  <c r="AI14" i="175"/>
  <c r="AH14" i="175"/>
  <c r="AG14" i="175"/>
  <c r="AF14" i="175"/>
  <c r="AE14" i="175"/>
  <c r="AD14" i="175"/>
  <c r="AC14" i="175"/>
  <c r="AB14" i="175"/>
  <c r="AA14" i="175"/>
  <c r="Z14" i="175"/>
  <c r="Y14" i="175"/>
  <c r="X14" i="175"/>
  <c r="W14" i="175"/>
  <c r="V14" i="175"/>
  <c r="U14" i="175"/>
  <c r="T14" i="175"/>
  <c r="S14" i="175"/>
  <c r="R14" i="175"/>
  <c r="Q14" i="175"/>
  <c r="P14" i="175"/>
  <c r="O14" i="175"/>
  <c r="N14" i="175"/>
  <c r="M14" i="175"/>
  <c r="L14" i="175"/>
  <c r="K14" i="175"/>
  <c r="J14" i="175"/>
  <c r="I14" i="175"/>
  <c r="H14" i="175"/>
  <c r="G14" i="175"/>
  <c r="F14" i="175"/>
  <c r="E14" i="175"/>
  <c r="D14" i="175"/>
  <c r="C14" i="175"/>
  <c r="AZ11" i="175"/>
  <c r="AZ10" i="175"/>
  <c r="AZ9" i="175"/>
  <c r="AS9" i="175"/>
  <c r="BB68" i="174"/>
  <c r="BA68" i="174"/>
  <c r="AY68" i="174"/>
  <c r="AX68" i="174"/>
  <c r="AW68" i="174"/>
  <c r="AV68" i="174"/>
  <c r="AM68" i="174"/>
  <c r="AL68" i="174"/>
  <c r="AK68" i="174"/>
  <c r="AJ68" i="174"/>
  <c r="AI68" i="174"/>
  <c r="AH68" i="174"/>
  <c r="AG68" i="174"/>
  <c r="AF68" i="174"/>
  <c r="AE68" i="174"/>
  <c r="AD68" i="174"/>
  <c r="AC68" i="174"/>
  <c r="AB68" i="174"/>
  <c r="AA68" i="174"/>
  <c r="Z68" i="174"/>
  <c r="Y68" i="174"/>
  <c r="X68" i="174"/>
  <c r="W68" i="174"/>
  <c r="V68" i="174"/>
  <c r="U68" i="174"/>
  <c r="T68" i="174"/>
  <c r="S68" i="174"/>
  <c r="R68" i="174"/>
  <c r="Q68" i="174"/>
  <c r="P68" i="174"/>
  <c r="O68" i="174"/>
  <c r="N68" i="174"/>
  <c r="M68" i="174"/>
  <c r="L68" i="174"/>
  <c r="K68" i="174"/>
  <c r="J68" i="174"/>
  <c r="I68" i="174"/>
  <c r="H68" i="174"/>
  <c r="G68" i="174"/>
  <c r="F68" i="174"/>
  <c r="E68" i="174"/>
  <c r="D68" i="174"/>
  <c r="C68" i="174"/>
  <c r="BB11" i="173"/>
  <c r="BA11" i="173"/>
  <c r="AZ11" i="173"/>
  <c r="AY11" i="173"/>
  <c r="AX11" i="173"/>
  <c r="AW11" i="173"/>
  <c r="AV11" i="173"/>
  <c r="AR11" i="173"/>
  <c r="AM11" i="173"/>
  <c r="AL11" i="173"/>
  <c r="AK11" i="173"/>
  <c r="AJ11" i="173"/>
  <c r="AI11" i="173"/>
  <c r="AH11" i="173"/>
  <c r="AG11" i="173"/>
  <c r="AF11" i="173"/>
  <c r="AE11" i="173"/>
  <c r="AD11" i="173"/>
  <c r="AC11" i="173"/>
  <c r="AB11" i="173"/>
  <c r="AA11" i="173"/>
  <c r="Z11" i="173"/>
  <c r="Y11" i="173"/>
  <c r="X11" i="173"/>
  <c r="W11" i="173"/>
  <c r="V11" i="173"/>
  <c r="U11" i="173"/>
  <c r="T11" i="173"/>
  <c r="S11" i="173"/>
  <c r="R11" i="173"/>
  <c r="Q11" i="173"/>
  <c r="P11" i="173"/>
  <c r="O11" i="173"/>
  <c r="N11" i="173"/>
  <c r="M11" i="173"/>
  <c r="L11" i="173"/>
  <c r="K11" i="173"/>
  <c r="J11" i="173"/>
  <c r="I11" i="173"/>
  <c r="H11" i="173"/>
  <c r="G11" i="173"/>
  <c r="F11" i="173"/>
  <c r="E11" i="173"/>
  <c r="D11" i="173"/>
  <c r="C11" i="173"/>
  <c r="AS10" i="173"/>
  <c r="AS9" i="173"/>
  <c r="AS11" i="173" s="1"/>
  <c r="BB13" i="172"/>
  <c r="BA13" i="172"/>
  <c r="AZ13" i="172"/>
  <c r="AY13" i="172"/>
  <c r="AX13" i="172"/>
  <c r="AW13" i="172"/>
  <c r="AV13" i="172"/>
  <c r="AR13" i="172"/>
  <c r="AM13" i="172"/>
  <c r="AL13" i="172"/>
  <c r="AK13" i="172"/>
  <c r="AJ13" i="172"/>
  <c r="AI13" i="172"/>
  <c r="AH13" i="172"/>
  <c r="AG13" i="172"/>
  <c r="AF13" i="172"/>
  <c r="AE13" i="172"/>
  <c r="AD13" i="172"/>
  <c r="AC13" i="172"/>
  <c r="AB13" i="172"/>
  <c r="AA13" i="172"/>
  <c r="Z13" i="172"/>
  <c r="Y13" i="172"/>
  <c r="X13" i="172"/>
  <c r="W13" i="172"/>
  <c r="V13" i="172"/>
  <c r="U13" i="172"/>
  <c r="T13" i="172"/>
  <c r="S13" i="172"/>
  <c r="R13" i="172"/>
  <c r="Q13" i="172"/>
  <c r="P13" i="172"/>
  <c r="O13" i="172"/>
  <c r="N13" i="172"/>
  <c r="M13" i="172"/>
  <c r="L13" i="172"/>
  <c r="K13" i="172"/>
  <c r="J13" i="172"/>
  <c r="I13" i="172"/>
  <c r="H13" i="172"/>
  <c r="G13" i="172"/>
  <c r="F13" i="172"/>
  <c r="E13" i="172"/>
  <c r="D13" i="172"/>
  <c r="C13" i="172"/>
  <c r="AS12" i="172"/>
  <c r="AS13" i="172" s="1"/>
  <c r="AP13" i="172" s="1"/>
  <c r="AS11" i="172"/>
  <c r="AS10" i="172"/>
  <c r="AS9" i="172"/>
  <c r="BB22" i="171"/>
  <c r="BA22" i="171"/>
  <c r="AZ22" i="171"/>
  <c r="AY22" i="171"/>
  <c r="AX22" i="171"/>
  <c r="AW22" i="171"/>
  <c r="AV22" i="171"/>
  <c r="AM22" i="171"/>
  <c r="AL22" i="171"/>
  <c r="AK22" i="171"/>
  <c r="AJ22" i="171"/>
  <c r="AI22" i="171"/>
  <c r="AH22" i="171"/>
  <c r="AG22" i="171"/>
  <c r="AF22" i="171"/>
  <c r="AE22" i="171"/>
  <c r="AD22" i="171"/>
  <c r="AC22" i="171"/>
  <c r="AB22" i="171"/>
  <c r="AA22" i="171"/>
  <c r="Z22" i="171"/>
  <c r="Y22" i="171"/>
  <c r="X22" i="171"/>
  <c r="W22" i="171"/>
  <c r="V22" i="171"/>
  <c r="U22" i="171"/>
  <c r="T22" i="171"/>
  <c r="S22" i="171"/>
  <c r="R22" i="171"/>
  <c r="Q22" i="171"/>
  <c r="P22" i="171"/>
  <c r="O22" i="171"/>
  <c r="N22" i="171"/>
  <c r="M22" i="171"/>
  <c r="L22" i="171"/>
  <c r="K22" i="171"/>
  <c r="J22" i="171"/>
  <c r="I22" i="171"/>
  <c r="H22" i="171"/>
  <c r="G22" i="171"/>
  <c r="F22" i="171"/>
  <c r="E22" i="171"/>
  <c r="D22" i="171"/>
  <c r="C22" i="171"/>
  <c r="AS21" i="171"/>
  <c r="AR21" i="171"/>
  <c r="AS20" i="171"/>
  <c r="AR20" i="171"/>
  <c r="AS19" i="171"/>
  <c r="AR19" i="171"/>
  <c r="AS18" i="171"/>
  <c r="AR18" i="171"/>
  <c r="AS17" i="171"/>
  <c r="AR17" i="171"/>
  <c r="AS16" i="171"/>
  <c r="AR16" i="171"/>
  <c r="AS15" i="171"/>
  <c r="AR15" i="171"/>
  <c r="AS14" i="171"/>
  <c r="AR14" i="171"/>
  <c r="AS13" i="171"/>
  <c r="AR13" i="171"/>
  <c r="AS12" i="171"/>
  <c r="AR12" i="171"/>
  <c r="AS11" i="171"/>
  <c r="AR11" i="171"/>
  <c r="AS10" i="171"/>
  <c r="AR10" i="171"/>
  <c r="AS9" i="171"/>
  <c r="AR9" i="171"/>
  <c r="AR8" i="171"/>
  <c r="BB13" i="170"/>
  <c r="BA13" i="170"/>
  <c r="AZ13" i="170"/>
  <c r="AY13" i="170"/>
  <c r="AX13" i="170"/>
  <c r="AW13" i="170"/>
  <c r="AV13" i="170"/>
  <c r="AR13" i="170"/>
  <c r="AM13" i="170"/>
  <c r="AL13" i="170"/>
  <c r="AK13" i="170"/>
  <c r="AJ13" i="170"/>
  <c r="AI13" i="170"/>
  <c r="AH13" i="170"/>
  <c r="AG13" i="170"/>
  <c r="AF13" i="170"/>
  <c r="AE13" i="170"/>
  <c r="AD13" i="170"/>
  <c r="AC13" i="170"/>
  <c r="AB13" i="170"/>
  <c r="AA13" i="170"/>
  <c r="Z13" i="170"/>
  <c r="Y13" i="170"/>
  <c r="X13" i="170"/>
  <c r="W13" i="170"/>
  <c r="V13" i="170"/>
  <c r="U13" i="170"/>
  <c r="T13" i="170"/>
  <c r="S13" i="170"/>
  <c r="R13" i="170"/>
  <c r="Q13" i="170"/>
  <c r="P13" i="170"/>
  <c r="O13" i="170"/>
  <c r="N13" i="170"/>
  <c r="M13" i="170"/>
  <c r="L13" i="170"/>
  <c r="K13" i="170"/>
  <c r="J13" i="170"/>
  <c r="I13" i="170"/>
  <c r="H13" i="170"/>
  <c r="G13" i="170"/>
  <c r="F13" i="170"/>
  <c r="E13" i="170"/>
  <c r="D13" i="170"/>
  <c r="C13" i="170"/>
  <c r="AS12" i="170"/>
  <c r="AS11" i="170"/>
  <c r="AS10" i="170"/>
  <c r="AS9" i="170"/>
  <c r="BB21" i="169"/>
  <c r="BA21" i="169"/>
  <c r="AZ21" i="169"/>
  <c r="AY21" i="169"/>
  <c r="AX21" i="169"/>
  <c r="AW21" i="169"/>
  <c r="AV21" i="169"/>
  <c r="AM21" i="169"/>
  <c r="AL21" i="169"/>
  <c r="AK21" i="169"/>
  <c r="AJ21" i="169"/>
  <c r="AI21" i="169"/>
  <c r="AH21" i="169"/>
  <c r="AG21" i="169"/>
  <c r="AF21" i="169"/>
  <c r="AE21" i="169"/>
  <c r="AD21" i="169"/>
  <c r="AC21" i="169"/>
  <c r="AB21" i="169"/>
  <c r="AA21" i="169"/>
  <c r="Z21" i="169"/>
  <c r="Y21" i="169"/>
  <c r="X21" i="169"/>
  <c r="W21" i="169"/>
  <c r="V21" i="169"/>
  <c r="U21" i="169"/>
  <c r="T21" i="169"/>
  <c r="S21" i="169"/>
  <c r="R21" i="169"/>
  <c r="Q21" i="169"/>
  <c r="P21" i="169"/>
  <c r="O21" i="169"/>
  <c r="N21" i="169"/>
  <c r="M21" i="169"/>
  <c r="L21" i="169"/>
  <c r="K21" i="169"/>
  <c r="J21" i="169"/>
  <c r="I21" i="169"/>
  <c r="H21" i="169"/>
  <c r="G21" i="169"/>
  <c r="F21" i="169"/>
  <c r="E21" i="169"/>
  <c r="D21" i="169"/>
  <c r="C21" i="169"/>
  <c r="AS20" i="169"/>
  <c r="AR20" i="169"/>
  <c r="AS19" i="169"/>
  <c r="AR19" i="169"/>
  <c r="AS18" i="169"/>
  <c r="AR18" i="169"/>
  <c r="AS17" i="169"/>
  <c r="AR17" i="169"/>
  <c r="AS16" i="169"/>
  <c r="AR16" i="169"/>
  <c r="AS15" i="169"/>
  <c r="AR15" i="169"/>
  <c r="AS14" i="169"/>
  <c r="AR14" i="169"/>
  <c r="AS13" i="169"/>
  <c r="AR13" i="169"/>
  <c r="AS12" i="169"/>
  <c r="AR12" i="169"/>
  <c r="AS11" i="169"/>
  <c r="AR11" i="169"/>
  <c r="AS10" i="169"/>
  <c r="AR10" i="169"/>
  <c r="AS9" i="169"/>
  <c r="AR9" i="169"/>
  <c r="AR8" i="169"/>
  <c r="AR21" i="169" s="1"/>
  <c r="BB11" i="168"/>
  <c r="BA11" i="168"/>
  <c r="AZ11" i="168"/>
  <c r="AY11" i="168"/>
  <c r="AX11" i="168"/>
  <c r="AW11" i="168"/>
  <c r="AV11" i="168"/>
  <c r="AR11" i="168"/>
  <c r="AM11" i="168"/>
  <c r="AL11" i="168"/>
  <c r="AK11" i="168"/>
  <c r="AJ11" i="168"/>
  <c r="AI11" i="168"/>
  <c r="AH11" i="168"/>
  <c r="AG11" i="168"/>
  <c r="AF11" i="168"/>
  <c r="AE11" i="168"/>
  <c r="AD11" i="168"/>
  <c r="AC11" i="168"/>
  <c r="AB11" i="168"/>
  <c r="AA11" i="168"/>
  <c r="Z11" i="168"/>
  <c r="Y11" i="168"/>
  <c r="X11" i="168"/>
  <c r="W11" i="168"/>
  <c r="V11" i="168"/>
  <c r="U11" i="168"/>
  <c r="T11" i="168"/>
  <c r="S11" i="168"/>
  <c r="R11" i="168"/>
  <c r="Q11" i="168"/>
  <c r="P11" i="168"/>
  <c r="O11" i="168"/>
  <c r="N11" i="168"/>
  <c r="M11" i="168"/>
  <c r="L11" i="168"/>
  <c r="K11" i="168"/>
  <c r="J11" i="168"/>
  <c r="I11" i="168"/>
  <c r="H11" i="168"/>
  <c r="G11" i="168"/>
  <c r="F11" i="168"/>
  <c r="E11" i="168"/>
  <c r="D11" i="168"/>
  <c r="C11" i="168"/>
  <c r="AS10" i="168"/>
  <c r="AS9" i="168"/>
  <c r="AS11" i="168" s="1"/>
  <c r="BB72" i="167"/>
  <c r="BA72" i="167"/>
  <c r="AY72" i="167"/>
  <c r="AX72" i="167"/>
  <c r="AW72" i="167"/>
  <c r="AV72" i="167"/>
  <c r="AM72" i="167"/>
  <c r="AL72" i="167"/>
  <c r="AK72" i="167"/>
  <c r="AJ72" i="167"/>
  <c r="AI72" i="167"/>
  <c r="AH72" i="167"/>
  <c r="AG72" i="167"/>
  <c r="AF72" i="167"/>
  <c r="AE72" i="167"/>
  <c r="AD72" i="167"/>
  <c r="AC72" i="167"/>
  <c r="AB72" i="167"/>
  <c r="AA72" i="167"/>
  <c r="Z72" i="167"/>
  <c r="Y72" i="167"/>
  <c r="X72" i="167"/>
  <c r="W72" i="167"/>
  <c r="V72" i="167"/>
  <c r="U72" i="167"/>
  <c r="T72" i="167"/>
  <c r="S72" i="167"/>
  <c r="R72" i="167"/>
  <c r="Q72" i="167"/>
  <c r="P72" i="167"/>
  <c r="O72" i="167"/>
  <c r="N72" i="167"/>
  <c r="M72" i="167"/>
  <c r="L72" i="167"/>
  <c r="K72" i="167"/>
  <c r="J72" i="167"/>
  <c r="I72" i="167"/>
  <c r="H72" i="167"/>
  <c r="G72" i="167"/>
  <c r="F72" i="167"/>
  <c r="E72" i="167"/>
  <c r="D72" i="167"/>
  <c r="C72" i="167"/>
  <c r="AS61" i="167"/>
  <c r="AR61" i="167"/>
  <c r="AS60" i="167"/>
  <c r="AR60" i="167"/>
  <c r="AS59" i="167"/>
  <c r="AR59" i="167"/>
  <c r="AS58" i="167"/>
  <c r="AR58" i="167"/>
  <c r="AS57" i="167"/>
  <c r="AR57" i="167"/>
  <c r="AS56" i="167"/>
  <c r="AR56" i="167"/>
  <c r="AS55" i="167"/>
  <c r="AR55" i="167"/>
  <c r="AS54" i="167"/>
  <c r="AR54" i="167"/>
  <c r="AS53" i="167"/>
  <c r="AR53" i="167"/>
  <c r="AS52" i="167"/>
  <c r="AR52" i="167"/>
  <c r="AS51" i="167"/>
  <c r="AR51" i="167"/>
  <c r="AS50" i="167"/>
  <c r="AR50" i="167"/>
  <c r="AS49" i="167"/>
  <c r="AR49" i="167"/>
  <c r="AS48" i="167"/>
  <c r="AR48" i="167"/>
  <c r="AS47" i="167"/>
  <c r="AR47" i="167"/>
  <c r="AS46" i="167"/>
  <c r="AR46" i="167"/>
  <c r="AS45" i="167"/>
  <c r="AR45" i="167"/>
  <c r="AS44" i="167"/>
  <c r="AR44" i="167"/>
  <c r="AS43" i="167"/>
  <c r="AR43" i="167"/>
  <c r="AS42" i="167"/>
  <c r="AR42" i="167"/>
  <c r="AS41" i="167"/>
  <c r="AR41" i="167"/>
  <c r="AS40" i="167"/>
  <c r="AR40" i="167"/>
  <c r="AZ39" i="167"/>
  <c r="AS39" i="167"/>
  <c r="AR39" i="167"/>
  <c r="AS38" i="167"/>
  <c r="AR38" i="167"/>
  <c r="AS37" i="167"/>
  <c r="AR37" i="167"/>
  <c r="AS36" i="167"/>
  <c r="AR36" i="167"/>
  <c r="AS35" i="167"/>
  <c r="AR35" i="167"/>
  <c r="AS34" i="167"/>
  <c r="AR34" i="167"/>
  <c r="AS33" i="167"/>
  <c r="AR33" i="167"/>
  <c r="AS32" i="167"/>
  <c r="AR32" i="167"/>
  <c r="AS31" i="167"/>
  <c r="AR31" i="167"/>
  <c r="AS30" i="167"/>
  <c r="AR30" i="167"/>
  <c r="AZ29" i="167"/>
  <c r="AZ72" i="167" s="1"/>
  <c r="AS29" i="167"/>
  <c r="AR29" i="167"/>
  <c r="AS28" i="167"/>
  <c r="AR28" i="167"/>
  <c r="AS27" i="167"/>
  <c r="AR27" i="167"/>
  <c r="AZ26" i="167"/>
  <c r="AS26" i="167"/>
  <c r="AR26" i="167"/>
  <c r="AS25" i="167"/>
  <c r="AR25" i="167"/>
  <c r="AS24" i="167"/>
  <c r="AR24" i="167"/>
  <c r="AS23" i="167"/>
  <c r="AR23" i="167"/>
  <c r="AS22" i="167"/>
  <c r="AR22" i="167"/>
  <c r="AS21" i="167"/>
  <c r="AR21" i="167"/>
  <c r="AS20" i="167"/>
  <c r="AR20" i="167"/>
  <c r="AS19" i="167"/>
  <c r="AR19" i="167"/>
  <c r="AS18" i="167"/>
  <c r="AR18" i="167"/>
  <c r="AS17" i="167"/>
  <c r="AR17" i="167"/>
  <c r="AS16" i="167"/>
  <c r="AR16" i="167"/>
  <c r="AS15" i="167"/>
  <c r="AR15" i="167"/>
  <c r="AS14" i="167"/>
  <c r="AR14" i="167"/>
  <c r="AS13" i="167"/>
  <c r="AR13" i="167"/>
  <c r="AS12" i="167"/>
  <c r="AR12" i="167"/>
  <c r="AS11" i="167"/>
  <c r="AR11" i="167"/>
  <c r="AR10" i="167"/>
  <c r="BB13" i="166"/>
  <c r="BA13" i="166"/>
  <c r="AZ13" i="166"/>
  <c r="AY13" i="166"/>
  <c r="AX13" i="166"/>
  <c r="AW13" i="166"/>
  <c r="AV13" i="166"/>
  <c r="AR13" i="166"/>
  <c r="AM13" i="166"/>
  <c r="AL13" i="166"/>
  <c r="AK13" i="166"/>
  <c r="AJ13" i="166"/>
  <c r="AI13" i="166"/>
  <c r="AH13" i="166"/>
  <c r="AG13" i="166"/>
  <c r="AF13" i="166"/>
  <c r="AE13" i="166"/>
  <c r="AD13" i="166"/>
  <c r="AC13" i="166"/>
  <c r="AB13" i="166"/>
  <c r="AA13" i="166"/>
  <c r="Z13" i="166"/>
  <c r="Y13" i="166"/>
  <c r="X13" i="166"/>
  <c r="W13" i="166"/>
  <c r="V13" i="166"/>
  <c r="U13" i="166"/>
  <c r="T13" i="166"/>
  <c r="S13" i="166"/>
  <c r="R13" i="166"/>
  <c r="Q13" i="166"/>
  <c r="P13" i="166"/>
  <c r="O13" i="166"/>
  <c r="N13" i="166"/>
  <c r="M13" i="166"/>
  <c r="L13" i="166"/>
  <c r="K13" i="166"/>
  <c r="J13" i="166"/>
  <c r="I13" i="166"/>
  <c r="H13" i="166"/>
  <c r="G13" i="166"/>
  <c r="F13" i="166"/>
  <c r="E13" i="166"/>
  <c r="D13" i="166"/>
  <c r="C13" i="166"/>
  <c r="AS12" i="166"/>
  <c r="AS11" i="166"/>
  <c r="AS13" i="166" s="1"/>
  <c r="AP13" i="166" s="1"/>
  <c r="AQ16" i="4" s="1" a="1"/>
  <c r="AQ16" i="4" s="1"/>
  <c r="AS10" i="166"/>
  <c r="AS9" i="166"/>
  <c r="BB29" i="165"/>
  <c r="BA29" i="165"/>
  <c r="AZ29" i="165"/>
  <c r="AY29" i="165"/>
  <c r="AX29" i="165"/>
  <c r="AW29" i="165"/>
  <c r="AV29" i="165"/>
  <c r="AM29" i="165"/>
  <c r="AL29" i="165"/>
  <c r="AK29" i="165"/>
  <c r="AJ29" i="165"/>
  <c r="AI29" i="165"/>
  <c r="AH29" i="165"/>
  <c r="AG29" i="165"/>
  <c r="AF29" i="165"/>
  <c r="AE29" i="165"/>
  <c r="AD29" i="165"/>
  <c r="AC29" i="165"/>
  <c r="AB29" i="165"/>
  <c r="AA29" i="165"/>
  <c r="Z29" i="165"/>
  <c r="Y29" i="165"/>
  <c r="X29" i="165"/>
  <c r="W29" i="165"/>
  <c r="V29" i="165"/>
  <c r="U29" i="165"/>
  <c r="T29" i="165"/>
  <c r="S29" i="165"/>
  <c r="R29" i="165"/>
  <c r="Q29" i="165"/>
  <c r="P29" i="165"/>
  <c r="O29" i="165"/>
  <c r="N29" i="165"/>
  <c r="M29" i="165"/>
  <c r="L29" i="165"/>
  <c r="K29" i="165"/>
  <c r="J29" i="165"/>
  <c r="I29" i="165"/>
  <c r="H29" i="165"/>
  <c r="G29" i="165"/>
  <c r="F29" i="165"/>
  <c r="E29" i="165"/>
  <c r="D29" i="165"/>
  <c r="C29" i="165"/>
  <c r="AS28" i="165"/>
  <c r="AR28" i="165"/>
  <c r="AS27" i="165"/>
  <c r="AR27" i="165"/>
  <c r="AS26" i="165"/>
  <c r="AR26" i="165"/>
  <c r="AS25" i="165"/>
  <c r="AR25" i="165"/>
  <c r="AS24" i="165"/>
  <c r="AR24" i="165"/>
  <c r="AS23" i="165"/>
  <c r="AR23" i="165"/>
  <c r="AS22" i="165"/>
  <c r="AR22" i="165"/>
  <c r="AS21" i="165"/>
  <c r="AR21" i="165"/>
  <c r="AS20" i="165"/>
  <c r="AR20" i="165"/>
  <c r="AS19" i="165"/>
  <c r="AR19" i="165"/>
  <c r="AS18" i="165"/>
  <c r="AR18" i="165"/>
  <c r="AS17" i="165"/>
  <c r="AR17" i="165"/>
  <c r="AS16" i="165"/>
  <c r="AR16" i="165"/>
  <c r="AS15" i="165"/>
  <c r="AR15" i="165"/>
  <c r="AS14" i="165"/>
  <c r="AR14" i="165"/>
  <c r="AS13" i="165"/>
  <c r="AR13" i="165"/>
  <c r="AS12" i="165"/>
  <c r="AR12" i="165"/>
  <c r="AS11" i="165"/>
  <c r="AR11" i="165"/>
  <c r="AS10" i="165"/>
  <c r="AR10" i="165"/>
  <c r="AS9" i="165"/>
  <c r="AR9" i="165"/>
  <c r="AR8" i="165"/>
  <c r="BB19" i="164"/>
  <c r="BA19" i="164"/>
  <c r="AZ19" i="164"/>
  <c r="AY19" i="164"/>
  <c r="AX19" i="164"/>
  <c r="AW19" i="164"/>
  <c r="AV19" i="164"/>
  <c r="AM19" i="164"/>
  <c r="AL19" i="164"/>
  <c r="AK19" i="164"/>
  <c r="AJ19" i="164"/>
  <c r="AI19" i="164"/>
  <c r="AH19" i="164"/>
  <c r="AG19" i="164"/>
  <c r="AF19" i="164"/>
  <c r="AE19" i="164"/>
  <c r="AD19" i="164"/>
  <c r="AC19" i="164"/>
  <c r="AB19" i="164"/>
  <c r="AA19" i="164"/>
  <c r="Z19" i="164"/>
  <c r="Y19" i="164"/>
  <c r="X19" i="164"/>
  <c r="W19" i="164"/>
  <c r="V19" i="164"/>
  <c r="U19" i="164"/>
  <c r="T19" i="164"/>
  <c r="S19" i="164"/>
  <c r="R19" i="164"/>
  <c r="Q19" i="164"/>
  <c r="P19" i="164"/>
  <c r="O19" i="164"/>
  <c r="N19" i="164"/>
  <c r="M19" i="164"/>
  <c r="L19" i="164"/>
  <c r="K19" i="164"/>
  <c r="J19" i="164"/>
  <c r="I19" i="164"/>
  <c r="H19" i="164"/>
  <c r="G19" i="164"/>
  <c r="F19" i="164"/>
  <c r="E19" i="164"/>
  <c r="D19" i="164"/>
  <c r="C19" i="164"/>
  <c r="AS18" i="164"/>
  <c r="AR18" i="164"/>
  <c r="AS17" i="164"/>
  <c r="AR17" i="164"/>
  <c r="AS16" i="164"/>
  <c r="AR16" i="164"/>
  <c r="AS15" i="164"/>
  <c r="AR15" i="164"/>
  <c r="AS14" i="164"/>
  <c r="AR14" i="164"/>
  <c r="AS13" i="164"/>
  <c r="AS19" i="164" s="1"/>
  <c r="AR13" i="164"/>
  <c r="AS12" i="164"/>
  <c r="AR12" i="164"/>
  <c r="AS11" i="164"/>
  <c r="AR11" i="164"/>
  <c r="AS10" i="164"/>
  <c r="AR10" i="164"/>
  <c r="AS9" i="164"/>
  <c r="AR9" i="164"/>
  <c r="AR8" i="164"/>
  <c r="BB16" i="163"/>
  <c r="BA16" i="163"/>
  <c r="AY16" i="163"/>
  <c r="AX16" i="163"/>
  <c r="AW16" i="163"/>
  <c r="AV16" i="163"/>
  <c r="AM16" i="163"/>
  <c r="AL16" i="163"/>
  <c r="AK16" i="163"/>
  <c r="AJ16" i="163"/>
  <c r="AI16" i="163"/>
  <c r="AH16" i="163"/>
  <c r="AG16" i="163"/>
  <c r="AF16" i="163"/>
  <c r="AE16" i="163"/>
  <c r="AD16" i="163"/>
  <c r="AC16" i="163"/>
  <c r="AB16" i="163"/>
  <c r="AA16" i="163"/>
  <c r="Z16" i="163"/>
  <c r="Y16" i="163"/>
  <c r="X16" i="163"/>
  <c r="W16" i="163"/>
  <c r="V16" i="163"/>
  <c r="U16" i="163"/>
  <c r="T16" i="163"/>
  <c r="S16" i="163"/>
  <c r="R16" i="163"/>
  <c r="Q16" i="163"/>
  <c r="P16" i="163"/>
  <c r="O16" i="163"/>
  <c r="N16" i="163"/>
  <c r="M16" i="163"/>
  <c r="L16" i="163"/>
  <c r="K16" i="163"/>
  <c r="J16" i="163"/>
  <c r="I16" i="163"/>
  <c r="H16" i="163"/>
  <c r="G16" i="163"/>
  <c r="F16" i="163"/>
  <c r="E16" i="163"/>
  <c r="D16" i="163"/>
  <c r="C16" i="163"/>
  <c r="AS15" i="163"/>
  <c r="AR15" i="163"/>
  <c r="AS14" i="163"/>
  <c r="AR14" i="163"/>
  <c r="AS13" i="163"/>
  <c r="AR13" i="163"/>
  <c r="AS12" i="163"/>
  <c r="AR12" i="163"/>
  <c r="AS11" i="163"/>
  <c r="AR11" i="163"/>
  <c r="AS10" i="163"/>
  <c r="AR10" i="163"/>
  <c r="AZ9" i="163"/>
  <c r="AZ16" i="163" s="1"/>
  <c r="AS9" i="163"/>
  <c r="AR9" i="163"/>
  <c r="AR8" i="163"/>
  <c r="BB14" i="162"/>
  <c r="BA14" i="162"/>
  <c r="AZ14" i="162"/>
  <c r="AY14" i="162"/>
  <c r="AX14" i="162"/>
  <c r="AW14" i="162"/>
  <c r="AV14" i="162"/>
  <c r="AM14" i="162"/>
  <c r="AL14" i="162"/>
  <c r="AK14" i="162"/>
  <c r="AJ14" i="162"/>
  <c r="AI14" i="162"/>
  <c r="AH14" i="162"/>
  <c r="AG14" i="162"/>
  <c r="AF14" i="162"/>
  <c r="AE14" i="162"/>
  <c r="AD14" i="162"/>
  <c r="AC14" i="162"/>
  <c r="AB14" i="162"/>
  <c r="AA14" i="162"/>
  <c r="Z14" i="162"/>
  <c r="Y14" i="162"/>
  <c r="X14" i="162"/>
  <c r="W14" i="162"/>
  <c r="V14" i="162"/>
  <c r="U14" i="162"/>
  <c r="T14" i="162"/>
  <c r="S14" i="162"/>
  <c r="R14" i="162"/>
  <c r="Q14" i="162"/>
  <c r="P14" i="162"/>
  <c r="O14" i="162"/>
  <c r="N14" i="162"/>
  <c r="M14" i="162"/>
  <c r="L14" i="162"/>
  <c r="K14" i="162"/>
  <c r="J14" i="162"/>
  <c r="I14" i="162"/>
  <c r="H14" i="162"/>
  <c r="G14" i="162"/>
  <c r="F14" i="162"/>
  <c r="E14" i="162"/>
  <c r="D14" i="162"/>
  <c r="C14" i="162"/>
  <c r="AS13" i="162"/>
  <c r="AR13" i="162"/>
  <c r="AS12" i="162"/>
  <c r="AR12" i="162"/>
  <c r="AS11" i="162"/>
  <c r="AR11" i="162"/>
  <c r="AS10" i="162"/>
  <c r="AR10" i="162"/>
  <c r="AS9" i="162"/>
  <c r="AR9" i="162"/>
  <c r="AR8" i="162"/>
  <c r="BB20" i="161"/>
  <c r="BA20" i="161"/>
  <c r="AY20" i="161"/>
  <c r="AX20" i="161"/>
  <c r="AW20" i="161"/>
  <c r="AV20" i="161"/>
  <c r="AM20" i="161"/>
  <c r="AL20" i="161"/>
  <c r="AK20" i="161"/>
  <c r="AJ20" i="161"/>
  <c r="AI20" i="161"/>
  <c r="AH20" i="161"/>
  <c r="AG20" i="161"/>
  <c r="AF20" i="161"/>
  <c r="AE20" i="161"/>
  <c r="AD20" i="161"/>
  <c r="AC20" i="161"/>
  <c r="AB20" i="161"/>
  <c r="AA20" i="161"/>
  <c r="Z20" i="161"/>
  <c r="Y20" i="161"/>
  <c r="X20" i="161"/>
  <c r="W20" i="161"/>
  <c r="V20" i="161"/>
  <c r="U20" i="161"/>
  <c r="T20" i="161"/>
  <c r="S20" i="161"/>
  <c r="R20" i="161"/>
  <c r="Q20" i="161"/>
  <c r="P20" i="161"/>
  <c r="O20" i="161"/>
  <c r="N20" i="161"/>
  <c r="M20" i="161"/>
  <c r="L20" i="161"/>
  <c r="K20" i="161"/>
  <c r="J20" i="161"/>
  <c r="I20" i="161"/>
  <c r="H20" i="161"/>
  <c r="G20" i="161"/>
  <c r="F20" i="161"/>
  <c r="E20" i="161"/>
  <c r="D20" i="161"/>
  <c r="C20" i="161"/>
  <c r="AS19" i="161"/>
  <c r="AR19" i="161"/>
  <c r="AS18" i="161"/>
  <c r="AR18" i="161"/>
  <c r="AS17" i="161"/>
  <c r="AR17" i="161"/>
  <c r="AS16" i="161"/>
  <c r="AR16" i="161"/>
  <c r="AZ15" i="161"/>
  <c r="AS15" i="161"/>
  <c r="AR15" i="161"/>
  <c r="AZ14" i="161"/>
  <c r="AS14" i="161"/>
  <c r="AR14" i="161"/>
  <c r="AZ13" i="161"/>
  <c r="AR13" i="161"/>
  <c r="AS12" i="161"/>
  <c r="AR12" i="161"/>
  <c r="AS11" i="161"/>
  <c r="AR11" i="161"/>
  <c r="AS10" i="161"/>
  <c r="AR10" i="161"/>
  <c r="AS9" i="161"/>
  <c r="AR9" i="161"/>
  <c r="AR8" i="161"/>
  <c r="BB79" i="159"/>
  <c r="BA79" i="159"/>
  <c r="AX79" i="159"/>
  <c r="AW79" i="159"/>
  <c r="AV79" i="159"/>
  <c r="AM79" i="159"/>
  <c r="AL79" i="159"/>
  <c r="AK79" i="159"/>
  <c r="AJ79" i="159"/>
  <c r="AI79" i="159"/>
  <c r="AH79" i="159"/>
  <c r="AG79" i="159"/>
  <c r="AF79" i="159"/>
  <c r="AE79" i="159"/>
  <c r="AD79" i="159"/>
  <c r="AC79" i="159"/>
  <c r="AB79" i="159"/>
  <c r="AA79" i="159"/>
  <c r="Z79" i="159"/>
  <c r="Y79" i="159"/>
  <c r="X79" i="159"/>
  <c r="W79" i="159"/>
  <c r="V79" i="159"/>
  <c r="U79" i="159"/>
  <c r="T79" i="159"/>
  <c r="S79" i="159"/>
  <c r="R79" i="159"/>
  <c r="Q79" i="159"/>
  <c r="P79" i="159"/>
  <c r="O79" i="159"/>
  <c r="N79" i="159"/>
  <c r="M79" i="159"/>
  <c r="L79" i="159"/>
  <c r="K79" i="159"/>
  <c r="J79" i="159"/>
  <c r="I79" i="159"/>
  <c r="H79" i="159"/>
  <c r="G79" i="159"/>
  <c r="F79" i="159"/>
  <c r="E79" i="159"/>
  <c r="D79" i="159"/>
  <c r="C79" i="159"/>
  <c r="AS77" i="159"/>
  <c r="AR77" i="159"/>
  <c r="AS76" i="159"/>
  <c r="AR76" i="159"/>
  <c r="AS75" i="159"/>
  <c r="AR75" i="159"/>
  <c r="AS74" i="159"/>
  <c r="AR74" i="159"/>
  <c r="AS73" i="159"/>
  <c r="AR73" i="159"/>
  <c r="AS72" i="159"/>
  <c r="AR72" i="159"/>
  <c r="AS71" i="159"/>
  <c r="AR71" i="159"/>
  <c r="AS70" i="159"/>
  <c r="AR70" i="159"/>
  <c r="AS69" i="159"/>
  <c r="AR69" i="159"/>
  <c r="AS68" i="159"/>
  <c r="AR68" i="159"/>
  <c r="AS67" i="159"/>
  <c r="AR67" i="159"/>
  <c r="AS66" i="159"/>
  <c r="AR66" i="159"/>
  <c r="AS65" i="159"/>
  <c r="AR65" i="159"/>
  <c r="AS64" i="159"/>
  <c r="AR64" i="159"/>
  <c r="AS63" i="159"/>
  <c r="AR63" i="159"/>
  <c r="AS62" i="159"/>
  <c r="AR62" i="159"/>
  <c r="AS61" i="159"/>
  <c r="AR61" i="159"/>
  <c r="AS60" i="159"/>
  <c r="AR60" i="159"/>
  <c r="AS59" i="159"/>
  <c r="AR59" i="159"/>
  <c r="AS58" i="159"/>
  <c r="AR58" i="159"/>
  <c r="AS57" i="159"/>
  <c r="AR57" i="159"/>
  <c r="AS56" i="159"/>
  <c r="AR56" i="159"/>
  <c r="AS55" i="159"/>
  <c r="AR55" i="159"/>
  <c r="AS54" i="159"/>
  <c r="AR54" i="159"/>
  <c r="AQ53" i="159"/>
  <c r="AR53" i="159" s="1"/>
  <c r="AQ52" i="159"/>
  <c r="AS53" i="159" s="1"/>
  <c r="AQ51" i="159"/>
  <c r="AS52" i="159" s="1"/>
  <c r="AP51" i="159"/>
  <c r="AY50" i="159"/>
  <c r="AY79" i="159" s="1"/>
  <c r="AS50" i="159"/>
  <c r="AR50" i="159"/>
  <c r="AS49" i="159"/>
  <c r="AR49" i="159"/>
  <c r="AS48" i="159"/>
  <c r="AR48" i="159"/>
  <c r="AS47" i="159"/>
  <c r="AR47" i="159"/>
  <c r="AS46" i="159"/>
  <c r="AR46" i="159"/>
  <c r="AS45" i="159"/>
  <c r="AR45" i="159"/>
  <c r="AS44" i="159"/>
  <c r="AR44" i="159"/>
  <c r="AS43" i="159"/>
  <c r="AR43" i="159"/>
  <c r="AR42" i="159"/>
  <c r="AS41" i="159"/>
  <c r="AQ41" i="159"/>
  <c r="AR41" i="159" s="1"/>
  <c r="AS40" i="159"/>
  <c r="AR40" i="159"/>
  <c r="AS39" i="159"/>
  <c r="AR39" i="159"/>
  <c r="AS38" i="159"/>
  <c r="AR38" i="159"/>
  <c r="AS37" i="159"/>
  <c r="AR37" i="159"/>
  <c r="AS36" i="159"/>
  <c r="AR36" i="159"/>
  <c r="AS35" i="159"/>
  <c r="AR35" i="159"/>
  <c r="AS34" i="159"/>
  <c r="AR34" i="159"/>
  <c r="AZ33" i="159"/>
  <c r="AZ79" i="159" s="1"/>
  <c r="AS33" i="159"/>
  <c r="AR33" i="159"/>
  <c r="AS32" i="159"/>
  <c r="AR32" i="159"/>
  <c r="AS31" i="159"/>
  <c r="AR31" i="159"/>
  <c r="AR30" i="159"/>
  <c r="AS29" i="159"/>
  <c r="AQ29" i="159"/>
  <c r="AS30" i="159" s="1"/>
  <c r="AS28" i="159"/>
  <c r="AR28" i="159"/>
  <c r="AS27" i="159"/>
  <c r="AR27" i="159"/>
  <c r="AS26" i="159"/>
  <c r="AR26" i="159"/>
  <c r="AS25" i="159"/>
  <c r="AR25" i="159"/>
  <c r="AS24" i="159"/>
  <c r="AR24" i="159"/>
  <c r="AS23" i="159"/>
  <c r="AR23" i="159"/>
  <c r="AS22" i="159"/>
  <c r="AR22" i="159"/>
  <c r="AS21" i="159"/>
  <c r="AR21" i="159"/>
  <c r="AS20" i="159"/>
  <c r="AR20" i="159"/>
  <c r="AS19" i="159"/>
  <c r="AR19" i="159"/>
  <c r="AS18" i="159"/>
  <c r="AR18" i="159"/>
  <c r="AS17" i="159"/>
  <c r="AR17" i="159"/>
  <c r="AR16" i="159"/>
  <c r="AS15" i="159"/>
  <c r="AQ15" i="159"/>
  <c r="AS16" i="159" s="1"/>
  <c r="AS14" i="159"/>
  <c r="AR14" i="159"/>
  <c r="AS13" i="159"/>
  <c r="AR13" i="159"/>
  <c r="AS12" i="159"/>
  <c r="AR12" i="159"/>
  <c r="AS11" i="159"/>
  <c r="AR11" i="159"/>
  <c r="AS10" i="159"/>
  <c r="AR10" i="159"/>
  <c r="AS9" i="159"/>
  <c r="AR9" i="159"/>
  <c r="AR8" i="159"/>
  <c r="BB27" i="158"/>
  <c r="BA27" i="158"/>
  <c r="AZ27" i="158"/>
  <c r="AY27" i="158"/>
  <c r="AX27" i="158"/>
  <c r="AW27" i="158"/>
  <c r="AV27" i="158"/>
  <c r="AM27" i="158"/>
  <c r="AL27" i="158"/>
  <c r="AK27" i="158"/>
  <c r="AJ27" i="158"/>
  <c r="AI27" i="158"/>
  <c r="AH27" i="158"/>
  <c r="AG27" i="158"/>
  <c r="AF27" i="158"/>
  <c r="AE27" i="158"/>
  <c r="AD27" i="158"/>
  <c r="AC27" i="158"/>
  <c r="AB27" i="158"/>
  <c r="AA27" i="158"/>
  <c r="Z27" i="158"/>
  <c r="Y27" i="158"/>
  <c r="X27" i="158"/>
  <c r="W27" i="158"/>
  <c r="V27" i="158"/>
  <c r="U27" i="158"/>
  <c r="T27" i="158"/>
  <c r="S27" i="158"/>
  <c r="R27" i="158"/>
  <c r="Q27" i="158"/>
  <c r="P27" i="158"/>
  <c r="O27" i="158"/>
  <c r="N27" i="158"/>
  <c r="M27" i="158"/>
  <c r="L27" i="158"/>
  <c r="K27" i="158"/>
  <c r="J27" i="158"/>
  <c r="I27" i="158"/>
  <c r="H27" i="158"/>
  <c r="G27" i="158"/>
  <c r="F27" i="158"/>
  <c r="E27" i="158"/>
  <c r="D27" i="158"/>
  <c r="C27" i="158"/>
  <c r="AS26" i="158"/>
  <c r="AR26" i="158"/>
  <c r="AS25" i="158"/>
  <c r="AR25" i="158"/>
  <c r="AS24" i="158"/>
  <c r="AR24" i="158"/>
  <c r="AS23" i="158"/>
  <c r="AR23" i="158"/>
  <c r="AS22" i="158"/>
  <c r="AR22" i="158"/>
  <c r="AS21" i="158"/>
  <c r="AR21" i="158"/>
  <c r="AS20" i="158"/>
  <c r="AR20" i="158"/>
  <c r="AS19" i="158"/>
  <c r="AR19" i="158"/>
  <c r="AS18" i="158"/>
  <c r="AR18" i="158"/>
  <c r="AS17" i="158"/>
  <c r="AR17" i="158"/>
  <c r="AS16" i="158"/>
  <c r="AR16" i="158"/>
  <c r="AS15" i="158"/>
  <c r="AR15" i="158"/>
  <c r="AS14" i="158"/>
  <c r="AR14" i="158"/>
  <c r="AS13" i="158"/>
  <c r="AR13" i="158"/>
  <c r="AS12" i="158"/>
  <c r="AR12" i="158"/>
  <c r="AS11" i="158"/>
  <c r="AR11" i="158"/>
  <c r="AS10" i="158"/>
  <c r="AR10" i="158"/>
  <c r="AS9" i="158"/>
  <c r="AR9" i="158"/>
  <c r="AR8" i="158"/>
  <c r="BB20" i="157"/>
  <c r="BA20" i="157"/>
  <c r="AY20" i="157"/>
  <c r="AX20" i="157"/>
  <c r="AW20" i="157"/>
  <c r="AV20" i="157"/>
  <c r="AR20" i="157"/>
  <c r="AM20" i="157"/>
  <c r="AL20" i="157"/>
  <c r="AK20" i="157"/>
  <c r="AJ20" i="157"/>
  <c r="AI20" i="157"/>
  <c r="AH20" i="157"/>
  <c r="AG20" i="157"/>
  <c r="AF20" i="157"/>
  <c r="AE20" i="157"/>
  <c r="AD20" i="157"/>
  <c r="AC20" i="157"/>
  <c r="AB20" i="157"/>
  <c r="AA20" i="157"/>
  <c r="Z20" i="157"/>
  <c r="Y20" i="157"/>
  <c r="X20" i="157"/>
  <c r="W20" i="157"/>
  <c r="V20" i="157"/>
  <c r="U20" i="157"/>
  <c r="T20" i="157"/>
  <c r="S20" i="157"/>
  <c r="R20" i="157"/>
  <c r="Q20" i="157"/>
  <c r="P20" i="157"/>
  <c r="O20" i="157"/>
  <c r="N20" i="157"/>
  <c r="M20" i="157"/>
  <c r="L20" i="157"/>
  <c r="K20" i="157"/>
  <c r="J20" i="157"/>
  <c r="I20" i="157"/>
  <c r="H20" i="157"/>
  <c r="G20" i="157"/>
  <c r="F20" i="157"/>
  <c r="E20" i="157"/>
  <c r="D20" i="157"/>
  <c r="C20" i="157"/>
  <c r="AZ19" i="157"/>
  <c r="AS19" i="157"/>
  <c r="AZ18" i="157"/>
  <c r="AS18" i="157"/>
  <c r="AZ17" i="157"/>
  <c r="AS17" i="157"/>
  <c r="AZ16" i="157"/>
  <c r="AS16" i="157"/>
  <c r="AZ15" i="157"/>
  <c r="AS15" i="157"/>
  <c r="AZ14" i="157"/>
  <c r="AZ13" i="157"/>
  <c r="AS13" i="157"/>
  <c r="AZ12" i="157"/>
  <c r="AS12" i="157"/>
  <c r="AS11" i="157"/>
  <c r="AZ10" i="157"/>
  <c r="AS10" i="157"/>
  <c r="AZ8" i="157"/>
  <c r="BB15" i="156"/>
  <c r="BA15" i="156"/>
  <c r="AZ15" i="156"/>
  <c r="AY15" i="156"/>
  <c r="AX15" i="156"/>
  <c r="AW15" i="156"/>
  <c r="AV15" i="156"/>
  <c r="AM15" i="156"/>
  <c r="AL15" i="156"/>
  <c r="AK15" i="156"/>
  <c r="AJ15" i="156"/>
  <c r="AI15" i="156"/>
  <c r="AH15" i="156"/>
  <c r="AG15" i="156"/>
  <c r="AF15" i="156"/>
  <c r="AE15" i="156"/>
  <c r="AD15" i="156"/>
  <c r="AC15" i="156"/>
  <c r="AB15" i="156"/>
  <c r="AA15" i="156"/>
  <c r="Z15" i="156"/>
  <c r="Y15" i="156"/>
  <c r="X15" i="156"/>
  <c r="W15" i="156"/>
  <c r="V15" i="156"/>
  <c r="U15" i="156"/>
  <c r="T15" i="156"/>
  <c r="S15" i="156"/>
  <c r="R15" i="156"/>
  <c r="Q15" i="156"/>
  <c r="P15" i="156"/>
  <c r="O15" i="156"/>
  <c r="N15" i="156"/>
  <c r="M15" i="156"/>
  <c r="L15" i="156"/>
  <c r="K15" i="156"/>
  <c r="J15" i="156"/>
  <c r="I15" i="156"/>
  <c r="H15" i="156"/>
  <c r="G15" i="156"/>
  <c r="F15" i="156"/>
  <c r="E15" i="156"/>
  <c r="D15" i="156"/>
  <c r="C15" i="156"/>
  <c r="AS14" i="156"/>
  <c r="AR14" i="156"/>
  <c r="AS13" i="156"/>
  <c r="AR13" i="156"/>
  <c r="AS12" i="156"/>
  <c r="AR12" i="156"/>
  <c r="AS11" i="156"/>
  <c r="AR11" i="156"/>
  <c r="AS10" i="156"/>
  <c r="AR10" i="156"/>
  <c r="AR8" i="156"/>
  <c r="BB55" i="155"/>
  <c r="BA55" i="155"/>
  <c r="AY55" i="155"/>
  <c r="AX55" i="155"/>
  <c r="AW55" i="155"/>
  <c r="AV55" i="155"/>
  <c r="AM55" i="155"/>
  <c r="AL55" i="155"/>
  <c r="AK55" i="155"/>
  <c r="AJ55" i="155"/>
  <c r="AI55" i="155"/>
  <c r="AH55" i="155"/>
  <c r="AG55" i="155"/>
  <c r="AF55" i="155"/>
  <c r="AE55" i="155"/>
  <c r="AD55" i="155"/>
  <c r="AC55" i="155"/>
  <c r="AB55" i="155"/>
  <c r="AA55" i="155"/>
  <c r="Z55" i="155"/>
  <c r="Y55" i="155"/>
  <c r="X55" i="155"/>
  <c r="W55" i="155"/>
  <c r="V55" i="155"/>
  <c r="U55" i="155"/>
  <c r="T55" i="155"/>
  <c r="S55" i="155"/>
  <c r="R55" i="155"/>
  <c r="Q55" i="155"/>
  <c r="P55" i="155"/>
  <c r="O55" i="155"/>
  <c r="N55" i="155"/>
  <c r="M55" i="155"/>
  <c r="L55" i="155"/>
  <c r="K55" i="155"/>
  <c r="J55" i="155"/>
  <c r="I55" i="155"/>
  <c r="H55" i="155"/>
  <c r="G55" i="155"/>
  <c r="F55" i="155"/>
  <c r="E55" i="155"/>
  <c r="D55" i="155"/>
  <c r="C55" i="155"/>
  <c r="AS54" i="155"/>
  <c r="AR54" i="155"/>
  <c r="AS52" i="155"/>
  <c r="AR52" i="155"/>
  <c r="AS51" i="155"/>
  <c r="AR51" i="155"/>
  <c r="AS50" i="155"/>
  <c r="AR50" i="155"/>
  <c r="AS49" i="155"/>
  <c r="AR49" i="155"/>
  <c r="AS48" i="155"/>
  <c r="AR48" i="155"/>
  <c r="AS47" i="155"/>
  <c r="AR47" i="155"/>
  <c r="AS46" i="155"/>
  <c r="AR46" i="155"/>
  <c r="AS45" i="155"/>
  <c r="AR45" i="155"/>
  <c r="AS44" i="155"/>
  <c r="AR44" i="155"/>
  <c r="AS43" i="155"/>
  <c r="AR43" i="155"/>
  <c r="AS42" i="155"/>
  <c r="AR42" i="155"/>
  <c r="AS41" i="155"/>
  <c r="AR41" i="155"/>
  <c r="AS40" i="155"/>
  <c r="AR40" i="155"/>
  <c r="AZ39" i="155"/>
  <c r="AS39" i="155"/>
  <c r="AR39" i="155"/>
  <c r="AZ38" i="155"/>
  <c r="AS38" i="155"/>
  <c r="AR38" i="155"/>
  <c r="AZ37" i="155"/>
  <c r="AS37" i="155"/>
  <c r="AR37" i="155"/>
  <c r="AS36" i="155"/>
  <c r="AZ36" i="155" s="1"/>
  <c r="AR36" i="155"/>
  <c r="AS35" i="155"/>
  <c r="AZ35" i="155" s="1"/>
  <c r="AR35" i="155"/>
  <c r="AS34" i="155"/>
  <c r="AZ34" i="155" s="1"/>
  <c r="AR34" i="155"/>
  <c r="AS33" i="155"/>
  <c r="AZ33" i="155" s="1"/>
  <c r="AR33" i="155"/>
  <c r="AS32" i="155"/>
  <c r="AZ32" i="155" s="1"/>
  <c r="AR32" i="155"/>
  <c r="AS31" i="155"/>
  <c r="AZ31" i="155" s="1"/>
  <c r="AR31" i="155"/>
  <c r="AS30" i="155"/>
  <c r="AZ30" i="155" s="1"/>
  <c r="AR30" i="155"/>
  <c r="AS29" i="155"/>
  <c r="AZ29" i="155" s="1"/>
  <c r="AR29" i="155"/>
  <c r="AS28" i="155"/>
  <c r="AZ28" i="155" s="1"/>
  <c r="AR28" i="155"/>
  <c r="AS27" i="155"/>
  <c r="AZ27" i="155" s="1"/>
  <c r="AR27" i="155"/>
  <c r="AS26" i="155"/>
  <c r="AZ26" i="155" s="1"/>
  <c r="AR26" i="155"/>
  <c r="AS25" i="155"/>
  <c r="AZ25" i="155" s="1"/>
  <c r="AR25" i="155"/>
  <c r="AS24" i="155"/>
  <c r="AZ24" i="155" s="1"/>
  <c r="AR24" i="155"/>
  <c r="AS23" i="155"/>
  <c r="AZ23" i="155" s="1"/>
  <c r="AR23" i="155"/>
  <c r="AS22" i="155"/>
  <c r="AZ22" i="155" s="1"/>
  <c r="AR22" i="155"/>
  <c r="AS21" i="155"/>
  <c r="AZ21" i="155" s="1"/>
  <c r="AR21" i="155"/>
  <c r="AS20" i="155"/>
  <c r="AZ20" i="155" s="1"/>
  <c r="AR20" i="155"/>
  <c r="AS19" i="155"/>
  <c r="AZ19" i="155" s="1"/>
  <c r="AR19" i="155"/>
  <c r="AS18" i="155"/>
  <c r="AZ18" i="155" s="1"/>
  <c r="AR18" i="155"/>
  <c r="AS17" i="155"/>
  <c r="AZ17" i="155" s="1"/>
  <c r="AR17" i="155"/>
  <c r="AS16" i="155"/>
  <c r="AZ16" i="155" s="1"/>
  <c r="AR16" i="155"/>
  <c r="AS15" i="155"/>
  <c r="AZ15" i="155" s="1"/>
  <c r="AR15" i="155"/>
  <c r="AS14" i="155"/>
  <c r="AZ14" i="155" s="1"/>
  <c r="AR14" i="155"/>
  <c r="AS13" i="155"/>
  <c r="AZ13" i="155" s="1"/>
  <c r="AR13" i="155"/>
  <c r="AS12" i="155"/>
  <c r="AZ12" i="155" s="1"/>
  <c r="AR12" i="155"/>
  <c r="AS11" i="155"/>
  <c r="AZ11" i="155" s="1"/>
  <c r="AR11" i="155"/>
  <c r="AS10" i="155"/>
  <c r="AZ10" i="155" s="1"/>
  <c r="AR10" i="155"/>
  <c r="AS9" i="155"/>
  <c r="AR9" i="155"/>
  <c r="AR8" i="155"/>
  <c r="BB54" i="154"/>
  <c r="BA54" i="154"/>
  <c r="AY54" i="154"/>
  <c r="AX54" i="154"/>
  <c r="AW54" i="154"/>
  <c r="AV54" i="154"/>
  <c r="AM54" i="154"/>
  <c r="AL54" i="154"/>
  <c r="AK54" i="154"/>
  <c r="AJ54" i="154"/>
  <c r="AI54" i="154"/>
  <c r="AH54" i="154"/>
  <c r="AG54" i="154"/>
  <c r="AF54" i="154"/>
  <c r="AE54" i="154"/>
  <c r="AD54" i="154"/>
  <c r="AC54" i="154"/>
  <c r="AB54" i="154"/>
  <c r="AA54" i="154"/>
  <c r="Z54" i="154"/>
  <c r="Y54" i="154"/>
  <c r="X54" i="154"/>
  <c r="W54" i="154"/>
  <c r="V54" i="154"/>
  <c r="U54" i="154"/>
  <c r="T54" i="154"/>
  <c r="S54" i="154"/>
  <c r="R54" i="154"/>
  <c r="Q54" i="154"/>
  <c r="P54" i="154"/>
  <c r="O54" i="154"/>
  <c r="N54" i="154"/>
  <c r="M54" i="154"/>
  <c r="L54" i="154"/>
  <c r="K54" i="154"/>
  <c r="J54" i="154"/>
  <c r="I54" i="154"/>
  <c r="H54" i="154"/>
  <c r="G54" i="154"/>
  <c r="F54" i="154"/>
  <c r="E54" i="154"/>
  <c r="D54" i="154"/>
  <c r="C54" i="154"/>
  <c r="AR53" i="154"/>
  <c r="AQ52" i="154"/>
  <c r="AS53" i="154" s="1"/>
  <c r="AZ51" i="154"/>
  <c r="AQ51" i="154"/>
  <c r="AR51" i="154" s="1"/>
  <c r="AZ50" i="154"/>
  <c r="AQ50" i="154"/>
  <c r="AS51" i="154" s="1"/>
  <c r="AZ49" i="154"/>
  <c r="AR49" i="154"/>
  <c r="AQ49" i="154"/>
  <c r="AS50" i="154" s="1"/>
  <c r="AS48" i="154"/>
  <c r="AQ48" i="154"/>
  <c r="AR47" i="154"/>
  <c r="AQ46" i="154"/>
  <c r="AR46" i="154" s="1"/>
  <c r="AR45" i="154"/>
  <c r="AQ45" i="154"/>
  <c r="AS46" i="154" s="1"/>
  <c r="AQ44" i="154"/>
  <c r="AR44" i="154" s="1"/>
  <c r="AQ43" i="154"/>
  <c r="AS44" i="154" s="1"/>
  <c r="AQ42" i="154"/>
  <c r="AR42" i="154" s="1"/>
  <c r="AS41" i="154"/>
  <c r="AQ41" i="154"/>
  <c r="AS42" i="154" s="1"/>
  <c r="AS40" i="154"/>
  <c r="AR40" i="154"/>
  <c r="AS39" i="154"/>
  <c r="AR39" i="154"/>
  <c r="AR38" i="154"/>
  <c r="AQ37" i="154"/>
  <c r="AS38" i="154" s="1"/>
  <c r="AQ36" i="154"/>
  <c r="AS37" i="154" s="1"/>
  <c r="AQ35" i="154"/>
  <c r="AQ34" i="154"/>
  <c r="AS35" i="154" s="1"/>
  <c r="AS33" i="154"/>
  <c r="AQ33" i="154"/>
  <c r="AS34" i="154" s="1"/>
  <c r="AR32" i="154"/>
  <c r="AQ31" i="154"/>
  <c r="AR31" i="154" s="1"/>
  <c r="AQ30" i="154"/>
  <c r="AS31" i="154" s="1"/>
  <c r="AQ29" i="154"/>
  <c r="AR29" i="154" s="1"/>
  <c r="AQ28" i="154"/>
  <c r="AS29" i="154" s="1"/>
  <c r="AQ27" i="154"/>
  <c r="AR27" i="154" s="1"/>
  <c r="AQ26" i="154"/>
  <c r="AS27" i="154" s="1"/>
  <c r="AQ25" i="154"/>
  <c r="AR25" i="154" s="1"/>
  <c r="AQ24" i="154"/>
  <c r="AR24" i="154" s="1"/>
  <c r="AQ23" i="154"/>
  <c r="AS22" i="154"/>
  <c r="AQ22" i="154"/>
  <c r="AS23" i="154" s="1"/>
  <c r="AR21" i="154"/>
  <c r="AQ20" i="154"/>
  <c r="AS21" i="154" s="1"/>
  <c r="AQ19" i="154"/>
  <c r="AQ18" i="154"/>
  <c r="AR18" i="154" s="1"/>
  <c r="AQ17" i="154"/>
  <c r="AS18" i="154" s="1"/>
  <c r="AQ16" i="154"/>
  <c r="AR16" i="154" s="1"/>
  <c r="AQ15" i="154"/>
  <c r="AS16" i="154" s="1"/>
  <c r="AQ14" i="154"/>
  <c r="AQ13" i="154"/>
  <c r="AS14" i="154" s="1"/>
  <c r="AS12" i="154"/>
  <c r="AQ12" i="154"/>
  <c r="AR12" i="154" s="1"/>
  <c r="AS11" i="154"/>
  <c r="AR11" i="154"/>
  <c r="AS10" i="154"/>
  <c r="AR10" i="154"/>
  <c r="AS9" i="154"/>
  <c r="AR9" i="154"/>
  <c r="AR8" i="154"/>
  <c r="BB12" i="153"/>
  <c r="BA12" i="153"/>
  <c r="AZ12" i="153"/>
  <c r="AY12" i="153"/>
  <c r="AX12" i="153"/>
  <c r="AW12" i="153"/>
  <c r="AV12" i="153"/>
  <c r="AS12" i="153"/>
  <c r="AR12" i="153"/>
  <c r="AP12" i="153" s="1"/>
  <c r="AO3" i="4" s="1" a="1"/>
  <c r="AO3" i="4" s="1"/>
  <c r="AM12" i="153"/>
  <c r="AL12" i="153"/>
  <c r="AK12" i="153"/>
  <c r="AJ12" i="153"/>
  <c r="AI12" i="153"/>
  <c r="AH12" i="153"/>
  <c r="AG12" i="153"/>
  <c r="AF12" i="153"/>
  <c r="AE12" i="153"/>
  <c r="AD12" i="153"/>
  <c r="AC12" i="153"/>
  <c r="AB12" i="153"/>
  <c r="AA12" i="153"/>
  <c r="Z12" i="153"/>
  <c r="Y12" i="153"/>
  <c r="X12" i="153"/>
  <c r="W12" i="153"/>
  <c r="V12" i="153"/>
  <c r="U12" i="153"/>
  <c r="T12" i="153"/>
  <c r="S12" i="153"/>
  <c r="R12" i="153"/>
  <c r="Q12" i="153"/>
  <c r="P12" i="153"/>
  <c r="O12" i="153"/>
  <c r="N12" i="153"/>
  <c r="M12" i="153"/>
  <c r="L12" i="153"/>
  <c r="K12" i="153"/>
  <c r="J12" i="153"/>
  <c r="I12" i="153"/>
  <c r="H12" i="153"/>
  <c r="G12" i="153"/>
  <c r="F12" i="153"/>
  <c r="E12" i="153"/>
  <c r="D12" i="153"/>
  <c r="C12" i="153"/>
  <c r="AS20" i="157" l="1"/>
  <c r="AP20" i="157" s="1"/>
  <c r="AQ7" i="4" s="1" a="1"/>
  <c r="AQ7" i="4" s="1"/>
  <c r="AR23" i="154"/>
  <c r="AS24" i="154"/>
  <c r="AR19" i="154"/>
  <c r="AS20" i="154"/>
  <c r="AR18" i="151"/>
  <c r="AS19" i="151"/>
  <c r="AR35" i="154"/>
  <c r="AS36" i="154"/>
  <c r="AR48" i="154"/>
  <c r="AS49" i="154"/>
  <c r="AR14" i="154"/>
  <c r="AS15" i="154"/>
  <c r="AZ68" i="174"/>
  <c r="AS17" i="144"/>
  <c r="AS27" i="158"/>
  <c r="AR15" i="154"/>
  <c r="AS19" i="154"/>
  <c r="AR36" i="154"/>
  <c r="AR19" i="164"/>
  <c r="AP19" i="164" s="1"/>
  <c r="AQ14" i="4" s="1" a="1"/>
  <c r="AQ14" i="4" s="1"/>
  <c r="AS29" i="165"/>
  <c r="AS21" i="169"/>
  <c r="AP21" i="169" s="1"/>
  <c r="AZ14" i="175"/>
  <c r="AR15" i="151"/>
  <c r="AS23" i="144"/>
  <c r="AS15" i="144"/>
  <c r="AS21" i="146"/>
  <c r="AS13" i="149"/>
  <c r="AR12" i="149"/>
  <c r="AR55" i="155"/>
  <c r="AZ20" i="157"/>
  <c r="AS20" i="161"/>
  <c r="AP20" i="161" s="1"/>
  <c r="AQ11" i="4" s="1" a="1"/>
  <c r="AQ11" i="4" s="1"/>
  <c r="AZ20" i="161"/>
  <c r="AR29" i="165"/>
  <c r="AR22" i="171"/>
  <c r="AP22" i="171" s="1"/>
  <c r="AS15" i="145"/>
  <c r="AQ62" i="167"/>
  <c r="AR62" i="167" s="1"/>
  <c r="AP63" i="167"/>
  <c r="AS12" i="149"/>
  <c r="AR11" i="149"/>
  <c r="AR20" i="161"/>
  <c r="AS32" i="154"/>
  <c r="AR41" i="154"/>
  <c r="AS45" i="154"/>
  <c r="AR52" i="154"/>
  <c r="AR15" i="156"/>
  <c r="AR15" i="159"/>
  <c r="AR51" i="159"/>
  <c r="AS22" i="171"/>
  <c r="AS13" i="146"/>
  <c r="AQ9" i="167"/>
  <c r="AR9" i="167" s="1"/>
  <c r="AP8" i="167"/>
  <c r="AP11" i="168"/>
  <c r="AS24" i="144"/>
  <c r="AZ54" i="154"/>
  <c r="AS52" i="154"/>
  <c r="AS55" i="155"/>
  <c r="AR27" i="158"/>
  <c r="AR14" i="162"/>
  <c r="AR16" i="163"/>
  <c r="AS13" i="170"/>
  <c r="AP13" i="170" s="1"/>
  <c r="AS20" i="144"/>
  <c r="AS13" i="145"/>
  <c r="AR46" i="146"/>
  <c r="AS47" i="146"/>
  <c r="AS56" i="146"/>
  <c r="AR55" i="146"/>
  <c r="AS15" i="156"/>
  <c r="AS16" i="163"/>
  <c r="AP11" i="173"/>
  <c r="AR27" i="174"/>
  <c r="AS58" i="146"/>
  <c r="AR57" i="146"/>
  <c r="AS28" i="154"/>
  <c r="AS14" i="162"/>
  <c r="AR11" i="145"/>
  <c r="AS23" i="146"/>
  <c r="AS15" i="146"/>
  <c r="AR48" i="146"/>
  <c r="AR40" i="146"/>
  <c r="AR24" i="146"/>
  <c r="AS52" i="146"/>
  <c r="AS20" i="146"/>
  <c r="AS19" i="146"/>
  <c r="AS18" i="146"/>
  <c r="AS17" i="176"/>
  <c r="AS24" i="146"/>
  <c r="AP17" i="176"/>
  <c r="AS72" i="167"/>
  <c r="AS14" i="175"/>
  <c r="AP14" i="175" s="1"/>
  <c r="AS11" i="145"/>
  <c r="AS62" i="174"/>
  <c r="AS63" i="174"/>
  <c r="AR64" i="174"/>
  <c r="AR59" i="174"/>
  <c r="AR66" i="174"/>
  <c r="AS66" i="174"/>
  <c r="AR16" i="174"/>
  <c r="AR36" i="174"/>
  <c r="AR50" i="174"/>
  <c r="AR13" i="174"/>
  <c r="AR46" i="174"/>
  <c r="AR49" i="174"/>
  <c r="AR34" i="174"/>
  <c r="AS25" i="174"/>
  <c r="AR51" i="174"/>
  <c r="AR14" i="174"/>
  <c r="AS48" i="174"/>
  <c r="AS24" i="174"/>
  <c r="AR31" i="174"/>
  <c r="AS23" i="174"/>
  <c r="AS46" i="174"/>
  <c r="AS45" i="174"/>
  <c r="AS21" i="174"/>
  <c r="AR30" i="174"/>
  <c r="AR28" i="174"/>
  <c r="AS44" i="174"/>
  <c r="AS20" i="174"/>
  <c r="AS55" i="174"/>
  <c r="AS43" i="174"/>
  <c r="AS19" i="174"/>
  <c r="AS42" i="174"/>
  <c r="AS18" i="174"/>
  <c r="AS41" i="174"/>
  <c r="AR39" i="174"/>
  <c r="AR37" i="174"/>
  <c r="AS26" i="174"/>
  <c r="AP29" i="165"/>
  <c r="AQ15" i="4" s="1" a="1"/>
  <c r="AQ15" i="4" s="1"/>
  <c r="AZ55" i="155"/>
  <c r="AR37" i="154"/>
  <c r="AR50" i="154"/>
  <c r="AR17" i="154"/>
  <c r="AS47" i="154"/>
  <c r="AR30" i="154"/>
  <c r="AS43" i="154"/>
  <c r="AR52" i="159"/>
  <c r="AR28" i="154"/>
  <c r="AR33" i="154"/>
  <c r="AS25" i="154"/>
  <c r="AR43" i="154"/>
  <c r="AS26" i="154"/>
  <c r="AS30" i="154"/>
  <c r="AS42" i="159"/>
  <c r="AR29" i="159"/>
  <c r="AR13" i="154"/>
  <c r="AS51" i="159"/>
  <c r="AS17" i="154"/>
  <c r="AR26" i="154"/>
  <c r="AS13" i="154"/>
  <c r="AR34" i="154"/>
  <c r="AR22" i="154"/>
  <c r="AR20" i="154"/>
  <c r="AP55" i="155" l="1"/>
  <c r="AQ5" i="4" s="1" a="1"/>
  <c r="AQ5" i="4" s="1"/>
  <c r="AS54" i="154"/>
  <c r="AP15" i="156"/>
  <c r="AQ6" i="4" s="1" a="1"/>
  <c r="AQ6" i="4" s="1"/>
  <c r="AQ63" i="167"/>
  <c r="AP64" i="167" s="1"/>
  <c r="AP16" i="163"/>
  <c r="AQ13" i="4" s="1" a="1"/>
  <c r="AQ13" i="4" s="1"/>
  <c r="AP14" i="162"/>
  <c r="AQ12" i="4" s="1" a="1"/>
  <c r="AQ12" i="4" s="1"/>
  <c r="AQ8" i="167"/>
  <c r="AR8" i="167"/>
  <c r="AP27" i="158"/>
  <c r="AQ8" i="4" s="1" a="1"/>
  <c r="AQ8" i="4" s="1"/>
  <c r="AR79" i="159"/>
  <c r="AR54" i="154"/>
  <c r="AP54" i="154" s="1"/>
  <c r="AP4" i="4" s="1" a="1"/>
  <c r="AP4" i="4" s="1"/>
  <c r="AS79" i="159"/>
  <c r="AS68" i="174"/>
  <c r="AS10" i="139"/>
  <c r="AS11" i="139"/>
  <c r="AS12" i="139"/>
  <c r="AS9" i="139"/>
  <c r="AS10" i="138"/>
  <c r="AS11" i="138"/>
  <c r="AS12" i="138"/>
  <c r="AS13" i="138"/>
  <c r="AS14" i="138"/>
  <c r="AS15" i="138"/>
  <c r="AS16" i="138"/>
  <c r="AS17" i="138"/>
  <c r="AS18" i="138"/>
  <c r="AS19" i="138"/>
  <c r="AS20" i="138"/>
  <c r="AS9" i="138"/>
  <c r="AR9" i="138"/>
  <c r="AR10" i="138"/>
  <c r="AR11" i="138"/>
  <c r="AR12" i="138"/>
  <c r="AR13" i="138"/>
  <c r="AR14" i="138"/>
  <c r="AR15" i="138"/>
  <c r="AR16" i="138"/>
  <c r="AR17" i="138"/>
  <c r="AR18" i="138"/>
  <c r="AR19" i="138"/>
  <c r="AR20" i="138"/>
  <c r="AR8" i="138"/>
  <c r="AS10" i="137"/>
  <c r="AS9" i="137"/>
  <c r="AR9" i="137"/>
  <c r="AR10" i="137"/>
  <c r="AR11" i="137"/>
  <c r="AR8" i="137"/>
  <c r="AS13" i="136"/>
  <c r="AS12" i="136"/>
  <c r="AS9" i="136"/>
  <c r="AR9" i="136"/>
  <c r="AR12" i="136"/>
  <c r="AR13" i="136"/>
  <c r="AR8" i="136"/>
  <c r="AS10" i="135"/>
  <c r="AS9" i="135"/>
  <c r="AR9" i="135"/>
  <c r="AR10" i="135"/>
  <c r="AR11" i="135"/>
  <c r="AR8" i="135"/>
  <c r="AS10" i="134"/>
  <c r="AS11" i="134"/>
  <c r="AS12" i="134"/>
  <c r="AS13" i="134"/>
  <c r="AS14" i="134"/>
  <c r="AS15" i="134"/>
  <c r="AS16" i="134"/>
  <c r="AS17" i="134"/>
  <c r="AS18" i="134"/>
  <c r="AS9" i="134"/>
  <c r="AR9" i="134"/>
  <c r="AR10" i="134"/>
  <c r="AR11" i="134"/>
  <c r="AR12" i="134"/>
  <c r="AR13" i="134"/>
  <c r="AR14" i="134"/>
  <c r="AR15" i="134"/>
  <c r="AR16" i="134"/>
  <c r="AR17" i="134"/>
  <c r="AR18" i="134"/>
  <c r="AR8" i="134"/>
  <c r="AS10" i="133"/>
  <c r="AS11" i="133"/>
  <c r="AS12" i="133"/>
  <c r="AS13" i="133"/>
  <c r="AS14" i="133"/>
  <c r="AS15" i="133"/>
  <c r="AS16" i="133"/>
  <c r="AS17" i="133"/>
  <c r="AS18" i="133"/>
  <c r="AS19" i="133"/>
  <c r="AS20" i="133"/>
  <c r="AS21" i="133"/>
  <c r="AS22" i="133"/>
  <c r="AS23" i="133"/>
  <c r="AS24" i="133"/>
  <c r="AS25" i="133"/>
  <c r="AS26" i="133"/>
  <c r="AS27" i="133"/>
  <c r="AS28" i="133"/>
  <c r="AS29" i="133"/>
  <c r="AS9" i="133"/>
  <c r="AR9" i="133"/>
  <c r="AR10" i="133"/>
  <c r="AR11" i="133"/>
  <c r="AR12" i="133"/>
  <c r="AR13" i="133"/>
  <c r="AR14" i="133"/>
  <c r="AR15" i="133"/>
  <c r="AR16" i="133"/>
  <c r="AR17" i="133"/>
  <c r="AR18" i="133"/>
  <c r="AR19" i="133"/>
  <c r="AR20" i="133"/>
  <c r="AR21" i="133"/>
  <c r="AR22" i="133"/>
  <c r="AR23" i="133"/>
  <c r="AR24" i="133"/>
  <c r="AR25" i="133"/>
  <c r="AR26" i="133"/>
  <c r="AR27" i="133"/>
  <c r="AR28" i="133"/>
  <c r="AR29" i="133"/>
  <c r="AR8" i="133"/>
  <c r="AP79" i="159" l="1"/>
  <c r="AQ9" i="4" s="1" a="1"/>
  <c r="AQ9" i="4" s="1"/>
  <c r="AQ64" i="167"/>
  <c r="AR64" i="167" s="1"/>
  <c r="AP65" i="167"/>
  <c r="AR63" i="167"/>
  <c r="AZ21" i="146"/>
  <c r="AQ65" i="167" l="1"/>
  <c r="AP66" i="167"/>
  <c r="AR65" i="167"/>
  <c r="AS9" i="143"/>
  <c r="AS10" i="143"/>
  <c r="AS12" i="143"/>
  <c r="AS13" i="143"/>
  <c r="AS14" i="143"/>
  <c r="AQ10" i="4" l="1" a="1"/>
  <c r="AQ10" i="4" s="1"/>
  <c r="AQ66" i="167"/>
  <c r="AR66" i="167" s="1"/>
  <c r="AP67" i="167"/>
  <c r="C15" i="147"/>
  <c r="D36" i="4" s="1"/>
  <c r="AS14" i="147"/>
  <c r="AS13" i="147"/>
  <c r="AS12" i="147"/>
  <c r="AS11" i="147"/>
  <c r="AS10" i="147"/>
  <c r="AS9" i="147"/>
  <c r="AZ47" i="146"/>
  <c r="AZ45" i="146"/>
  <c r="AZ44" i="146"/>
  <c r="AZ29" i="146"/>
  <c r="AZ27" i="146"/>
  <c r="AZ25" i="146"/>
  <c r="AZ24" i="146"/>
  <c r="AZ23" i="146"/>
  <c r="AZ22" i="146"/>
  <c r="AZ20" i="146"/>
  <c r="AZ18" i="146"/>
  <c r="AZ17" i="146"/>
  <c r="AZ15" i="146"/>
  <c r="AZ11" i="146"/>
  <c r="AZ12" i="146"/>
  <c r="AZ10" i="146"/>
  <c r="AZ30" i="140"/>
  <c r="AZ14" i="150"/>
  <c r="AS9" i="150"/>
  <c r="AZ10" i="151"/>
  <c r="AZ11" i="151"/>
  <c r="AZ9" i="151"/>
  <c r="AZ43" i="140"/>
  <c r="AZ42" i="140"/>
  <c r="AZ40" i="140"/>
  <c r="AZ39" i="140"/>
  <c r="AZ38" i="140"/>
  <c r="AZ11" i="140"/>
  <c r="AZ10" i="140"/>
  <c r="AZ9" i="140"/>
  <c r="AS9" i="140"/>
  <c r="AP8" i="140" s="1"/>
  <c r="AZ11" i="136"/>
  <c r="AZ12" i="136"/>
  <c r="AZ10" i="136"/>
  <c r="D30" i="133"/>
  <c r="E20" i="4" s="1"/>
  <c r="E30" i="133"/>
  <c r="F20" i="4" s="1"/>
  <c r="F30" i="133"/>
  <c r="G20" i="4" s="1"/>
  <c r="G30" i="133"/>
  <c r="H20" i="4" s="1"/>
  <c r="H30" i="133"/>
  <c r="I20" i="4" s="1"/>
  <c r="I30" i="133"/>
  <c r="J20" i="4" s="1"/>
  <c r="J30" i="133"/>
  <c r="K20" i="4" s="1"/>
  <c r="K30" i="133"/>
  <c r="L20" i="4" s="1"/>
  <c r="L30" i="133"/>
  <c r="M20" i="4" s="1"/>
  <c r="M30" i="133"/>
  <c r="N20" i="4" s="1"/>
  <c r="N30" i="133"/>
  <c r="O20" i="4" s="1"/>
  <c r="O30" i="133"/>
  <c r="P20" i="4" s="1"/>
  <c r="P30" i="133"/>
  <c r="Q20" i="4" s="1"/>
  <c r="Q30" i="133"/>
  <c r="R20" i="4" s="1"/>
  <c r="R30" i="133"/>
  <c r="S20" i="4" s="1"/>
  <c r="S30" i="133"/>
  <c r="T20" i="4" s="1"/>
  <c r="T30" i="133"/>
  <c r="U20" i="4" s="1"/>
  <c r="U30" i="133"/>
  <c r="V20" i="4" s="1"/>
  <c r="V30" i="133"/>
  <c r="W20" i="4" s="1"/>
  <c r="W30" i="133"/>
  <c r="X20" i="4" s="1"/>
  <c r="X30" i="133"/>
  <c r="Y20" i="4" s="1"/>
  <c r="Y30" i="133"/>
  <c r="Z20" i="4" s="1"/>
  <c r="Z30" i="133"/>
  <c r="AA20" i="4" s="1"/>
  <c r="AA30" i="133"/>
  <c r="AB20" i="4" s="1"/>
  <c r="AB30" i="133"/>
  <c r="AC20" i="4" s="1"/>
  <c r="AC30" i="133"/>
  <c r="AD20" i="4" s="1"/>
  <c r="AD30" i="133"/>
  <c r="AE20" i="4" s="1"/>
  <c r="AE30" i="133"/>
  <c r="AF20" i="4" s="1"/>
  <c r="AF30" i="133"/>
  <c r="AG20" i="4" s="1"/>
  <c r="AG30" i="133"/>
  <c r="AH20" i="4" s="1"/>
  <c r="AH30" i="133"/>
  <c r="AI20" i="4" s="1"/>
  <c r="AI30" i="133"/>
  <c r="AJ20" i="4" s="1"/>
  <c r="AJ30" i="133"/>
  <c r="AK20" i="4" s="1"/>
  <c r="AI3" i="4"/>
  <c r="AS10" i="150"/>
  <c r="AY10" i="150" s="1"/>
  <c r="AZ10" i="150" s="1"/>
  <c r="AS11" i="150"/>
  <c r="AY11" i="150" s="1"/>
  <c r="AZ11" i="150" s="1"/>
  <c r="AS12" i="150"/>
  <c r="AS13" i="150"/>
  <c r="AS15" i="150"/>
  <c r="AS16" i="150"/>
  <c r="AS17" i="150"/>
  <c r="AS18" i="150"/>
  <c r="AS19" i="150"/>
  <c r="AS20" i="150"/>
  <c r="AS22" i="150"/>
  <c r="AS23" i="150"/>
  <c r="AS24" i="150"/>
  <c r="AS25" i="150"/>
  <c r="AS26" i="150"/>
  <c r="AS10" i="148"/>
  <c r="AS11" i="148"/>
  <c r="AS12" i="148"/>
  <c r="AS13" i="148"/>
  <c r="AS14" i="148"/>
  <c r="AS15" i="148"/>
  <c r="AS16" i="148"/>
  <c r="AS17" i="148"/>
  <c r="AS18" i="148"/>
  <c r="AS19" i="148"/>
  <c r="AS9" i="148"/>
  <c r="AS11" i="143"/>
  <c r="AQ67" i="167" l="1"/>
  <c r="AP68" i="167"/>
  <c r="AR67" i="167"/>
  <c r="AZ24" i="151"/>
  <c r="AZ25" i="151"/>
  <c r="AZ23" i="151"/>
  <c r="BB28" i="151"/>
  <c r="BA29" i="4" s="1"/>
  <c r="BA28" i="151"/>
  <c r="AZ29" i="4" s="1"/>
  <c r="AY28" i="151"/>
  <c r="AX29" i="4" s="1"/>
  <c r="AX28" i="151"/>
  <c r="AW29" i="4" s="1"/>
  <c r="AW28" i="151"/>
  <c r="AV29" i="4" s="1"/>
  <c r="AV28" i="151"/>
  <c r="AU29" i="4" s="1"/>
  <c r="AS28" i="151"/>
  <c r="AR28" i="151"/>
  <c r="AM28" i="151"/>
  <c r="AL28" i="151"/>
  <c r="AM29" i="4" s="1"/>
  <c r="AK28" i="151"/>
  <c r="AL29" i="4" s="1"/>
  <c r="AJ28" i="151"/>
  <c r="AK29" i="4" s="1"/>
  <c r="AI28" i="151"/>
  <c r="AJ29" i="4" s="1"/>
  <c r="AH28" i="151"/>
  <c r="AI29" i="4" s="1"/>
  <c r="AG28" i="151"/>
  <c r="AH29" i="4" s="1"/>
  <c r="AF28" i="151"/>
  <c r="AG29" i="4" s="1"/>
  <c r="AE28" i="151"/>
  <c r="AF29" i="4" s="1"/>
  <c r="AD28" i="151"/>
  <c r="AE29" i="4" s="1"/>
  <c r="AC28" i="151"/>
  <c r="AD29" i="4" s="1"/>
  <c r="AB28" i="151"/>
  <c r="AC29" i="4" s="1"/>
  <c r="AA28" i="151"/>
  <c r="AB29" i="4" s="1"/>
  <c r="Z28" i="151"/>
  <c r="AA29" i="4" s="1"/>
  <c r="Y28" i="151"/>
  <c r="Z29" i="4" s="1"/>
  <c r="X28" i="151"/>
  <c r="Y29" i="4" s="1"/>
  <c r="W28" i="151"/>
  <c r="X29" i="4" s="1"/>
  <c r="V28" i="151"/>
  <c r="W29" i="4" s="1"/>
  <c r="U28" i="151"/>
  <c r="V29" i="4" s="1"/>
  <c r="T28" i="151"/>
  <c r="U29" i="4" s="1"/>
  <c r="S28" i="151"/>
  <c r="T29" i="4" s="1"/>
  <c r="R28" i="151"/>
  <c r="S29" i="4" s="1"/>
  <c r="Q28" i="151"/>
  <c r="P28" i="151"/>
  <c r="Q29" i="4" s="1"/>
  <c r="O28" i="151"/>
  <c r="P29" i="4" s="1"/>
  <c r="N28" i="151"/>
  <c r="O29" i="4" s="1"/>
  <c r="M28" i="151"/>
  <c r="N29" i="4" s="1"/>
  <c r="L28" i="151"/>
  <c r="M29" i="4" s="1"/>
  <c r="K28" i="151"/>
  <c r="L29" i="4" s="1"/>
  <c r="J28" i="151"/>
  <c r="K29" i="4" s="1"/>
  <c r="I28" i="151"/>
  <c r="J29" i="4" s="1"/>
  <c r="H28" i="151"/>
  <c r="I29" i="4" s="1"/>
  <c r="G28" i="151"/>
  <c r="H29" i="4" s="1"/>
  <c r="F28" i="151"/>
  <c r="G29" i="4" s="1"/>
  <c r="E28" i="151"/>
  <c r="F29" i="4" s="1"/>
  <c r="D28" i="151"/>
  <c r="E29" i="4" s="1"/>
  <c r="C28" i="151"/>
  <c r="D29" i="4" s="1"/>
  <c r="D13" i="139"/>
  <c r="E26" i="4" s="1"/>
  <c r="E13" i="139"/>
  <c r="F26" i="4" s="1"/>
  <c r="F13" i="139"/>
  <c r="G26" i="4" s="1"/>
  <c r="G13" i="139"/>
  <c r="H26" i="4" s="1"/>
  <c r="H13" i="139"/>
  <c r="I26" i="4" s="1"/>
  <c r="I13" i="139"/>
  <c r="J26" i="4" s="1"/>
  <c r="J13" i="139"/>
  <c r="K26" i="4" s="1"/>
  <c r="K13" i="139"/>
  <c r="L26" i="4" s="1"/>
  <c r="L13" i="139"/>
  <c r="M26" i="4" s="1"/>
  <c r="M13" i="139"/>
  <c r="N26" i="4" s="1"/>
  <c r="N13" i="139"/>
  <c r="O26" i="4" s="1"/>
  <c r="O13" i="139"/>
  <c r="P26" i="4" s="1"/>
  <c r="P13" i="139"/>
  <c r="Q26" i="4" s="1"/>
  <c r="Q13" i="139"/>
  <c r="R26" i="4" s="1"/>
  <c r="R13" i="139"/>
  <c r="S26" i="4" s="1"/>
  <c r="S13" i="139"/>
  <c r="T26" i="4" s="1"/>
  <c r="T13" i="139"/>
  <c r="U26" i="4" s="1"/>
  <c r="U13" i="139"/>
  <c r="V26" i="4" s="1"/>
  <c r="V13" i="139"/>
  <c r="W26" i="4" s="1"/>
  <c r="W13" i="139"/>
  <c r="X26" i="4" s="1"/>
  <c r="X13" i="139"/>
  <c r="Y26" i="4" s="1"/>
  <c r="Y13" i="139"/>
  <c r="Z26" i="4" s="1"/>
  <c r="Z13" i="139"/>
  <c r="AA26" i="4" s="1"/>
  <c r="AA13" i="139"/>
  <c r="AB26" i="4" s="1"/>
  <c r="AB13" i="139"/>
  <c r="AC26" i="4" s="1"/>
  <c r="AC13" i="139"/>
  <c r="AD26" i="4" s="1"/>
  <c r="AD13" i="139"/>
  <c r="AE26" i="4" s="1"/>
  <c r="AE13" i="139"/>
  <c r="AF26" i="4" s="1"/>
  <c r="AF13" i="139"/>
  <c r="AG26" i="4" s="1"/>
  <c r="AG13" i="139"/>
  <c r="AH26" i="4" s="1"/>
  <c r="AH13" i="139"/>
  <c r="AI26" i="4" s="1"/>
  <c r="AI13" i="139"/>
  <c r="AJ26" i="4" s="1"/>
  <c r="AJ13" i="139"/>
  <c r="AK26" i="4" s="1"/>
  <c r="AV27" i="150"/>
  <c r="AU34" i="4" s="1"/>
  <c r="AW27" i="150"/>
  <c r="AV34" i="4" s="1"/>
  <c r="AX27" i="150"/>
  <c r="AW34" i="4" s="1"/>
  <c r="AK53" i="140"/>
  <c r="AL27" i="4" s="1"/>
  <c r="D14" i="149"/>
  <c r="E38" i="4" s="1"/>
  <c r="E14" i="149"/>
  <c r="F38" i="4" s="1"/>
  <c r="F14" i="149"/>
  <c r="G38" i="4" s="1"/>
  <c r="G14" i="149"/>
  <c r="H38" i="4" s="1"/>
  <c r="H14" i="149"/>
  <c r="I38" i="4" s="1"/>
  <c r="I14" i="149"/>
  <c r="J38" i="4" s="1"/>
  <c r="J14" i="149"/>
  <c r="K38" i="4" s="1"/>
  <c r="K14" i="149"/>
  <c r="L38" i="4" s="1"/>
  <c r="L14" i="149"/>
  <c r="M38" i="4" s="1"/>
  <c r="M14" i="149"/>
  <c r="N38" i="4" s="1"/>
  <c r="N14" i="149"/>
  <c r="O38" i="4" s="1"/>
  <c r="O14" i="149"/>
  <c r="P38" i="4" s="1"/>
  <c r="P14" i="149"/>
  <c r="Q38" i="4" s="1"/>
  <c r="Q14" i="149"/>
  <c r="R38" i="4" s="1"/>
  <c r="R14" i="149"/>
  <c r="S38" i="4" s="1"/>
  <c r="S14" i="149"/>
  <c r="T38" i="4" s="1"/>
  <c r="T14" i="149"/>
  <c r="U38" i="4" s="1"/>
  <c r="U14" i="149"/>
  <c r="V38" i="4" s="1"/>
  <c r="V14" i="149"/>
  <c r="W38" i="4" s="1"/>
  <c r="W14" i="149"/>
  <c r="X38" i="4" s="1"/>
  <c r="X14" i="149"/>
  <c r="Y38" i="4" s="1"/>
  <c r="Y14" i="149"/>
  <c r="Z38" i="4" s="1"/>
  <c r="Z14" i="149"/>
  <c r="AA38" i="4" s="1"/>
  <c r="AA14" i="149"/>
  <c r="AB38" i="4" s="1"/>
  <c r="AB14" i="149"/>
  <c r="AC38" i="4" s="1"/>
  <c r="AC14" i="149"/>
  <c r="AD38" i="4" s="1"/>
  <c r="AD14" i="149"/>
  <c r="AE38" i="4" s="1"/>
  <c r="AE14" i="149"/>
  <c r="AF38" i="4" s="1"/>
  <c r="AF14" i="149"/>
  <c r="AG38" i="4" s="1"/>
  <c r="AG14" i="149"/>
  <c r="AH38" i="4" s="1"/>
  <c r="AH14" i="149"/>
  <c r="AI38" i="4" s="1"/>
  <c r="AI14" i="149"/>
  <c r="AJ38" i="4" s="1"/>
  <c r="AJ14" i="149"/>
  <c r="AK38" i="4" s="1"/>
  <c r="D20" i="148"/>
  <c r="E37" i="4" s="1"/>
  <c r="E20" i="148"/>
  <c r="F37" i="4" s="1"/>
  <c r="F20" i="148"/>
  <c r="G37" i="4" s="1"/>
  <c r="G20" i="148"/>
  <c r="H37" i="4" s="1"/>
  <c r="H20" i="148"/>
  <c r="I37" i="4" s="1"/>
  <c r="I20" i="148"/>
  <c r="J37" i="4" s="1"/>
  <c r="J20" i="148"/>
  <c r="K37" i="4" s="1"/>
  <c r="K20" i="148"/>
  <c r="L37" i="4" s="1"/>
  <c r="L20" i="148"/>
  <c r="M37" i="4" s="1"/>
  <c r="M20" i="148"/>
  <c r="N37" i="4" s="1"/>
  <c r="N20" i="148"/>
  <c r="O37" i="4" s="1"/>
  <c r="O20" i="148"/>
  <c r="P37" i="4" s="1"/>
  <c r="P20" i="148"/>
  <c r="Q37" i="4" s="1"/>
  <c r="Q20" i="148"/>
  <c r="R37" i="4" s="1"/>
  <c r="R20" i="148"/>
  <c r="S37" i="4" s="1"/>
  <c r="S20" i="148"/>
  <c r="T37" i="4" s="1"/>
  <c r="T20" i="148"/>
  <c r="U37" i="4" s="1"/>
  <c r="U20" i="148"/>
  <c r="V37" i="4" s="1"/>
  <c r="V20" i="148"/>
  <c r="W37" i="4" s="1"/>
  <c r="W20" i="148"/>
  <c r="X37" i="4" s="1"/>
  <c r="X20" i="148"/>
  <c r="Y37" i="4" s="1"/>
  <c r="Y20" i="148"/>
  <c r="Z37" i="4" s="1"/>
  <c r="Z20" i="148"/>
  <c r="AA37" i="4" s="1"/>
  <c r="AA20" i="148"/>
  <c r="AB37" i="4" s="1"/>
  <c r="AB20" i="148"/>
  <c r="AC37" i="4" s="1"/>
  <c r="AC20" i="148"/>
  <c r="AD37" i="4" s="1"/>
  <c r="AD20" i="148"/>
  <c r="AE37" i="4" s="1"/>
  <c r="AE20" i="148"/>
  <c r="AF37" i="4" s="1"/>
  <c r="AF20" i="148"/>
  <c r="AG37" i="4" s="1"/>
  <c r="AG20" i="148"/>
  <c r="AH37" i="4" s="1"/>
  <c r="AH20" i="148"/>
  <c r="AI37" i="4" s="1"/>
  <c r="AI20" i="148"/>
  <c r="AJ37" i="4" s="1"/>
  <c r="AJ20" i="148"/>
  <c r="AK37" i="4" s="1"/>
  <c r="D59" i="146"/>
  <c r="E35" i="4" s="1"/>
  <c r="E59" i="146"/>
  <c r="F35" i="4" s="1"/>
  <c r="F59" i="146"/>
  <c r="G35" i="4" s="1"/>
  <c r="G59" i="146"/>
  <c r="H35" i="4" s="1"/>
  <c r="H59" i="146"/>
  <c r="I35" i="4" s="1"/>
  <c r="I59" i="146"/>
  <c r="J35" i="4" s="1"/>
  <c r="J59" i="146"/>
  <c r="K35" i="4" s="1"/>
  <c r="K59" i="146"/>
  <c r="L35" i="4" s="1"/>
  <c r="L59" i="146"/>
  <c r="M35" i="4" s="1"/>
  <c r="M59" i="146"/>
  <c r="N35" i="4" s="1"/>
  <c r="N59" i="146"/>
  <c r="O35" i="4" s="1"/>
  <c r="O59" i="146"/>
  <c r="P35" i="4" s="1"/>
  <c r="P59" i="146"/>
  <c r="Q35" i="4" s="1"/>
  <c r="Q59" i="146"/>
  <c r="R35" i="4" s="1"/>
  <c r="R59" i="146"/>
  <c r="S35" i="4" s="1"/>
  <c r="S59" i="146"/>
  <c r="T35" i="4" s="1"/>
  <c r="T59" i="146"/>
  <c r="U35" i="4" s="1"/>
  <c r="U59" i="146"/>
  <c r="V35" i="4" s="1"/>
  <c r="V59" i="146"/>
  <c r="W35" i="4" s="1"/>
  <c r="W59" i="146"/>
  <c r="X35" i="4" s="1"/>
  <c r="X59" i="146"/>
  <c r="Y35" i="4" s="1"/>
  <c r="Y59" i="146"/>
  <c r="Z35" i="4" s="1"/>
  <c r="Z59" i="146"/>
  <c r="AA35" i="4" s="1"/>
  <c r="AA59" i="146"/>
  <c r="AB35" i="4" s="1"/>
  <c r="AB59" i="146"/>
  <c r="AC35" i="4" s="1"/>
  <c r="AC59" i="146"/>
  <c r="AD35" i="4" s="1"/>
  <c r="AD59" i="146"/>
  <c r="AE35" i="4" s="1"/>
  <c r="AE59" i="146"/>
  <c r="AF35" i="4" s="1"/>
  <c r="AF59" i="146"/>
  <c r="AG35" i="4" s="1"/>
  <c r="AG59" i="146"/>
  <c r="AH35" i="4" s="1"/>
  <c r="AH59" i="146"/>
  <c r="AI35" i="4" s="1"/>
  <c r="AI59" i="146"/>
  <c r="AJ35" i="4" s="1"/>
  <c r="AJ59" i="146"/>
  <c r="AK35" i="4" s="1"/>
  <c r="D27" i="150"/>
  <c r="E34" i="4" s="1"/>
  <c r="E27" i="150"/>
  <c r="F34" i="4" s="1"/>
  <c r="F27" i="150"/>
  <c r="G34" i="4" s="1"/>
  <c r="G27" i="150"/>
  <c r="H34" i="4" s="1"/>
  <c r="H27" i="150"/>
  <c r="I34" i="4" s="1"/>
  <c r="I27" i="150"/>
  <c r="J34" i="4" s="1"/>
  <c r="J27" i="150"/>
  <c r="K34" i="4" s="1"/>
  <c r="K27" i="150"/>
  <c r="L34" i="4" s="1"/>
  <c r="L27" i="150"/>
  <c r="M34" i="4" s="1"/>
  <c r="M27" i="150"/>
  <c r="N34" i="4" s="1"/>
  <c r="N27" i="150"/>
  <c r="O34" i="4" s="1"/>
  <c r="O27" i="150"/>
  <c r="P34" i="4" s="1"/>
  <c r="P27" i="150"/>
  <c r="Q34" i="4" s="1"/>
  <c r="Q27" i="150"/>
  <c r="R34" i="4" s="1"/>
  <c r="R27" i="150"/>
  <c r="S34" i="4" s="1"/>
  <c r="S27" i="150"/>
  <c r="T34" i="4" s="1"/>
  <c r="T27" i="150"/>
  <c r="U34" i="4" s="1"/>
  <c r="U27" i="150"/>
  <c r="V34" i="4" s="1"/>
  <c r="V27" i="150"/>
  <c r="W34" i="4" s="1"/>
  <c r="W27" i="150"/>
  <c r="X34" i="4" s="1"/>
  <c r="X27" i="150"/>
  <c r="Y34" i="4" s="1"/>
  <c r="Y27" i="150"/>
  <c r="Z34" i="4" s="1"/>
  <c r="Z27" i="150"/>
  <c r="AA34" i="4" s="1"/>
  <c r="AA27" i="150"/>
  <c r="AB34" i="4" s="1"/>
  <c r="AB27" i="150"/>
  <c r="AC34" i="4" s="1"/>
  <c r="AC27" i="150"/>
  <c r="AD34" i="4" s="1"/>
  <c r="AD27" i="150"/>
  <c r="AE34" i="4" s="1"/>
  <c r="AE27" i="150"/>
  <c r="AF34" i="4" s="1"/>
  <c r="AF27" i="150"/>
  <c r="AG34" i="4" s="1"/>
  <c r="AG27" i="150"/>
  <c r="AH34" i="4" s="1"/>
  <c r="AH27" i="150"/>
  <c r="AI34" i="4" s="1"/>
  <c r="AI27" i="150"/>
  <c r="AJ34" i="4" s="1"/>
  <c r="AJ27" i="150"/>
  <c r="AK34" i="4" s="1"/>
  <c r="D17" i="145"/>
  <c r="E33" i="4" s="1"/>
  <c r="E17" i="145"/>
  <c r="F33" i="4" s="1"/>
  <c r="F17" i="145"/>
  <c r="G33" i="4" s="1"/>
  <c r="G17" i="145"/>
  <c r="H33" i="4" s="1"/>
  <c r="H17" i="145"/>
  <c r="I33" i="4" s="1"/>
  <c r="I17" i="145"/>
  <c r="J33" i="4" s="1"/>
  <c r="J17" i="145"/>
  <c r="K33" i="4" s="1"/>
  <c r="K17" i="145"/>
  <c r="L33" i="4" s="1"/>
  <c r="L17" i="145"/>
  <c r="M33" i="4" s="1"/>
  <c r="M17" i="145"/>
  <c r="N33" i="4" s="1"/>
  <c r="N17" i="145"/>
  <c r="O33" i="4" s="1"/>
  <c r="O17" i="145"/>
  <c r="P33" i="4" s="1"/>
  <c r="P17" i="145"/>
  <c r="Q33" i="4" s="1"/>
  <c r="Q17" i="145"/>
  <c r="R33" i="4" s="1"/>
  <c r="R17" i="145"/>
  <c r="S33" i="4" s="1"/>
  <c r="S17" i="145"/>
  <c r="T33" i="4" s="1"/>
  <c r="T17" i="145"/>
  <c r="U33" i="4" s="1"/>
  <c r="U17" i="145"/>
  <c r="V33" i="4" s="1"/>
  <c r="V17" i="145"/>
  <c r="W33" i="4" s="1"/>
  <c r="W17" i="145"/>
  <c r="X33" i="4" s="1"/>
  <c r="X17" i="145"/>
  <c r="Y33" i="4" s="1"/>
  <c r="Y17" i="145"/>
  <c r="Z33" i="4" s="1"/>
  <c r="Z17" i="145"/>
  <c r="AA33" i="4" s="1"/>
  <c r="AA17" i="145"/>
  <c r="AB33" i="4" s="1"/>
  <c r="AB17" i="145"/>
  <c r="AC33" i="4" s="1"/>
  <c r="AC17" i="145"/>
  <c r="AD33" i="4" s="1"/>
  <c r="AD17" i="145"/>
  <c r="AE33" i="4" s="1"/>
  <c r="AE17" i="145"/>
  <c r="AF33" i="4" s="1"/>
  <c r="AF17" i="145"/>
  <c r="AG33" i="4" s="1"/>
  <c r="AG17" i="145"/>
  <c r="AH33" i="4" s="1"/>
  <c r="AH17" i="145"/>
  <c r="AI33" i="4" s="1"/>
  <c r="AI17" i="145"/>
  <c r="AJ33" i="4" s="1"/>
  <c r="AJ17" i="145"/>
  <c r="AK33" i="4" s="1"/>
  <c r="AW39" i="144"/>
  <c r="AV32" i="4" s="1"/>
  <c r="AX39" i="144"/>
  <c r="AW32" i="4" s="1"/>
  <c r="AY39" i="144"/>
  <c r="AX32" i="4" s="1"/>
  <c r="BA39" i="144"/>
  <c r="AZ32" i="4" s="1"/>
  <c r="BB39" i="144"/>
  <c r="BA32" i="4" s="1"/>
  <c r="D39" i="144"/>
  <c r="E32" i="4" s="1"/>
  <c r="E39" i="144"/>
  <c r="F32" i="4" s="1"/>
  <c r="F39" i="144"/>
  <c r="G32" i="4" s="1"/>
  <c r="G39" i="144"/>
  <c r="H32" i="4" s="1"/>
  <c r="H39" i="144"/>
  <c r="I32" i="4" s="1"/>
  <c r="I39" i="144"/>
  <c r="J32" i="4" s="1"/>
  <c r="J39" i="144"/>
  <c r="K32" i="4" s="1"/>
  <c r="K39" i="144"/>
  <c r="L32" i="4" s="1"/>
  <c r="L39" i="144"/>
  <c r="M32" i="4" s="1"/>
  <c r="M39" i="144"/>
  <c r="N32" i="4" s="1"/>
  <c r="N39" i="144"/>
  <c r="O32" i="4" s="1"/>
  <c r="O39" i="144"/>
  <c r="P32" i="4" s="1"/>
  <c r="P39" i="144"/>
  <c r="Q32" i="4" s="1"/>
  <c r="Q39" i="144"/>
  <c r="R32" i="4" s="1"/>
  <c r="R39" i="144"/>
  <c r="S32" i="4" s="1"/>
  <c r="S39" i="144"/>
  <c r="T32" i="4" s="1"/>
  <c r="T39" i="144"/>
  <c r="U32" i="4" s="1"/>
  <c r="U39" i="144"/>
  <c r="V32" i="4" s="1"/>
  <c r="V39" i="144"/>
  <c r="W32" i="4" s="1"/>
  <c r="W39" i="144"/>
  <c r="X32" i="4" s="1"/>
  <c r="X39" i="144"/>
  <c r="Y32" i="4" s="1"/>
  <c r="Y39" i="144"/>
  <c r="Z32" i="4" s="1"/>
  <c r="Z39" i="144"/>
  <c r="AA32" i="4" s="1"/>
  <c r="AA39" i="144"/>
  <c r="AB32" i="4" s="1"/>
  <c r="AB39" i="144"/>
  <c r="AC32" i="4" s="1"/>
  <c r="AC39" i="144"/>
  <c r="AD32" i="4" s="1"/>
  <c r="AD39" i="144"/>
  <c r="AE32" i="4" s="1"/>
  <c r="AE39" i="144"/>
  <c r="AF32" i="4" s="1"/>
  <c r="AF39" i="144"/>
  <c r="AG32" i="4" s="1"/>
  <c r="AG39" i="144"/>
  <c r="AH32" i="4" s="1"/>
  <c r="AH39" i="144"/>
  <c r="AI32" i="4" s="1"/>
  <c r="AI39" i="144"/>
  <c r="AJ32" i="4" s="1"/>
  <c r="AJ39" i="144"/>
  <c r="AK32" i="4" s="1"/>
  <c r="AZ12" i="144"/>
  <c r="AZ11" i="144"/>
  <c r="AZ10" i="144"/>
  <c r="AZ39" i="144" s="1"/>
  <c r="AY32" i="4" s="1"/>
  <c r="D15" i="143"/>
  <c r="E31" i="4" s="1"/>
  <c r="E15" i="143"/>
  <c r="F31" i="4" s="1"/>
  <c r="F15" i="143"/>
  <c r="G31" i="4" s="1"/>
  <c r="G15" i="143"/>
  <c r="H31" i="4" s="1"/>
  <c r="H15" i="143"/>
  <c r="I31" i="4" s="1"/>
  <c r="I15" i="143"/>
  <c r="J31" i="4" s="1"/>
  <c r="J15" i="143"/>
  <c r="K31" i="4" s="1"/>
  <c r="K15" i="143"/>
  <c r="L31" i="4" s="1"/>
  <c r="L15" i="143"/>
  <c r="M31" i="4" s="1"/>
  <c r="M15" i="143"/>
  <c r="N31" i="4" s="1"/>
  <c r="N15" i="143"/>
  <c r="O31" i="4" s="1"/>
  <c r="O15" i="143"/>
  <c r="P31" i="4" s="1"/>
  <c r="P15" i="143"/>
  <c r="Q31" i="4" s="1"/>
  <c r="Q15" i="143"/>
  <c r="R31" i="4" s="1"/>
  <c r="R15" i="143"/>
  <c r="S31" i="4" s="1"/>
  <c r="S15" i="143"/>
  <c r="T31" i="4" s="1"/>
  <c r="T15" i="143"/>
  <c r="U31" i="4" s="1"/>
  <c r="U15" i="143"/>
  <c r="V31" i="4" s="1"/>
  <c r="V15" i="143"/>
  <c r="W31" i="4" s="1"/>
  <c r="W15" i="143"/>
  <c r="X31" i="4" s="1"/>
  <c r="X15" i="143"/>
  <c r="Y31" i="4" s="1"/>
  <c r="Y15" i="143"/>
  <c r="Z31" i="4" s="1"/>
  <c r="Z15" i="143"/>
  <c r="AA31" i="4" s="1"/>
  <c r="AA15" i="143"/>
  <c r="AB31" i="4" s="1"/>
  <c r="AB15" i="143"/>
  <c r="AC31" i="4" s="1"/>
  <c r="AC15" i="143"/>
  <c r="AD31" i="4" s="1"/>
  <c r="AD15" i="143"/>
  <c r="AE31" i="4" s="1"/>
  <c r="AE15" i="143"/>
  <c r="AF31" i="4" s="1"/>
  <c r="AF15" i="143"/>
  <c r="AG31" i="4" s="1"/>
  <c r="AG15" i="143"/>
  <c r="AH31" i="4" s="1"/>
  <c r="AH15" i="143"/>
  <c r="AI31" i="4" s="1"/>
  <c r="AI15" i="143"/>
  <c r="AJ31" i="4" s="1"/>
  <c r="AJ15" i="143"/>
  <c r="AK31" i="4" s="1"/>
  <c r="D18" i="141"/>
  <c r="E28" i="4" s="1"/>
  <c r="E18" i="141"/>
  <c r="F28" i="4" s="1"/>
  <c r="F18" i="141"/>
  <c r="G28" i="4" s="1"/>
  <c r="G18" i="141"/>
  <c r="H28" i="4" s="1"/>
  <c r="H18" i="141"/>
  <c r="I28" i="4" s="1"/>
  <c r="I18" i="141"/>
  <c r="J28" i="4" s="1"/>
  <c r="J18" i="141"/>
  <c r="K28" i="4" s="1"/>
  <c r="K18" i="141"/>
  <c r="L28" i="4" s="1"/>
  <c r="L18" i="141"/>
  <c r="M28" i="4" s="1"/>
  <c r="M18" i="141"/>
  <c r="N28" i="4" s="1"/>
  <c r="N18" i="141"/>
  <c r="O28" i="4" s="1"/>
  <c r="O18" i="141"/>
  <c r="P28" i="4" s="1"/>
  <c r="P18" i="141"/>
  <c r="Q28" i="4" s="1"/>
  <c r="Q18" i="141"/>
  <c r="R28" i="4" s="1"/>
  <c r="R18" i="141"/>
  <c r="S28" i="4" s="1"/>
  <c r="S18" i="141"/>
  <c r="T28" i="4" s="1"/>
  <c r="T18" i="141"/>
  <c r="U28" i="4" s="1"/>
  <c r="U18" i="141"/>
  <c r="V28" i="4" s="1"/>
  <c r="V18" i="141"/>
  <c r="W28" i="4" s="1"/>
  <c r="W18" i="141"/>
  <c r="X28" i="4" s="1"/>
  <c r="X18" i="141"/>
  <c r="Y28" i="4" s="1"/>
  <c r="Y18" i="141"/>
  <c r="Z28" i="4" s="1"/>
  <c r="Z18" i="141"/>
  <c r="AA28" i="4" s="1"/>
  <c r="AA18" i="141"/>
  <c r="AB28" i="4" s="1"/>
  <c r="AB18" i="141"/>
  <c r="AC28" i="4" s="1"/>
  <c r="AC18" i="141"/>
  <c r="AD28" i="4" s="1"/>
  <c r="AD18" i="141"/>
  <c r="AE28" i="4" s="1"/>
  <c r="AE18" i="141"/>
  <c r="AF28" i="4" s="1"/>
  <c r="AF18" i="141"/>
  <c r="AG28" i="4" s="1"/>
  <c r="AG18" i="141"/>
  <c r="AH28" i="4" s="1"/>
  <c r="AH18" i="141"/>
  <c r="AI28" i="4" s="1"/>
  <c r="AI18" i="141"/>
  <c r="AJ28" i="4" s="1"/>
  <c r="AJ18" i="141"/>
  <c r="AK28" i="4" s="1"/>
  <c r="D53" i="140"/>
  <c r="E27" i="4" s="1"/>
  <c r="E53" i="140"/>
  <c r="F27" i="4" s="1"/>
  <c r="F53" i="140"/>
  <c r="G27" i="4" s="1"/>
  <c r="G53" i="140"/>
  <c r="H27" i="4" s="1"/>
  <c r="H53" i="140"/>
  <c r="I27" i="4" s="1"/>
  <c r="I53" i="140"/>
  <c r="J27" i="4" s="1"/>
  <c r="J53" i="140"/>
  <c r="K27" i="4" s="1"/>
  <c r="K53" i="140"/>
  <c r="L27" i="4" s="1"/>
  <c r="L53" i="140"/>
  <c r="M27" i="4" s="1"/>
  <c r="M53" i="140"/>
  <c r="N27" i="4" s="1"/>
  <c r="N53" i="140"/>
  <c r="O27" i="4" s="1"/>
  <c r="O53" i="140"/>
  <c r="P27" i="4" s="1"/>
  <c r="P53" i="140"/>
  <c r="Q27" i="4" s="1"/>
  <c r="Q53" i="140"/>
  <c r="R27" i="4" s="1"/>
  <c r="R53" i="140"/>
  <c r="S27" i="4" s="1"/>
  <c r="S53" i="140"/>
  <c r="T27" i="4" s="1"/>
  <c r="T53" i="140"/>
  <c r="U27" i="4" s="1"/>
  <c r="U53" i="140"/>
  <c r="V27" i="4" s="1"/>
  <c r="V53" i="140"/>
  <c r="W27" i="4" s="1"/>
  <c r="W53" i="140"/>
  <c r="X27" i="4" s="1"/>
  <c r="X53" i="140"/>
  <c r="Y27" i="4" s="1"/>
  <c r="Y53" i="140"/>
  <c r="Z27" i="4" s="1"/>
  <c r="Z53" i="140"/>
  <c r="AA27" i="4" s="1"/>
  <c r="AA53" i="140"/>
  <c r="AB27" i="4" s="1"/>
  <c r="AB53" i="140"/>
  <c r="AC27" i="4" s="1"/>
  <c r="AC53" i="140"/>
  <c r="AD27" i="4" s="1"/>
  <c r="AD53" i="140"/>
  <c r="AE27" i="4" s="1"/>
  <c r="AE53" i="140"/>
  <c r="AF27" i="4" s="1"/>
  <c r="AF53" i="140"/>
  <c r="AG27" i="4" s="1"/>
  <c r="AG53" i="140"/>
  <c r="AH27" i="4" s="1"/>
  <c r="AH53" i="140"/>
  <c r="AI27" i="4" s="1"/>
  <c r="AI53" i="140"/>
  <c r="AJ27" i="4" s="1"/>
  <c r="AJ53" i="140"/>
  <c r="AK27" i="4" s="1"/>
  <c r="D21" i="138"/>
  <c r="E25" i="4" s="1"/>
  <c r="E21" i="138"/>
  <c r="F25" i="4" s="1"/>
  <c r="F21" i="138"/>
  <c r="G25" i="4" s="1"/>
  <c r="G21" i="138"/>
  <c r="H25" i="4" s="1"/>
  <c r="H21" i="138"/>
  <c r="I25" i="4" s="1"/>
  <c r="I21" i="138"/>
  <c r="J25" i="4" s="1"/>
  <c r="J21" i="138"/>
  <c r="K25" i="4" s="1"/>
  <c r="K21" i="138"/>
  <c r="L25" i="4" s="1"/>
  <c r="L21" i="138"/>
  <c r="M25" i="4" s="1"/>
  <c r="M21" i="138"/>
  <c r="N25" i="4" s="1"/>
  <c r="N21" i="138"/>
  <c r="O25" i="4" s="1"/>
  <c r="O21" i="138"/>
  <c r="P25" i="4" s="1"/>
  <c r="P21" i="138"/>
  <c r="Q25" i="4" s="1"/>
  <c r="Q21" i="138"/>
  <c r="R25" i="4" s="1"/>
  <c r="R21" i="138"/>
  <c r="S25" i="4" s="1"/>
  <c r="S21" i="138"/>
  <c r="T25" i="4" s="1"/>
  <c r="T21" i="138"/>
  <c r="U25" i="4" s="1"/>
  <c r="U21" i="138"/>
  <c r="V25" i="4" s="1"/>
  <c r="V21" i="138"/>
  <c r="W25" i="4" s="1"/>
  <c r="W21" i="138"/>
  <c r="X25" i="4" s="1"/>
  <c r="X21" i="138"/>
  <c r="Y25" i="4" s="1"/>
  <c r="Y21" i="138"/>
  <c r="Z25" i="4" s="1"/>
  <c r="Z21" i="138"/>
  <c r="AA25" i="4" s="1"/>
  <c r="AA21" i="138"/>
  <c r="AB25" i="4" s="1"/>
  <c r="AB21" i="138"/>
  <c r="AC25" i="4" s="1"/>
  <c r="AC21" i="138"/>
  <c r="AD25" i="4" s="1"/>
  <c r="AD21" i="138"/>
  <c r="AE25" i="4" s="1"/>
  <c r="AE21" i="138"/>
  <c r="AF25" i="4" s="1"/>
  <c r="AF21" i="138"/>
  <c r="AG25" i="4" s="1"/>
  <c r="AG21" i="138"/>
  <c r="AH25" i="4" s="1"/>
  <c r="AH21" i="138"/>
  <c r="AI25" i="4" s="1"/>
  <c r="AI21" i="138"/>
  <c r="AJ25" i="4" s="1"/>
  <c r="AJ21" i="138"/>
  <c r="AK25" i="4" s="1"/>
  <c r="D12" i="137"/>
  <c r="E24" i="4" s="1"/>
  <c r="E12" i="137"/>
  <c r="F24" i="4" s="1"/>
  <c r="F12" i="137"/>
  <c r="G24" i="4" s="1"/>
  <c r="G12" i="137"/>
  <c r="H24" i="4" s="1"/>
  <c r="H12" i="137"/>
  <c r="I24" i="4" s="1"/>
  <c r="I12" i="137"/>
  <c r="J24" i="4" s="1"/>
  <c r="J12" i="137"/>
  <c r="K24" i="4" s="1"/>
  <c r="K12" i="137"/>
  <c r="L24" i="4" s="1"/>
  <c r="L12" i="137"/>
  <c r="M24" i="4" s="1"/>
  <c r="M12" i="137"/>
  <c r="N24" i="4" s="1"/>
  <c r="N12" i="137"/>
  <c r="O24" i="4" s="1"/>
  <c r="O12" i="137"/>
  <c r="P24" i="4" s="1"/>
  <c r="P12" i="137"/>
  <c r="Q24" i="4" s="1"/>
  <c r="Q12" i="137"/>
  <c r="R24" i="4" s="1"/>
  <c r="R12" i="137"/>
  <c r="S24" i="4" s="1"/>
  <c r="S12" i="137"/>
  <c r="T24" i="4" s="1"/>
  <c r="T12" i="137"/>
  <c r="U24" i="4" s="1"/>
  <c r="U12" i="137"/>
  <c r="V24" i="4" s="1"/>
  <c r="V12" i="137"/>
  <c r="W24" i="4" s="1"/>
  <c r="W12" i="137"/>
  <c r="X24" i="4" s="1"/>
  <c r="X12" i="137"/>
  <c r="Y24" i="4" s="1"/>
  <c r="Y12" i="137"/>
  <c r="Z24" i="4" s="1"/>
  <c r="Z12" i="137"/>
  <c r="AA24" i="4" s="1"/>
  <c r="AA12" i="137"/>
  <c r="AB24" i="4" s="1"/>
  <c r="AB12" i="137"/>
  <c r="AC24" i="4" s="1"/>
  <c r="AC12" i="137"/>
  <c r="AD24" i="4" s="1"/>
  <c r="AD12" i="137"/>
  <c r="AE24" i="4" s="1"/>
  <c r="AE12" i="137"/>
  <c r="AF24" i="4" s="1"/>
  <c r="AF12" i="137"/>
  <c r="AG24" i="4" s="1"/>
  <c r="AG12" i="137"/>
  <c r="AH24" i="4" s="1"/>
  <c r="AH12" i="137"/>
  <c r="AI24" i="4" s="1"/>
  <c r="AI12" i="137"/>
  <c r="AJ24" i="4" s="1"/>
  <c r="AJ12" i="137"/>
  <c r="AK24" i="4" s="1"/>
  <c r="D14" i="136"/>
  <c r="E23" i="4" s="1"/>
  <c r="E14" i="136"/>
  <c r="F23" i="4" s="1"/>
  <c r="F14" i="136"/>
  <c r="G23" i="4" s="1"/>
  <c r="G14" i="136"/>
  <c r="H23" i="4" s="1"/>
  <c r="H14" i="136"/>
  <c r="I23" i="4" s="1"/>
  <c r="I14" i="136"/>
  <c r="J23" i="4" s="1"/>
  <c r="J14" i="136"/>
  <c r="K23" i="4" s="1"/>
  <c r="K14" i="136"/>
  <c r="L23" i="4" s="1"/>
  <c r="L14" i="136"/>
  <c r="M23" i="4" s="1"/>
  <c r="M14" i="136"/>
  <c r="N23" i="4" s="1"/>
  <c r="N14" i="136"/>
  <c r="O23" i="4" s="1"/>
  <c r="O14" i="136"/>
  <c r="P23" i="4" s="1"/>
  <c r="P14" i="136"/>
  <c r="Q23" i="4" s="1"/>
  <c r="Q14" i="136"/>
  <c r="R23" i="4" s="1"/>
  <c r="R14" i="136"/>
  <c r="S23" i="4" s="1"/>
  <c r="S14" i="136"/>
  <c r="T23" i="4" s="1"/>
  <c r="T14" i="136"/>
  <c r="U23" i="4" s="1"/>
  <c r="U14" i="136"/>
  <c r="V23" i="4" s="1"/>
  <c r="V14" i="136"/>
  <c r="W23" i="4" s="1"/>
  <c r="W14" i="136"/>
  <c r="X23" i="4" s="1"/>
  <c r="X14" i="136"/>
  <c r="Y23" i="4" s="1"/>
  <c r="Y14" i="136"/>
  <c r="Z23" i="4" s="1"/>
  <c r="Z14" i="136"/>
  <c r="AA23" i="4" s="1"/>
  <c r="AA14" i="136"/>
  <c r="AB23" i="4" s="1"/>
  <c r="AB14" i="136"/>
  <c r="AC23" i="4" s="1"/>
  <c r="AC14" i="136"/>
  <c r="AD23" i="4" s="1"/>
  <c r="AD14" i="136"/>
  <c r="AE23" i="4" s="1"/>
  <c r="AE14" i="136"/>
  <c r="AF23" i="4" s="1"/>
  <c r="AF14" i="136"/>
  <c r="AG23" i="4" s="1"/>
  <c r="AG14" i="136"/>
  <c r="AH23" i="4" s="1"/>
  <c r="AH14" i="136"/>
  <c r="AI23" i="4" s="1"/>
  <c r="AI14" i="136"/>
  <c r="AJ23" i="4" s="1"/>
  <c r="AJ14" i="136"/>
  <c r="AK23" i="4" s="1"/>
  <c r="D13" i="135"/>
  <c r="E22" i="4" s="1"/>
  <c r="E13" i="135"/>
  <c r="F22" i="4" s="1"/>
  <c r="F13" i="135"/>
  <c r="G22" i="4" s="1"/>
  <c r="G13" i="135"/>
  <c r="H22" i="4" s="1"/>
  <c r="H13" i="135"/>
  <c r="I22" i="4" s="1"/>
  <c r="I13" i="135"/>
  <c r="J22" i="4" s="1"/>
  <c r="J13" i="135"/>
  <c r="K22" i="4" s="1"/>
  <c r="K13" i="135"/>
  <c r="L22" i="4" s="1"/>
  <c r="L13" i="135"/>
  <c r="M22" i="4" s="1"/>
  <c r="M13" i="135"/>
  <c r="N22" i="4" s="1"/>
  <c r="N13" i="135"/>
  <c r="O22" i="4" s="1"/>
  <c r="O13" i="135"/>
  <c r="P22" i="4" s="1"/>
  <c r="P13" i="135"/>
  <c r="Q22" i="4" s="1"/>
  <c r="Q13" i="135"/>
  <c r="R22" i="4" s="1"/>
  <c r="R13" i="135"/>
  <c r="S22" i="4" s="1"/>
  <c r="S13" i="135"/>
  <c r="T22" i="4" s="1"/>
  <c r="T13" i="135"/>
  <c r="U22" i="4" s="1"/>
  <c r="U13" i="135"/>
  <c r="V22" i="4" s="1"/>
  <c r="V13" i="135"/>
  <c r="W22" i="4" s="1"/>
  <c r="W13" i="135"/>
  <c r="X22" i="4" s="1"/>
  <c r="X13" i="135"/>
  <c r="Y22" i="4" s="1"/>
  <c r="Y13" i="135"/>
  <c r="Z22" i="4" s="1"/>
  <c r="Z13" i="135"/>
  <c r="AA22" i="4" s="1"/>
  <c r="AA13" i="135"/>
  <c r="AB22" i="4" s="1"/>
  <c r="AB13" i="135"/>
  <c r="AC22" i="4" s="1"/>
  <c r="AC13" i="135"/>
  <c r="AD22" i="4" s="1"/>
  <c r="AD13" i="135"/>
  <c r="AE22" i="4" s="1"/>
  <c r="AE13" i="135"/>
  <c r="AF22" i="4" s="1"/>
  <c r="AF13" i="135"/>
  <c r="AG22" i="4" s="1"/>
  <c r="AG13" i="135"/>
  <c r="AH22" i="4" s="1"/>
  <c r="AH13" i="135"/>
  <c r="AI22" i="4" s="1"/>
  <c r="AI13" i="135"/>
  <c r="AJ22" i="4" s="1"/>
  <c r="AJ13" i="135"/>
  <c r="AK22" i="4" s="1"/>
  <c r="D19" i="134"/>
  <c r="E21" i="4" s="1"/>
  <c r="E19" i="134"/>
  <c r="F21" i="4" s="1"/>
  <c r="F19" i="134"/>
  <c r="G21" i="4" s="1"/>
  <c r="G19" i="134"/>
  <c r="H21" i="4" s="1"/>
  <c r="H19" i="134"/>
  <c r="I21" i="4" s="1"/>
  <c r="I19" i="134"/>
  <c r="J21" i="4" s="1"/>
  <c r="J19" i="134"/>
  <c r="K21" i="4" s="1"/>
  <c r="K19" i="134"/>
  <c r="L21" i="4" s="1"/>
  <c r="L19" i="134"/>
  <c r="M21" i="4" s="1"/>
  <c r="M19" i="134"/>
  <c r="N21" i="4" s="1"/>
  <c r="N19" i="134"/>
  <c r="O21" i="4" s="1"/>
  <c r="O19" i="134"/>
  <c r="P21" i="4" s="1"/>
  <c r="P19" i="134"/>
  <c r="Q21" i="4" s="1"/>
  <c r="Q19" i="134"/>
  <c r="R21" i="4" s="1"/>
  <c r="R19" i="134"/>
  <c r="S21" i="4" s="1"/>
  <c r="S19" i="134"/>
  <c r="T21" i="4" s="1"/>
  <c r="T19" i="134"/>
  <c r="U21" i="4" s="1"/>
  <c r="U19" i="134"/>
  <c r="V21" i="4" s="1"/>
  <c r="V19" i="134"/>
  <c r="W21" i="4" s="1"/>
  <c r="W19" i="134"/>
  <c r="X21" i="4" s="1"/>
  <c r="X19" i="134"/>
  <c r="Y21" i="4" s="1"/>
  <c r="Y19" i="134"/>
  <c r="Z21" i="4" s="1"/>
  <c r="Z19" i="134"/>
  <c r="AA21" i="4" s="1"/>
  <c r="AA19" i="134"/>
  <c r="AB21" i="4" s="1"/>
  <c r="AB19" i="134"/>
  <c r="AC21" i="4" s="1"/>
  <c r="AC19" i="134"/>
  <c r="AD21" i="4" s="1"/>
  <c r="AD19" i="134"/>
  <c r="AE21" i="4" s="1"/>
  <c r="AE19" i="134"/>
  <c r="AF21" i="4" s="1"/>
  <c r="AF19" i="134"/>
  <c r="AG21" i="4" s="1"/>
  <c r="AG19" i="134"/>
  <c r="AH21" i="4" s="1"/>
  <c r="AH19" i="134"/>
  <c r="AI21" i="4" s="1"/>
  <c r="AI19" i="134"/>
  <c r="AJ21" i="4" s="1"/>
  <c r="AJ19" i="134"/>
  <c r="AK21" i="4" s="1"/>
  <c r="P4" i="4"/>
  <c r="R29" i="4" l="1"/>
  <c r="AN29" i="4"/>
  <c r="AQ68" i="167"/>
  <c r="AP69" i="167"/>
  <c r="AR68" i="167"/>
  <c r="AZ28" i="151"/>
  <c r="AY29" i="4" s="1"/>
  <c r="AP28" i="151"/>
  <c r="AQ29" i="4" s="1" a="1"/>
  <c r="AQ29" i="4" s="1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J3" i="4"/>
  <c r="AK3" i="4"/>
  <c r="BB27" i="150"/>
  <c r="BA34" i="4" s="1"/>
  <c r="BA27" i="150"/>
  <c r="AZ34" i="4" s="1"/>
  <c r="AZ27" i="150"/>
  <c r="AY34" i="4" s="1"/>
  <c r="AY27" i="150"/>
  <c r="AX34" i="4" s="1"/>
  <c r="AS27" i="150"/>
  <c r="AR27" i="150"/>
  <c r="AM27" i="150"/>
  <c r="AN34" i="4" s="1"/>
  <c r="AL27" i="150"/>
  <c r="AM34" i="4" s="1"/>
  <c r="AK27" i="150"/>
  <c r="AL34" i="4" s="1"/>
  <c r="C27" i="150"/>
  <c r="D34" i="4" s="1"/>
  <c r="AQ69" i="167" l="1"/>
  <c r="AR69" i="167"/>
  <c r="AP70" i="167"/>
  <c r="AP39" i="4"/>
  <c r="AP27" i="150"/>
  <c r="AQ34" i="4" s="1" a="1"/>
  <c r="AQ34" i="4" s="1"/>
  <c r="P39" i="4"/>
  <c r="AL4" i="4"/>
  <c r="AI4" i="4"/>
  <c r="BB14" i="149"/>
  <c r="BA38" i="4" s="1"/>
  <c r="BA14" i="149"/>
  <c r="AZ38" i="4" s="1"/>
  <c r="AZ14" i="149"/>
  <c r="AY38" i="4" s="1"/>
  <c r="AY14" i="149"/>
  <c r="AX38" i="4" s="1"/>
  <c r="AX14" i="149"/>
  <c r="AW38" i="4" s="1"/>
  <c r="AW14" i="149"/>
  <c r="AV38" i="4" s="1"/>
  <c r="AV14" i="149"/>
  <c r="AU38" i="4" s="1"/>
  <c r="AS14" i="149"/>
  <c r="AR14" i="149"/>
  <c r="AM14" i="149"/>
  <c r="AN38" i="4" s="1"/>
  <c r="AL14" i="149"/>
  <c r="AM38" i="4" s="1"/>
  <c r="AK14" i="149"/>
  <c r="AL38" i="4" s="1"/>
  <c r="C14" i="149"/>
  <c r="D38" i="4" s="1"/>
  <c r="BB20" i="148"/>
  <c r="BA37" i="4" s="1"/>
  <c r="BA20" i="148"/>
  <c r="AZ37" i="4" s="1"/>
  <c r="AZ20" i="148"/>
  <c r="AY37" i="4" s="1"/>
  <c r="AY20" i="148"/>
  <c r="AX37" i="4" s="1"/>
  <c r="AX20" i="148"/>
  <c r="AW37" i="4" s="1"/>
  <c r="AW20" i="148"/>
  <c r="AV37" i="4" s="1"/>
  <c r="AV20" i="148"/>
  <c r="AU37" i="4" s="1"/>
  <c r="AS20" i="148"/>
  <c r="AR20" i="148"/>
  <c r="AM20" i="148"/>
  <c r="AN37" i="4" s="1"/>
  <c r="AL20" i="148"/>
  <c r="AM37" i="4" s="1"/>
  <c r="AK20" i="148"/>
  <c r="AL37" i="4" s="1"/>
  <c r="C20" i="148"/>
  <c r="D37" i="4" s="1"/>
  <c r="BB15" i="147"/>
  <c r="BA36" i="4" s="1"/>
  <c r="BA15" i="147"/>
  <c r="AZ36" i="4" s="1"/>
  <c r="AZ15" i="147"/>
  <c r="AY36" i="4" s="1"/>
  <c r="AY15" i="147"/>
  <c r="AX36" i="4" s="1"/>
  <c r="AX15" i="147"/>
  <c r="AW36" i="4" s="1"/>
  <c r="AW15" i="147"/>
  <c r="AV36" i="4" s="1"/>
  <c r="AV15" i="147"/>
  <c r="AU36" i="4" s="1"/>
  <c r="AS15" i="147"/>
  <c r="AR15" i="147"/>
  <c r="AM15" i="147"/>
  <c r="AN36" i="4" s="1"/>
  <c r="AL15" i="147"/>
  <c r="AM36" i="4" s="1"/>
  <c r="AK15" i="147"/>
  <c r="AL36" i="4" s="1"/>
  <c r="AJ15" i="147"/>
  <c r="AK36" i="4" s="1"/>
  <c r="AI15" i="147"/>
  <c r="AJ36" i="4" s="1"/>
  <c r="AH15" i="147"/>
  <c r="AI36" i="4" s="1"/>
  <c r="AG15" i="147"/>
  <c r="AH36" i="4" s="1"/>
  <c r="AF15" i="147"/>
  <c r="AG36" i="4" s="1"/>
  <c r="AE15" i="147"/>
  <c r="AF36" i="4" s="1"/>
  <c r="AD15" i="147"/>
  <c r="AE36" i="4" s="1"/>
  <c r="AC15" i="147"/>
  <c r="AD36" i="4" s="1"/>
  <c r="AB15" i="147"/>
  <c r="AC36" i="4" s="1"/>
  <c r="AA15" i="147"/>
  <c r="AB36" i="4" s="1"/>
  <c r="Z15" i="147"/>
  <c r="AA36" i="4" s="1"/>
  <c r="Y15" i="147"/>
  <c r="Z36" i="4" s="1"/>
  <c r="X15" i="147"/>
  <c r="Y36" i="4" s="1"/>
  <c r="W15" i="147"/>
  <c r="X36" i="4" s="1"/>
  <c r="V15" i="147"/>
  <c r="W36" i="4" s="1"/>
  <c r="U15" i="147"/>
  <c r="V36" i="4" s="1"/>
  <c r="T15" i="147"/>
  <c r="U36" i="4" s="1"/>
  <c r="S15" i="147"/>
  <c r="T36" i="4" s="1"/>
  <c r="R15" i="147"/>
  <c r="S36" i="4" s="1"/>
  <c r="Q15" i="147"/>
  <c r="R36" i="4" s="1"/>
  <c r="P15" i="147"/>
  <c r="Q36" i="4" s="1"/>
  <c r="O15" i="147"/>
  <c r="P36" i="4" s="1"/>
  <c r="N15" i="147"/>
  <c r="O36" i="4" s="1"/>
  <c r="M15" i="147"/>
  <c r="N36" i="4" s="1"/>
  <c r="L15" i="147"/>
  <c r="M36" i="4" s="1"/>
  <c r="K15" i="147"/>
  <c r="L36" i="4" s="1"/>
  <c r="J15" i="147"/>
  <c r="K36" i="4" s="1"/>
  <c r="I15" i="147"/>
  <c r="J36" i="4" s="1"/>
  <c r="H15" i="147"/>
  <c r="I36" i="4" s="1"/>
  <c r="G15" i="147"/>
  <c r="H36" i="4" s="1"/>
  <c r="F15" i="147"/>
  <c r="G36" i="4" s="1"/>
  <c r="E15" i="147"/>
  <c r="F36" i="4" s="1"/>
  <c r="D15" i="147"/>
  <c r="E36" i="4" s="1"/>
  <c r="BB59" i="146"/>
  <c r="BA35" i="4" s="1"/>
  <c r="BA59" i="146"/>
  <c r="AZ35" i="4" s="1"/>
  <c r="AZ59" i="146"/>
  <c r="AY35" i="4" s="1"/>
  <c r="AY59" i="146"/>
  <c r="AX35" i="4" s="1"/>
  <c r="AX59" i="146"/>
  <c r="AW35" i="4" s="1"/>
  <c r="AW59" i="146"/>
  <c r="AV35" i="4" s="1"/>
  <c r="AV59" i="146"/>
  <c r="AU35" i="4" s="1"/>
  <c r="AS59" i="146"/>
  <c r="AR59" i="146"/>
  <c r="AM59" i="146"/>
  <c r="AN35" i="4" s="1"/>
  <c r="AL59" i="146"/>
  <c r="AM35" i="4" s="1"/>
  <c r="AK59" i="146"/>
  <c r="AL35" i="4" s="1"/>
  <c r="C59" i="146"/>
  <c r="D35" i="4" s="1"/>
  <c r="BB17" i="145"/>
  <c r="BA33" i="4" s="1"/>
  <c r="BA17" i="145"/>
  <c r="AZ33" i="4" s="1"/>
  <c r="AZ17" i="145"/>
  <c r="AY33" i="4" s="1"/>
  <c r="AY17" i="145"/>
  <c r="AX33" i="4" s="1"/>
  <c r="AX17" i="145"/>
  <c r="AW33" i="4" s="1"/>
  <c r="AW17" i="145"/>
  <c r="AV33" i="4" s="1"/>
  <c r="AV17" i="145"/>
  <c r="AU33" i="4" s="1"/>
  <c r="AS17" i="145"/>
  <c r="AR17" i="145"/>
  <c r="AM17" i="145"/>
  <c r="AN33" i="4" s="1"/>
  <c r="AL17" i="145"/>
  <c r="AM33" i="4" s="1"/>
  <c r="AK17" i="145"/>
  <c r="AL33" i="4" s="1"/>
  <c r="C17" i="145"/>
  <c r="D33" i="4" s="1"/>
  <c r="AV39" i="144"/>
  <c r="AU32" i="4" s="1"/>
  <c r="AS39" i="144"/>
  <c r="AR39" i="144"/>
  <c r="AM39" i="144"/>
  <c r="AN32" i="4" s="1"/>
  <c r="AL39" i="144"/>
  <c r="AM32" i="4" s="1"/>
  <c r="AK39" i="144"/>
  <c r="AL32" i="4" s="1"/>
  <c r="C39" i="144"/>
  <c r="D32" i="4" s="1"/>
  <c r="BB15" i="143"/>
  <c r="BA31" i="4" s="1"/>
  <c r="BA15" i="143"/>
  <c r="AZ31" i="4" s="1"/>
  <c r="AZ15" i="143"/>
  <c r="AY31" i="4" s="1"/>
  <c r="AY15" i="143"/>
  <c r="AX31" i="4" s="1"/>
  <c r="AX15" i="143"/>
  <c r="AW31" i="4" s="1"/>
  <c r="AW15" i="143"/>
  <c r="AV31" i="4" s="1"/>
  <c r="AV15" i="143"/>
  <c r="AU31" i="4" s="1"/>
  <c r="AS15" i="143"/>
  <c r="AR15" i="143"/>
  <c r="AM15" i="143"/>
  <c r="AN31" i="4" s="1"/>
  <c r="AL15" i="143"/>
  <c r="AM31" i="4" s="1"/>
  <c r="AK15" i="143"/>
  <c r="AL31" i="4" s="1"/>
  <c r="C15" i="143"/>
  <c r="D31" i="4" s="1"/>
  <c r="BB18" i="141"/>
  <c r="BA28" i="4" s="1"/>
  <c r="BA18" i="141"/>
  <c r="AZ28" i="4" s="1"/>
  <c r="AZ18" i="141"/>
  <c r="AY28" i="4" s="1"/>
  <c r="AY18" i="141"/>
  <c r="AX28" i="4" s="1"/>
  <c r="AX18" i="141"/>
  <c r="AW28" i="4" s="1"/>
  <c r="AW18" i="141"/>
  <c r="AV28" i="4" s="1"/>
  <c r="AV18" i="141"/>
  <c r="AU28" i="4" s="1"/>
  <c r="AS18" i="141"/>
  <c r="AR18" i="141"/>
  <c r="AM18" i="141"/>
  <c r="AN28" i="4" s="1"/>
  <c r="AL18" i="141"/>
  <c r="AM28" i="4" s="1"/>
  <c r="AK18" i="141"/>
  <c r="AL28" i="4" s="1"/>
  <c r="C18" i="141"/>
  <c r="D28" i="4" s="1"/>
  <c r="BB53" i="140"/>
  <c r="BA27" i="4" s="1"/>
  <c r="BA53" i="140"/>
  <c r="AZ27" i="4" s="1"/>
  <c r="AZ53" i="140"/>
  <c r="AY27" i="4" s="1"/>
  <c r="AY53" i="140"/>
  <c r="AX27" i="4" s="1"/>
  <c r="AX53" i="140"/>
  <c r="AW27" i="4" s="1"/>
  <c r="AW53" i="140"/>
  <c r="AV27" i="4" s="1"/>
  <c r="AV53" i="140"/>
  <c r="AU27" i="4" s="1"/>
  <c r="AS53" i="140"/>
  <c r="AR53" i="140"/>
  <c r="AM53" i="140"/>
  <c r="AN27" i="4" s="1"/>
  <c r="AL53" i="140"/>
  <c r="AM27" i="4" s="1"/>
  <c r="C53" i="140"/>
  <c r="D27" i="4" s="1"/>
  <c r="BB13" i="139"/>
  <c r="BA26" i="4" s="1"/>
  <c r="BA13" i="139"/>
  <c r="AZ26" i="4" s="1"/>
  <c r="AZ13" i="139"/>
  <c r="AY26" i="4" s="1"/>
  <c r="AY13" i="139"/>
  <c r="AX26" i="4" s="1"/>
  <c r="AX13" i="139"/>
  <c r="AW26" i="4" s="1"/>
  <c r="AW13" i="139"/>
  <c r="AV26" i="4" s="1"/>
  <c r="AV13" i="139"/>
  <c r="AU26" i="4" s="1"/>
  <c r="AS13" i="139"/>
  <c r="AR13" i="139"/>
  <c r="AM13" i="139"/>
  <c r="AN26" i="4" s="1"/>
  <c r="AL13" i="139"/>
  <c r="AM26" i="4" s="1"/>
  <c r="AK13" i="139"/>
  <c r="AL26" i="4" s="1"/>
  <c r="C13" i="139"/>
  <c r="D26" i="4" s="1"/>
  <c r="BB21" i="138"/>
  <c r="BA25" i="4" s="1"/>
  <c r="BA21" i="138"/>
  <c r="AZ25" i="4" s="1"/>
  <c r="AZ21" i="138"/>
  <c r="AY25" i="4" s="1"/>
  <c r="AY21" i="138"/>
  <c r="AX25" i="4" s="1"/>
  <c r="AX21" i="138"/>
  <c r="AW25" i="4" s="1"/>
  <c r="AW21" i="138"/>
  <c r="AV25" i="4" s="1"/>
  <c r="AV21" i="138"/>
  <c r="AU25" i="4" s="1"/>
  <c r="AS21" i="138"/>
  <c r="AR21" i="138"/>
  <c r="AM21" i="138"/>
  <c r="AN25" i="4" s="1"/>
  <c r="AL21" i="138"/>
  <c r="AM25" i="4" s="1"/>
  <c r="AK21" i="138"/>
  <c r="AL25" i="4" s="1"/>
  <c r="C21" i="138"/>
  <c r="D25" i="4" s="1"/>
  <c r="BB12" i="137"/>
  <c r="BA24" i="4" s="1"/>
  <c r="BA12" i="137"/>
  <c r="AZ24" i="4" s="1"/>
  <c r="AY12" i="137"/>
  <c r="AX24" i="4" s="1"/>
  <c r="AX12" i="137"/>
  <c r="AW24" i="4" s="1"/>
  <c r="AW12" i="137"/>
  <c r="AV24" i="4" s="1"/>
  <c r="AV12" i="137"/>
  <c r="AU24" i="4" s="1"/>
  <c r="AS12" i="137"/>
  <c r="AR12" i="137"/>
  <c r="AM12" i="137"/>
  <c r="AN24" i="4" s="1"/>
  <c r="AL12" i="137"/>
  <c r="AM24" i="4" s="1"/>
  <c r="AK12" i="137"/>
  <c r="AL24" i="4" s="1"/>
  <c r="C12" i="137"/>
  <c r="D24" i="4" s="1"/>
  <c r="AZ12" i="137"/>
  <c r="AY24" i="4" s="1"/>
  <c r="BB14" i="136"/>
  <c r="BA23" i="4" s="1"/>
  <c r="BA14" i="136"/>
  <c r="AZ23" i="4" s="1"/>
  <c r="AY14" i="136"/>
  <c r="AX23" i="4" s="1"/>
  <c r="AX14" i="136"/>
  <c r="AW23" i="4" s="1"/>
  <c r="AW14" i="136"/>
  <c r="AV23" i="4" s="1"/>
  <c r="AV14" i="136"/>
  <c r="AU23" i="4" s="1"/>
  <c r="AS14" i="136"/>
  <c r="AR14" i="136"/>
  <c r="AM14" i="136"/>
  <c r="AN23" i="4" s="1"/>
  <c r="AL14" i="136"/>
  <c r="AM23" i="4" s="1"/>
  <c r="AK14" i="136"/>
  <c r="AL23" i="4" s="1"/>
  <c r="C14" i="136"/>
  <c r="D23" i="4" s="1"/>
  <c r="AZ14" i="136"/>
  <c r="AY23" i="4" s="1"/>
  <c r="BB13" i="135"/>
  <c r="BA22" i="4" s="1"/>
  <c r="BA13" i="135"/>
  <c r="AZ22" i="4" s="1"/>
  <c r="AY13" i="135"/>
  <c r="AX22" i="4" s="1"/>
  <c r="AX13" i="135"/>
  <c r="AW22" i="4" s="1"/>
  <c r="AW13" i="135"/>
  <c r="AV22" i="4" s="1"/>
  <c r="AV13" i="135"/>
  <c r="AU22" i="4" s="1"/>
  <c r="AS13" i="135"/>
  <c r="AR13" i="135"/>
  <c r="AM13" i="135"/>
  <c r="AN22" i="4" s="1"/>
  <c r="AL13" i="135"/>
  <c r="AM22" i="4" s="1"/>
  <c r="AK13" i="135"/>
  <c r="AL22" i="4" s="1"/>
  <c r="C13" i="135"/>
  <c r="D22" i="4" s="1"/>
  <c r="AZ13" i="135"/>
  <c r="AY22" i="4" s="1"/>
  <c r="BB19" i="134"/>
  <c r="BA21" i="4" s="1"/>
  <c r="BA19" i="134"/>
  <c r="AZ21" i="4" s="1"/>
  <c r="AY19" i="134"/>
  <c r="AX21" i="4" s="1"/>
  <c r="AX19" i="134"/>
  <c r="AW21" i="4" s="1"/>
  <c r="AW19" i="134"/>
  <c r="AV21" i="4" s="1"/>
  <c r="AV19" i="134"/>
  <c r="AU21" i="4" s="1"/>
  <c r="AS19" i="134"/>
  <c r="AR19" i="134"/>
  <c r="AM19" i="134"/>
  <c r="AN21" i="4" s="1"/>
  <c r="AL19" i="134"/>
  <c r="AM21" i="4" s="1"/>
  <c r="AK19" i="134"/>
  <c r="AL21" i="4" s="1"/>
  <c r="C19" i="134"/>
  <c r="D21" i="4" s="1"/>
  <c r="AZ19" i="134"/>
  <c r="AY21" i="4" s="1"/>
  <c r="BB30" i="133"/>
  <c r="BA20" i="4" s="1"/>
  <c r="BA30" i="133"/>
  <c r="AZ20" i="4" s="1"/>
  <c r="AZ30" i="133"/>
  <c r="AY20" i="4" s="1"/>
  <c r="AY30" i="133"/>
  <c r="AX20" i="4" s="1"/>
  <c r="AX30" i="133"/>
  <c r="AW20" i="4" s="1"/>
  <c r="AW30" i="133"/>
  <c r="AV20" i="4" s="1"/>
  <c r="AV30" i="133"/>
  <c r="AU20" i="4" s="1"/>
  <c r="AS30" i="133"/>
  <c r="AR30" i="133"/>
  <c r="AM30" i="133"/>
  <c r="AN20" i="4" s="1"/>
  <c r="AL30" i="133"/>
  <c r="AM20" i="4" s="1"/>
  <c r="AK30" i="133"/>
  <c r="AL20" i="4" s="1"/>
  <c r="C30" i="133"/>
  <c r="D20" i="4" s="1"/>
  <c r="AQ70" i="167" l="1"/>
  <c r="AR70" i="167"/>
  <c r="AP71" i="167"/>
  <c r="AQ71" i="167" s="1"/>
  <c r="AR71" i="167" s="1"/>
  <c r="AR72" i="167" s="1"/>
  <c r="AP72" i="167" s="1"/>
  <c r="AP14" i="149"/>
  <c r="AP21" i="138"/>
  <c r="AQ25" i="4" s="1" a="1"/>
  <c r="AQ25" i="4" s="1"/>
  <c r="AI39" i="4"/>
  <c r="AP15" i="143"/>
  <c r="AQ31" i="4" s="1" a="1"/>
  <c r="AQ31" i="4" s="1"/>
  <c r="AP13" i="135"/>
  <c r="AP53" i="140"/>
  <c r="AQ27" i="4" s="1" a="1"/>
  <c r="AQ27" i="4" s="1"/>
  <c r="AP17" i="145"/>
  <c r="AQ33" i="4" s="1" a="1"/>
  <c r="AQ33" i="4" s="1"/>
  <c r="AP15" i="147"/>
  <c r="AQ36" i="4" s="1" a="1"/>
  <c r="AQ36" i="4" s="1"/>
  <c r="AP59" i="146"/>
  <c r="AQ35" i="4" s="1" a="1"/>
  <c r="AQ35" i="4" s="1"/>
  <c r="AP20" i="148"/>
  <c r="AQ37" i="4" s="1" a="1"/>
  <c r="AQ37" i="4" s="1"/>
  <c r="AP39" i="144"/>
  <c r="AQ32" i="4" s="1" a="1"/>
  <c r="AQ32" i="4" s="1"/>
  <c r="AP13" i="139"/>
  <c r="AQ26" i="4" s="1" a="1"/>
  <c r="AQ26" i="4" s="1"/>
  <c r="AP12" i="137"/>
  <c r="AP18" i="141"/>
  <c r="AQ28" i="4" s="1" a="1"/>
  <c r="AQ28" i="4" s="1"/>
  <c r="AP14" i="136"/>
  <c r="AQ23" i="4" s="1" a="1"/>
  <c r="AQ23" i="4" s="1"/>
  <c r="AP19" i="134"/>
  <c r="AQ21" i="4" s="1" a="1"/>
  <c r="AQ21" i="4" s="1"/>
  <c r="AP30" i="133"/>
  <c r="AQ20" i="4" s="1" a="1"/>
  <c r="AQ20" i="4" s="1"/>
  <c r="AQ24" i="4" l="1" a="1"/>
  <c r="AQ24" i="4" s="1"/>
  <c r="AQ22" i="4" a="1"/>
  <c r="AQ22" i="4" s="1"/>
  <c r="AQ38" i="4" a="1"/>
  <c r="AQ38" i="4" s="1"/>
  <c r="BA4" i="4"/>
  <c r="AZ4" i="4"/>
  <c r="AY4" i="4"/>
  <c r="AX4" i="4"/>
  <c r="AW4" i="4"/>
  <c r="AV4" i="4"/>
  <c r="AU4" i="4"/>
  <c r="AN4" i="4"/>
  <c r="AM4" i="4"/>
  <c r="AK4" i="4"/>
  <c r="AJ4" i="4"/>
  <c r="AJ39" i="4" s="1"/>
  <c r="AH4" i="4"/>
  <c r="AH39" i="4" s="1"/>
  <c r="AG4" i="4"/>
  <c r="AF4" i="4"/>
  <c r="AE4" i="4"/>
  <c r="AD4" i="4"/>
  <c r="AD39" i="4" s="1"/>
  <c r="AC4" i="4"/>
  <c r="AB4" i="4"/>
  <c r="AA4" i="4"/>
  <c r="AA39" i="4" s="1"/>
  <c r="Z4" i="4"/>
  <c r="Z39" i="4" s="1"/>
  <c r="Y4" i="4"/>
  <c r="Y39" i="4" s="1"/>
  <c r="X4" i="4"/>
  <c r="X39" i="4" s="1"/>
  <c r="W4" i="4"/>
  <c r="W39" i="4" s="1"/>
  <c r="V4" i="4"/>
  <c r="V39" i="4" s="1"/>
  <c r="U4" i="4"/>
  <c r="U39" i="4" s="1"/>
  <c r="T4" i="4"/>
  <c r="T39" i="4" s="1"/>
  <c r="S4" i="4"/>
  <c r="S39" i="4" s="1"/>
  <c r="R4" i="4"/>
  <c r="R39" i="4" s="1"/>
  <c r="Q4" i="4"/>
  <c r="Q39" i="4" s="1"/>
  <c r="O4" i="4"/>
  <c r="O39" i="4" s="1"/>
  <c r="N4" i="4"/>
  <c r="N39" i="4" s="1"/>
  <c r="M4" i="4"/>
  <c r="M39" i="4" s="1"/>
  <c r="L4" i="4"/>
  <c r="L39" i="4" s="1"/>
  <c r="K4" i="4"/>
  <c r="K39" i="4" s="1"/>
  <c r="J4" i="4"/>
  <c r="J39" i="4" s="1"/>
  <c r="I4" i="4"/>
  <c r="I39" i="4" s="1"/>
  <c r="H4" i="4"/>
  <c r="H39" i="4" s="1"/>
  <c r="G4" i="4"/>
  <c r="G39" i="4" s="1"/>
  <c r="F4" i="4"/>
  <c r="F39" i="4" s="1"/>
  <c r="E4" i="4"/>
  <c r="E39" i="4" s="1"/>
  <c r="D4" i="4"/>
  <c r="AE39" i="4" l="1"/>
  <c r="AF39" i="4"/>
  <c r="AG39" i="4"/>
  <c r="AB39" i="4"/>
  <c r="AK39" i="4"/>
  <c r="AC39" i="4"/>
  <c r="AX3" i="4" l="1"/>
  <c r="AY3" i="4"/>
  <c r="AZ3" i="4"/>
  <c r="AX39" i="4" l="1"/>
  <c r="AZ39" i="4" l="1"/>
  <c r="AY39" i="4"/>
  <c r="AL3" i="4" l="1"/>
  <c r="AL39" i="4" s="1"/>
  <c r="AM3" i="4"/>
  <c r="AM39" i="4" s="1"/>
  <c r="AN3" i="4"/>
  <c r="AN39" i="4" s="1"/>
  <c r="AV3" i="4"/>
  <c r="AV39" i="4" s="1"/>
  <c r="AU3" i="4"/>
  <c r="AU39" i="4" s="1"/>
  <c r="D3" i="4"/>
  <c r="D39" i="4" s="1"/>
  <c r="AW3" i="4" l="1"/>
  <c r="AW39" i="4" s="1"/>
  <c r="BA3" i="4" l="1"/>
  <c r="BA39" i="4" s="1"/>
  <c r="AO39" i="4" l="1"/>
  <c r="AQ39" i="4"/>
  <c r="AR32" i="174"/>
  <c r="AR68" i="174" s="1"/>
  <c r="AP68" i="174" s="1"/>
  <c r="AR3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<sst xmlns="http://schemas.openxmlformats.org/spreadsheetml/2006/main" count="3926" uniqueCount="678">
  <si>
    <t>Observaciones</t>
  </si>
  <si>
    <t>N° Poste</t>
  </si>
  <si>
    <t>Poste Nuevo 9m</t>
  </si>
  <si>
    <t>Poste Nuevo 11m</t>
  </si>
  <si>
    <t>Poste Entel Existente</t>
  </si>
  <si>
    <t>Poste Eléctrico</t>
  </si>
  <si>
    <t>Madera</t>
  </si>
  <si>
    <t>Concreto</t>
  </si>
  <si>
    <t>Metal</t>
  </si>
  <si>
    <t>Duplo</t>
  </si>
  <si>
    <t>Paso</t>
  </si>
  <si>
    <t>Terminal</t>
  </si>
  <si>
    <t>Brazo Extensión Duplo</t>
  </si>
  <si>
    <t>Brazo Extensión Paso</t>
  </si>
  <si>
    <t>Medio Cruce Americano (T)</t>
  </si>
  <si>
    <t>Cruce Americano (+)</t>
  </si>
  <si>
    <t>Cámara Existente</t>
  </si>
  <si>
    <t>Cámara Nueva</t>
  </si>
  <si>
    <t>Splitter 1:4</t>
  </si>
  <si>
    <t>Splitter 1:16</t>
  </si>
  <si>
    <t>Latitud</t>
  </si>
  <si>
    <t>Longitud</t>
  </si>
  <si>
    <t>Total</t>
  </si>
  <si>
    <t>Reserva (m)</t>
  </si>
  <si>
    <t>Total Material Adicional</t>
  </si>
  <si>
    <t>Longitud Total Tendido (m)</t>
  </si>
  <si>
    <t>Cruceta</t>
  </si>
  <si>
    <t>Distancia Vano Atrás (m)</t>
  </si>
  <si>
    <t>Empalmes en NAP</t>
  </si>
  <si>
    <t>Brazo Extensión Terminal</t>
  </si>
  <si>
    <t>Cruce Topo</t>
  </si>
  <si>
    <t>Raquetas (Set de 2)</t>
  </si>
  <si>
    <t>Malla 3/16"</t>
  </si>
  <si>
    <t>Cable de Acero 3/16" (m)</t>
  </si>
  <si>
    <t>Alambre Devanar (m)</t>
  </si>
  <si>
    <t>72 Hilos (m)</t>
  </si>
  <si>
    <t>24 Hilos (m)</t>
  </si>
  <si>
    <t>Total (m)</t>
  </si>
  <si>
    <t>Tramo</t>
  </si>
  <si>
    <t>Material Adicional</t>
  </si>
  <si>
    <t>Nuevo Poste de Apoyo</t>
  </si>
  <si>
    <t>Fibra de Vidrio</t>
  </si>
  <si>
    <t>Canalización</t>
  </si>
  <si>
    <t>Subida Lateral Existente</t>
  </si>
  <si>
    <t>OLT</t>
  </si>
  <si>
    <t>Transformador</t>
  </si>
  <si>
    <t>1A</t>
  </si>
  <si>
    <t>1B</t>
  </si>
  <si>
    <t>1C</t>
  </si>
  <si>
    <t>1D</t>
  </si>
  <si>
    <t>2A</t>
  </si>
  <si>
    <t>2C</t>
  </si>
  <si>
    <t>2D</t>
  </si>
  <si>
    <t>3D</t>
  </si>
  <si>
    <t>4B</t>
  </si>
  <si>
    <t>4C</t>
  </si>
  <si>
    <t>4D</t>
  </si>
  <si>
    <t>LONGITUDE</t>
  </si>
  <si>
    <t>LATITUDE</t>
  </si>
  <si>
    <t>NP</t>
  </si>
  <si>
    <t>JC (Join Closure)</t>
  </si>
  <si>
    <t>Empalmes en JC</t>
  </si>
  <si>
    <t>NAP (ODB)</t>
  </si>
  <si>
    <t>JC/NAP</t>
  </si>
  <si>
    <t>NOMBRE DE ODN</t>
  </si>
  <si>
    <t>DEPARTAMENTO</t>
  </si>
  <si>
    <t>OBRAS CIVILES</t>
  </si>
  <si>
    <t>FERRETERIA</t>
  </si>
  <si>
    <t>POSTES</t>
  </si>
  <si>
    <t>CABLE DE FIBRA OPTICA</t>
  </si>
  <si>
    <t>N°</t>
  </si>
  <si>
    <t>INFRAESTRUCTURA CIVIL</t>
  </si>
  <si>
    <t>COORDENADAS DE POSTES</t>
  </si>
  <si>
    <t>MATERIAL ADICIONAL</t>
  </si>
  <si>
    <t>Total Mat Adicional</t>
  </si>
  <si>
    <t>ADSS 72 Hilos</t>
  </si>
  <si>
    <t>Cinta BAP2</t>
  </si>
  <si>
    <t>Cinta BAP3</t>
  </si>
  <si>
    <t>NUMERO DE ODN</t>
  </si>
  <si>
    <t>F-01</t>
  </si>
  <si>
    <t>R-1.1</t>
  </si>
  <si>
    <t>R-1.2</t>
  </si>
  <si>
    <t>R-1.2.1</t>
  </si>
  <si>
    <t>Rienda</t>
  </si>
  <si>
    <t>Longitud de F.O. (m)</t>
  </si>
  <si>
    <t>FORMULARIO DE CONTROL DE POSTACION Y FERRETERIA</t>
  </si>
  <si>
    <t>ID CABLE F.O.</t>
  </si>
  <si>
    <t>TIPO F.O.</t>
  </si>
  <si>
    <t>AMPLIACIÓN DE COBERTURA FTTH NACIONAL 2022</t>
  </si>
  <si>
    <t>Brazo Extensión Duplo 0.6 m</t>
  </si>
  <si>
    <t>Nuevo Apoyo en poste</t>
  </si>
  <si>
    <t>Subida Lateral Nueva 2"</t>
  </si>
  <si>
    <t>Subida Lateral Nueva 3"</t>
  </si>
  <si>
    <t>Cinta BAP 3</t>
  </si>
  <si>
    <t>REGIONAL:</t>
  </si>
  <si>
    <t>ODN:</t>
  </si>
  <si>
    <t>FECHA:</t>
  </si>
  <si>
    <t>Version y revision de documentos</t>
  </si>
  <si>
    <t>Version</t>
  </si>
  <si>
    <t>Tipo</t>
  </si>
  <si>
    <t>Empresa</t>
  </si>
  <si>
    <t>Cargo</t>
  </si>
  <si>
    <t>Nombre Responsable</t>
  </si>
  <si>
    <t>Fecha inicio</t>
  </si>
  <si>
    <t>Fecha fin
(Enviado)</t>
  </si>
  <si>
    <t>Elaborado por</t>
  </si>
  <si>
    <t>Diseñador</t>
  </si>
  <si>
    <t>Revisado y aprobado por</t>
  </si>
  <si>
    <t>PM</t>
  </si>
  <si>
    <t>1° Revision</t>
  </si>
  <si>
    <t>Doc M.</t>
  </si>
  <si>
    <t>Aprobado por</t>
  </si>
  <si>
    <t>ZTE</t>
  </si>
  <si>
    <t>RPM</t>
  </si>
  <si>
    <t>Design Team</t>
  </si>
  <si>
    <t>"Contratista"</t>
  </si>
  <si>
    <t>Brazo Extensión Duplo 1.2 m</t>
  </si>
  <si>
    <t>Rack para cable 3/16</t>
  </si>
  <si>
    <t>Guardacabo para cable 3/16</t>
  </si>
  <si>
    <t>Duplo para cable 3/16</t>
  </si>
  <si>
    <t>Terminal para cable 3/16</t>
  </si>
  <si>
    <t>Ca_1</t>
  </si>
  <si>
    <t>TORRE</t>
  </si>
  <si>
    <t>3A</t>
  </si>
  <si>
    <t>3B</t>
  </si>
  <si>
    <t>3C</t>
  </si>
  <si>
    <t>4A</t>
  </si>
  <si>
    <t>DEV_FO</t>
  </si>
  <si>
    <t>9A</t>
  </si>
  <si>
    <t>9B</t>
  </si>
  <si>
    <t>9C</t>
  </si>
  <si>
    <t>2B</t>
  </si>
  <si>
    <t>5A</t>
  </si>
  <si>
    <t>5B</t>
  </si>
  <si>
    <t>6A</t>
  </si>
  <si>
    <t>6B</t>
  </si>
  <si>
    <t>7A</t>
  </si>
  <si>
    <t>7B</t>
  </si>
  <si>
    <t>8A</t>
  </si>
  <si>
    <t>8B</t>
  </si>
  <si>
    <t>5C</t>
  </si>
  <si>
    <t>5D</t>
  </si>
  <si>
    <t>6D</t>
  </si>
  <si>
    <t>6C</t>
  </si>
  <si>
    <t>7C</t>
  </si>
  <si>
    <t>8C</t>
  </si>
  <si>
    <t>8D</t>
  </si>
  <si>
    <t>7D</t>
  </si>
  <si>
    <t>TRANSFORMADOR</t>
  </si>
  <si>
    <t>9D</t>
  </si>
  <si>
    <t>22A</t>
  </si>
  <si>
    <t>22B</t>
  </si>
  <si>
    <t>24A</t>
  </si>
  <si>
    <t>24B</t>
  </si>
  <si>
    <t>24C</t>
  </si>
  <si>
    <t>24D</t>
  </si>
  <si>
    <t>25A</t>
  </si>
  <si>
    <t>19A</t>
  </si>
  <si>
    <t>19B</t>
  </si>
  <si>
    <t>20A</t>
  </si>
  <si>
    <t>19C</t>
  </si>
  <si>
    <t>21A</t>
  </si>
  <si>
    <t>21B</t>
  </si>
  <si>
    <t>21C</t>
  </si>
  <si>
    <t>20B</t>
  </si>
  <si>
    <t>20C</t>
  </si>
  <si>
    <t>20D</t>
  </si>
  <si>
    <t>19D</t>
  </si>
  <si>
    <t>21D</t>
  </si>
  <si>
    <t>22C</t>
  </si>
  <si>
    <t>23D</t>
  </si>
  <si>
    <t>22D</t>
  </si>
  <si>
    <t>26A</t>
  </si>
  <si>
    <t>26B</t>
  </si>
  <si>
    <t>26C</t>
  </si>
  <si>
    <t>26D</t>
  </si>
  <si>
    <t>25B</t>
  </si>
  <si>
    <t>25C</t>
  </si>
  <si>
    <t>25D</t>
  </si>
  <si>
    <t>Ca_1(T)</t>
  </si>
  <si>
    <t>OLT-CEAD</t>
  </si>
  <si>
    <t>Torre</t>
  </si>
  <si>
    <t>120 Hilos (m)</t>
  </si>
  <si>
    <t>R-1</t>
  </si>
  <si>
    <t>R-1.3</t>
  </si>
  <si>
    <t>R-1.3.1</t>
  </si>
  <si>
    <t>R-1.3.2</t>
  </si>
  <si>
    <t>R-1.3.3</t>
  </si>
  <si>
    <t>R-1.3.4</t>
  </si>
  <si>
    <t>R-2</t>
  </si>
  <si>
    <t>R-2.1</t>
  </si>
  <si>
    <t>R-2.2</t>
  </si>
  <si>
    <t>R-2.3</t>
  </si>
  <si>
    <t>R-2.4</t>
  </si>
  <si>
    <t>R-2.5</t>
  </si>
  <si>
    <t>R-2.5.1</t>
  </si>
  <si>
    <t>R-2.5.1.1</t>
  </si>
  <si>
    <t>R-2.5.2</t>
  </si>
  <si>
    <t>R-2.5.3</t>
  </si>
  <si>
    <t>R-2.6</t>
  </si>
  <si>
    <t>R-2.6.1</t>
  </si>
  <si>
    <t>R-2.7</t>
  </si>
  <si>
    <t>R-2.7.1</t>
  </si>
  <si>
    <t>R-2.8</t>
  </si>
  <si>
    <t>R-3</t>
  </si>
  <si>
    <t>R-3.1</t>
  </si>
  <si>
    <t>R-3.1.1</t>
  </si>
  <si>
    <t>R-3.2</t>
  </si>
  <si>
    <t>R-4</t>
  </si>
  <si>
    <t>R-4.1</t>
  </si>
  <si>
    <t>R-4.2</t>
  </si>
  <si>
    <t>R-4.3</t>
  </si>
  <si>
    <t>PANDO</t>
  </si>
  <si>
    <t>VILLA BUSCH</t>
  </si>
  <si>
    <t>Mauricio Vega</t>
  </si>
  <si>
    <t>Darcy Patón</t>
  </si>
  <si>
    <t>ADSS 120 Hilos</t>
  </si>
  <si>
    <t>ADSS 24 Hilos</t>
  </si>
  <si>
    <t>Z</t>
  </si>
  <si>
    <t>transformador</t>
  </si>
  <si>
    <t>35C</t>
  </si>
  <si>
    <t>35D</t>
  </si>
  <si>
    <t>Ca(T)_6</t>
  </si>
  <si>
    <t>37A</t>
  </si>
  <si>
    <t>39A</t>
  </si>
  <si>
    <t>37B</t>
  </si>
  <si>
    <t>37C</t>
  </si>
  <si>
    <t>37D</t>
  </si>
  <si>
    <t>38A</t>
  </si>
  <si>
    <t>38D</t>
  </si>
  <si>
    <t>38B</t>
  </si>
  <si>
    <t>38C</t>
  </si>
  <si>
    <t>39B</t>
  </si>
  <si>
    <t>39C</t>
  </si>
  <si>
    <t>39D</t>
  </si>
  <si>
    <t>56B</t>
  </si>
  <si>
    <t>56C</t>
  </si>
  <si>
    <t>56A</t>
  </si>
  <si>
    <t>56D</t>
  </si>
  <si>
    <t>57D</t>
  </si>
  <si>
    <t>R-2.9</t>
  </si>
  <si>
    <t>Ca(T)_13</t>
  </si>
  <si>
    <t>Ca(T)_7</t>
  </si>
  <si>
    <t>Ca(T)_8</t>
  </si>
  <si>
    <t>Ca(T)_12</t>
  </si>
  <si>
    <t>Ca(T)_5</t>
  </si>
  <si>
    <t>Ca_4</t>
  </si>
  <si>
    <t>3977</t>
  </si>
  <si>
    <t>3925</t>
  </si>
  <si>
    <t>3883</t>
  </si>
  <si>
    <t>3840</t>
  </si>
  <si>
    <t>3807</t>
  </si>
  <si>
    <t>3782</t>
  </si>
  <si>
    <t>3734</t>
  </si>
  <si>
    <t>3694</t>
  </si>
  <si>
    <t>3674</t>
  </si>
  <si>
    <t>3632</t>
  </si>
  <si>
    <t>3587</t>
  </si>
  <si>
    <t>3548</t>
  </si>
  <si>
    <t>3448</t>
  </si>
  <si>
    <t>3416</t>
  </si>
  <si>
    <t>3368</t>
  </si>
  <si>
    <t>3335</t>
  </si>
  <si>
    <t>3298</t>
  </si>
  <si>
    <t>3257</t>
  </si>
  <si>
    <t>3226</t>
  </si>
  <si>
    <t>3175</t>
  </si>
  <si>
    <t>3131</t>
  </si>
  <si>
    <t>3085</t>
  </si>
  <si>
    <t>2938</t>
  </si>
  <si>
    <t>2890</t>
  </si>
  <si>
    <t>2839</t>
  </si>
  <si>
    <t>2804</t>
  </si>
  <si>
    <t>2768</t>
  </si>
  <si>
    <t>2748</t>
  </si>
  <si>
    <t>2718</t>
  </si>
  <si>
    <t>2566</t>
  </si>
  <si>
    <t>2509</t>
  </si>
  <si>
    <t>2455</t>
  </si>
  <si>
    <t>2383</t>
  </si>
  <si>
    <t>2342</t>
  </si>
  <si>
    <t>2306</t>
  </si>
  <si>
    <t>3309</t>
  </si>
  <si>
    <t>3290</t>
  </si>
  <si>
    <t>3248</t>
  </si>
  <si>
    <t>3204</t>
  </si>
  <si>
    <t>3646</t>
  </si>
  <si>
    <t>3592</t>
  </si>
  <si>
    <t>3482</t>
  </si>
  <si>
    <t>3414</t>
  </si>
  <si>
    <t>3092</t>
  </si>
  <si>
    <t>3079</t>
  </si>
  <si>
    <t>2946</t>
  </si>
  <si>
    <t>2914</t>
  </si>
  <si>
    <t>2812</t>
  </si>
  <si>
    <t>2780</t>
  </si>
  <si>
    <t>2730</t>
  </si>
  <si>
    <t>2686</t>
  </si>
  <si>
    <t>2541</t>
  </si>
  <si>
    <t>2489</t>
  </si>
  <si>
    <t>2442</t>
  </si>
  <si>
    <t>2391</t>
  </si>
  <si>
    <t>2356</t>
  </si>
  <si>
    <t>2275</t>
  </si>
  <si>
    <t>2261</t>
  </si>
  <si>
    <t>2241</t>
  </si>
  <si>
    <t>2200</t>
  </si>
  <si>
    <t>2129</t>
  </si>
  <si>
    <t>2058</t>
  </si>
  <si>
    <t>1910</t>
  </si>
  <si>
    <t>1866</t>
  </si>
  <si>
    <t>1758</t>
  </si>
  <si>
    <t>1695</t>
  </si>
  <si>
    <t>1649</t>
  </si>
  <si>
    <t>1619</t>
  </si>
  <si>
    <t>3923</t>
  </si>
  <si>
    <t>3793</t>
  </si>
  <si>
    <t>3750</t>
  </si>
  <si>
    <t>CEAD</t>
  </si>
  <si>
    <t>29</t>
  </si>
  <si>
    <t>81</t>
  </si>
  <si>
    <t>132</t>
  </si>
  <si>
    <t>237</t>
  </si>
  <si>
    <t>258</t>
  </si>
  <si>
    <t>325</t>
  </si>
  <si>
    <t>358</t>
  </si>
  <si>
    <t>387</t>
  </si>
  <si>
    <t>491</t>
  </si>
  <si>
    <t>528</t>
  </si>
  <si>
    <t>571</t>
  </si>
  <si>
    <t>610</t>
  </si>
  <si>
    <t>654</t>
  </si>
  <si>
    <t>693</t>
  </si>
  <si>
    <t>1285</t>
  </si>
  <si>
    <t>1326</t>
  </si>
  <si>
    <t>1364</t>
  </si>
  <si>
    <t>1403</t>
  </si>
  <si>
    <t>1510</t>
  </si>
  <si>
    <t>3485</t>
  </si>
  <si>
    <t>3405</t>
  </si>
  <si>
    <t>3366</t>
  </si>
  <si>
    <t>3446</t>
  </si>
  <si>
    <t>NAP 7B</t>
  </si>
  <si>
    <t>1140</t>
  </si>
  <si>
    <t>1104</t>
  </si>
  <si>
    <t>897</t>
  </si>
  <si>
    <t>3875</t>
  </si>
  <si>
    <t>3736</t>
  </si>
  <si>
    <t>3695</t>
  </si>
  <si>
    <t>3649</t>
  </si>
  <si>
    <t>3634</t>
  </si>
  <si>
    <t>-11.070440°</t>
  </si>
  <si>
    <t>-68.787204°</t>
  </si>
  <si>
    <t>-11.070636°</t>
  </si>
  <si>
    <t>-68.787206°</t>
  </si>
  <si>
    <t>JC-02</t>
  </si>
  <si>
    <t>773</t>
  </si>
  <si>
    <t>732</t>
  </si>
  <si>
    <t>698</t>
  </si>
  <si>
    <t>676</t>
  </si>
  <si>
    <t>634</t>
  </si>
  <si>
    <t>617</t>
  </si>
  <si>
    <t>572</t>
  </si>
  <si>
    <t>535</t>
  </si>
  <si>
    <t>442</t>
  </si>
  <si>
    <t>408</t>
  </si>
  <si>
    <t>383</t>
  </si>
  <si>
    <t>365</t>
  </si>
  <si>
    <t>330</t>
  </si>
  <si>
    <t>286</t>
  </si>
  <si>
    <t>219</t>
  </si>
  <si>
    <t>175</t>
  </si>
  <si>
    <t>NAP 19A</t>
  </si>
  <si>
    <t>3583</t>
  </si>
  <si>
    <t>3541</t>
  </si>
  <si>
    <t>3452</t>
  </si>
  <si>
    <t>3500</t>
  </si>
  <si>
    <t>3260</t>
  </si>
  <si>
    <t>3212</t>
  </si>
  <si>
    <t>3084</t>
  </si>
  <si>
    <t>3045</t>
  </si>
  <si>
    <t>2935</t>
  </si>
  <si>
    <t>2854</t>
  </si>
  <si>
    <t>2751</t>
  </si>
  <si>
    <t>2574</t>
  </si>
  <si>
    <t>2481</t>
  </si>
  <si>
    <t>2431</t>
  </si>
  <si>
    <t>2378</t>
  </si>
  <si>
    <t>2329</t>
  </si>
  <si>
    <t>2279</t>
  </si>
  <si>
    <t>2229</t>
  </si>
  <si>
    <t>2113</t>
  </si>
  <si>
    <t>2063</t>
  </si>
  <si>
    <t>1905</t>
  </si>
  <si>
    <t>1864</t>
  </si>
  <si>
    <t>1769</t>
  </si>
  <si>
    <t>1655</t>
  </si>
  <si>
    <t>1599</t>
  </si>
  <si>
    <t>1462</t>
  </si>
  <si>
    <t>1450</t>
  </si>
  <si>
    <t>1418</t>
  </si>
  <si>
    <t>1376</t>
  </si>
  <si>
    <t>1341</t>
  </si>
  <si>
    <t>1200</t>
  </si>
  <si>
    <t>1152</t>
  </si>
  <si>
    <t>1112</t>
  </si>
  <si>
    <t>1072</t>
  </si>
  <si>
    <t>968</t>
  </si>
  <si>
    <t>851</t>
  </si>
  <si>
    <t>1972</t>
  </si>
  <si>
    <t>1901</t>
  </si>
  <si>
    <t>1860</t>
  </si>
  <si>
    <t>1677</t>
  </si>
  <si>
    <t>1637</t>
  </si>
  <si>
    <t>1542</t>
  </si>
  <si>
    <t>1490</t>
  </si>
  <si>
    <t>23A</t>
  </si>
  <si>
    <t>23B</t>
  </si>
  <si>
    <t>23C</t>
  </si>
  <si>
    <t>NAP 22A</t>
  </si>
  <si>
    <t>1408</t>
  </si>
  <si>
    <t>1371</t>
  </si>
  <si>
    <t>1337</t>
  </si>
  <si>
    <t>1141</t>
  </si>
  <si>
    <t>1119</t>
  </si>
  <si>
    <t>1080</t>
  </si>
  <si>
    <t>980</t>
  </si>
  <si>
    <t>946</t>
  </si>
  <si>
    <t>914</t>
  </si>
  <si>
    <t>JC-03</t>
  </si>
  <si>
    <t>JC-04</t>
  </si>
  <si>
    <t>2313</t>
  </si>
  <si>
    <t>2260</t>
  </si>
  <si>
    <t>2158</t>
  </si>
  <si>
    <t>2124</t>
  </si>
  <si>
    <t>2015</t>
  </si>
  <si>
    <t>1978</t>
  </si>
  <si>
    <t>468</t>
  </si>
  <si>
    <t>507</t>
  </si>
  <si>
    <t>565</t>
  </si>
  <si>
    <t>601</t>
  </si>
  <si>
    <t>700</t>
  </si>
  <si>
    <t>738</t>
  </si>
  <si>
    <t>769</t>
  </si>
  <si>
    <t>801</t>
  </si>
  <si>
    <t>1005</t>
  </si>
  <si>
    <t>1079</t>
  </si>
  <si>
    <t>1171</t>
  </si>
  <si>
    <t>1201</t>
  </si>
  <si>
    <t>1222</t>
  </si>
  <si>
    <t>40A</t>
  </si>
  <si>
    <t>40B</t>
  </si>
  <si>
    <t>40C</t>
  </si>
  <si>
    <t>1529</t>
  </si>
  <si>
    <t>1543</t>
  </si>
  <si>
    <t>1597</t>
  </si>
  <si>
    <t>1713</t>
  </si>
  <si>
    <t>1795</t>
  </si>
  <si>
    <t>1838</t>
  </si>
  <si>
    <t>1881</t>
  </si>
  <si>
    <t>NAP 39A</t>
  </si>
  <si>
    <t>NAP 39B</t>
  </si>
  <si>
    <t>40D</t>
  </si>
  <si>
    <t>2435</t>
  </si>
  <si>
    <t>2483</t>
  </si>
  <si>
    <t>2523</t>
  </si>
  <si>
    <t>2636</t>
  </si>
  <si>
    <t>2758</t>
  </si>
  <si>
    <t>2794</t>
  </si>
  <si>
    <t>2826</t>
  </si>
  <si>
    <t>2838</t>
  </si>
  <si>
    <t>2878</t>
  </si>
  <si>
    <t>42A</t>
  </si>
  <si>
    <t>42B</t>
  </si>
  <si>
    <t>42C</t>
  </si>
  <si>
    <t>NAP 41B</t>
  </si>
  <si>
    <t>42D</t>
  </si>
  <si>
    <t>1336</t>
  </si>
  <si>
    <t>1377</t>
  </si>
  <si>
    <t>1424</t>
  </si>
  <si>
    <t>1465</t>
  </si>
  <si>
    <t>3848-3808</t>
  </si>
  <si>
    <t>3755</t>
  </si>
  <si>
    <t>3743</t>
  </si>
  <si>
    <t>3685</t>
  </si>
  <si>
    <t>3615-3589</t>
  </si>
  <si>
    <t>3521</t>
  </si>
  <si>
    <t>3451</t>
  </si>
  <si>
    <t>3380-3354</t>
  </si>
  <si>
    <t>3287</t>
  </si>
  <si>
    <t>3250</t>
  </si>
  <si>
    <t>3167-3141</t>
  </si>
  <si>
    <t>3097</t>
  </si>
  <si>
    <t>3058</t>
  </si>
  <si>
    <t>3003</t>
  </si>
  <si>
    <t>2971</t>
  </si>
  <si>
    <t>2929</t>
  </si>
  <si>
    <t>2874</t>
  </si>
  <si>
    <t>2831-2805</t>
  </si>
  <si>
    <t>2979</t>
  </si>
  <si>
    <t>2712-2686</t>
  </si>
  <si>
    <t>3650</t>
  </si>
  <si>
    <t>2608</t>
  </si>
  <si>
    <t>2590</t>
  </si>
  <si>
    <t>2547</t>
  </si>
  <si>
    <t>2517</t>
  </si>
  <si>
    <t>2463</t>
  </si>
  <si>
    <t>2416</t>
  </si>
  <si>
    <t>2387</t>
  </si>
  <si>
    <t>2358</t>
  </si>
  <si>
    <t>2347-2321</t>
  </si>
  <si>
    <t>2291</t>
  </si>
  <si>
    <t>2278</t>
  </si>
  <si>
    <t>2228</t>
  </si>
  <si>
    <t>2202</t>
  </si>
  <si>
    <t>2106</t>
  </si>
  <si>
    <t>2078-2060</t>
  </si>
  <si>
    <t>41D</t>
  </si>
  <si>
    <t>43A</t>
  </si>
  <si>
    <t>43B</t>
  </si>
  <si>
    <t>44A</t>
  </si>
  <si>
    <t>44B</t>
  </si>
  <si>
    <t>44C</t>
  </si>
  <si>
    <t>44D</t>
  </si>
  <si>
    <t>3041</t>
  </si>
  <si>
    <t>3144</t>
  </si>
  <si>
    <t>3199</t>
  </si>
  <si>
    <t>3242</t>
  </si>
  <si>
    <t>3297</t>
  </si>
  <si>
    <t>3305</t>
  </si>
  <si>
    <t>NAP 43B</t>
  </si>
  <si>
    <t xml:space="preserve"> </t>
  </si>
  <si>
    <t xml:space="preserve"> º</t>
  </si>
  <si>
    <t>41A</t>
  </si>
  <si>
    <t>41B</t>
  </si>
  <si>
    <t>41C</t>
  </si>
  <si>
    <t>45A</t>
  </si>
  <si>
    <t>45C</t>
  </si>
  <si>
    <t>45D</t>
  </si>
  <si>
    <t>46A</t>
  </si>
  <si>
    <t>3278</t>
  </si>
  <si>
    <t>3245</t>
  </si>
  <si>
    <t>3126</t>
  </si>
  <si>
    <t>3088</t>
  </si>
  <si>
    <t>3063</t>
  </si>
  <si>
    <t>2989</t>
  </si>
  <si>
    <t>2936</t>
  </si>
  <si>
    <t>2817</t>
  </si>
  <si>
    <t>2783</t>
  </si>
  <si>
    <t>2739</t>
  </si>
  <si>
    <t>2688</t>
  </si>
  <si>
    <t>2592</t>
  </si>
  <si>
    <t>2554</t>
  </si>
  <si>
    <t>2406</t>
  </si>
  <si>
    <t>2263</t>
  </si>
  <si>
    <t>2177</t>
  </si>
  <si>
    <t>2057</t>
  </si>
  <si>
    <t>1995</t>
  </si>
  <si>
    <t>1958</t>
  </si>
  <si>
    <t>1912</t>
  </si>
  <si>
    <t>1875</t>
  </si>
  <si>
    <t>1797</t>
  </si>
  <si>
    <t>1734</t>
  </si>
  <si>
    <t>1688</t>
  </si>
  <si>
    <t>1672</t>
  </si>
  <si>
    <t>1616</t>
  </si>
  <si>
    <t>1493</t>
  </si>
  <si>
    <t>1438</t>
  </si>
  <si>
    <t>1261</t>
  </si>
  <si>
    <t>1221</t>
  </si>
  <si>
    <t>1114</t>
  </si>
  <si>
    <t>1011</t>
  </si>
  <si>
    <t>-</t>
  </si>
  <si>
    <t>Ca</t>
  </si>
  <si>
    <t>46B</t>
  </si>
  <si>
    <t>46C</t>
  </si>
  <si>
    <t>46D</t>
  </si>
  <si>
    <t>45B</t>
  </si>
  <si>
    <t>3976</t>
  </si>
  <si>
    <t>3934</t>
  </si>
  <si>
    <t>3892</t>
  </si>
  <si>
    <t>3852</t>
  </si>
  <si>
    <t>3809</t>
  </si>
  <si>
    <t>3744</t>
  </si>
  <si>
    <t>3724</t>
  </si>
  <si>
    <t>3662</t>
  </si>
  <si>
    <t>3620</t>
  </si>
  <si>
    <t>3574</t>
  </si>
  <si>
    <t>3538</t>
  </si>
  <si>
    <t>3498</t>
  </si>
  <si>
    <t>55B</t>
  </si>
  <si>
    <t>55C</t>
  </si>
  <si>
    <t>55D</t>
  </si>
  <si>
    <t>2771</t>
  </si>
  <si>
    <t>2732</t>
  </si>
  <si>
    <t>2692</t>
  </si>
  <si>
    <t>2647</t>
  </si>
  <si>
    <t>2534</t>
  </si>
  <si>
    <t>2448</t>
  </si>
  <si>
    <t>2370</t>
  </si>
  <si>
    <t>2335</t>
  </si>
  <si>
    <t>2298</t>
  </si>
  <si>
    <t>2257</t>
  </si>
  <si>
    <t>2217</t>
  </si>
  <si>
    <t>2173</t>
  </si>
  <si>
    <t>2902</t>
  </si>
  <si>
    <t>2942</t>
  </si>
  <si>
    <t>R-2.3.1</t>
  </si>
  <si>
    <t>3365</t>
  </si>
  <si>
    <t>3265</t>
  </si>
  <si>
    <t>3156</t>
  </si>
  <si>
    <t>3055</t>
  </si>
  <si>
    <t>3004</t>
  </si>
  <si>
    <t>2904</t>
  </si>
  <si>
    <t>2808</t>
  </si>
  <si>
    <t>2729</t>
  </si>
  <si>
    <t>2630</t>
  </si>
  <si>
    <t>2530</t>
  </si>
  <si>
    <t>2430</t>
  </si>
  <si>
    <t>2330</t>
  </si>
  <si>
    <t>2230</t>
  </si>
  <si>
    <t>2130</t>
  </si>
  <si>
    <t>1728</t>
  </si>
  <si>
    <t>1590</t>
  </si>
  <si>
    <t>1553</t>
  </si>
  <si>
    <t>1516</t>
  </si>
  <si>
    <t>1489</t>
  </si>
  <si>
    <t>1437</t>
  </si>
  <si>
    <t>1398</t>
  </si>
  <si>
    <t>1357</t>
  </si>
  <si>
    <t>1317</t>
  </si>
  <si>
    <t>1235</t>
  </si>
  <si>
    <t>1193</t>
  </si>
  <si>
    <t>1131</t>
  </si>
  <si>
    <t>899</t>
  </si>
  <si>
    <t>643</t>
  </si>
  <si>
    <t>596</t>
  </si>
  <si>
    <t>546</t>
  </si>
  <si>
    <t>497</t>
  </si>
  <si>
    <t>462</t>
  </si>
  <si>
    <t>424</t>
  </si>
  <si>
    <t>304</t>
  </si>
  <si>
    <t>265</t>
  </si>
  <si>
    <t>226</t>
  </si>
  <si>
    <t>187</t>
  </si>
  <si>
    <t>73C</t>
  </si>
  <si>
    <t>74A</t>
  </si>
  <si>
    <t>74B</t>
  </si>
  <si>
    <t>74C</t>
  </si>
  <si>
    <t>Remanente de 303 metros</t>
  </si>
  <si>
    <t>1031</t>
  </si>
  <si>
    <t>991</t>
  </si>
  <si>
    <t>955</t>
  </si>
  <si>
    <t>908</t>
  </si>
  <si>
    <t>871</t>
  </si>
  <si>
    <t>834</t>
  </si>
  <si>
    <t>792</t>
  </si>
  <si>
    <t>743</t>
  </si>
  <si>
    <t>706</t>
  </si>
  <si>
    <t>657</t>
  </si>
  <si>
    <t>61B</t>
  </si>
  <si>
    <t>61C</t>
  </si>
  <si>
    <t>61D</t>
  </si>
  <si>
    <t>4006-3993</t>
  </si>
  <si>
    <t>3952-3911</t>
  </si>
  <si>
    <t>3700</t>
  </si>
  <si>
    <t>3671</t>
  </si>
  <si>
    <t>3618-3592</t>
  </si>
  <si>
    <t>3535</t>
  </si>
  <si>
    <t>3511</t>
  </si>
  <si>
    <t>3461</t>
  </si>
  <si>
    <t>3399-3373</t>
  </si>
  <si>
    <t>3344</t>
  </si>
  <si>
    <t>3326</t>
  </si>
  <si>
    <t>3310</t>
  </si>
  <si>
    <t>3266</t>
  </si>
  <si>
    <t>3224</t>
  </si>
  <si>
    <t>3182-3169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</si>
</sst>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"/>
  </numFmts>
  <fonts count="2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b/>
      <sz val="8"/>
      <color rgb="FF0033CC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sz val="8"/>
      <color theme="1" tint="0.34998626667073579"/>
      <name val="Tahoma"/>
      <family val="2"/>
    </font>
    <font>
      <b/>
      <sz val="16"/>
      <color theme="1"/>
      <name val="Tahoma"/>
      <family val="2"/>
    </font>
    <font>
      <b/>
      <sz val="9"/>
      <color rgb="FF0033CC"/>
      <name val="Tahoma"/>
      <family val="2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ahoma"/>
      <family val="2"/>
    </font>
    <font>
      <sz val="9"/>
      <color theme="1"/>
      <name val="Tahoma"/>
      <family val="2"/>
    </font>
    <font>
      <sz val="8"/>
      <color theme="0"/>
      <name val="Tahoma"/>
      <family val="2"/>
    </font>
    <font>
      <sz val="8"/>
      <color theme="0" tint="-0.499984740745262"/>
      <name val="Tahoma"/>
      <family val="2"/>
    </font>
    <font>
      <b/>
      <sz val="8"/>
      <color theme="1" tint="0.34998626667073579"/>
      <name val="Tahoma"/>
      <family val="2"/>
    </font>
    <font>
      <sz val="8"/>
      <name val="Calibri"/>
      <family val="2"/>
      <scheme val="minor"/>
    </font>
    <font>
      <sz val="8"/>
      <color theme="1" tint="0.34998626667073579"/>
      <name val="-68.791998"/>
    </font>
    <font>
      <sz val="10"/>
      <name val="Arial"/>
      <family val="2"/>
    </font>
    <font>
      <sz val="8"/>
      <name val="Tahoma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22" fillId="0" borderId="0"/>
    <xf numFmtId="0" fontId="24" fillId="0" borderId="0" applyBorder="0"/>
  </cellStyleXfs>
  <cellXfs count="20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 textRotation="90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textRotation="90"/>
    </xf>
    <xf numFmtId="0" fontId="5" fillId="3" borderId="7" xfId="0" applyFont="1" applyFill="1" applyBorder="1" applyAlignment="1">
      <alignment horizontal="center" textRotation="90"/>
    </xf>
    <xf numFmtId="0" fontId="5" fillId="3" borderId="7" xfId="0" applyFont="1" applyFill="1" applyBorder="1" applyAlignment="1">
      <alignment horizontal="center" textRotation="90" wrapText="1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41" fontId="10" fillId="0" borderId="11" xfId="0" applyNumberFormat="1" applyFont="1" applyBorder="1" applyAlignment="1" applyProtection="1">
      <alignment horizontal="center" vertical="center"/>
      <protection locked="0"/>
    </xf>
    <xf numFmtId="164" fontId="10" fillId="0" borderId="11" xfId="0" applyNumberFormat="1" applyFont="1" applyBorder="1" applyAlignment="1" applyProtection="1">
      <alignment horizontal="center" vertical="center"/>
      <protection locked="0"/>
    </xf>
    <xf numFmtId="41" fontId="7" fillId="3" borderId="8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14" fontId="3" fillId="0" borderId="16" xfId="0" applyNumberFormat="1" applyFont="1" applyBorder="1" applyAlignment="1">
      <alignment horizontal="center" vertical="center"/>
    </xf>
    <xf numFmtId="41" fontId="10" fillId="0" borderId="14" xfId="0" applyNumberFormat="1" applyFont="1" applyBorder="1" applyAlignment="1" applyProtection="1">
      <alignment horizontal="left" vertical="center"/>
      <protection locked="0"/>
    </xf>
    <xf numFmtId="41" fontId="10" fillId="0" borderId="15" xfId="0" applyNumberFormat="1" applyFont="1" applyBorder="1" applyAlignment="1" applyProtection="1">
      <alignment horizontal="left" vertical="center"/>
      <protection locked="0"/>
    </xf>
    <xf numFmtId="41" fontId="19" fillId="0" borderId="11" xfId="0" applyNumberFormat="1" applyFont="1" applyBorder="1" applyAlignment="1" applyProtection="1">
      <alignment horizontal="center" vertical="center"/>
      <protection locked="0"/>
    </xf>
    <xf numFmtId="41" fontId="10" fillId="4" borderId="11" xfId="0" applyNumberFormat="1" applyFont="1" applyFill="1" applyBorder="1" applyAlignment="1" applyProtection="1">
      <alignment horizontal="center" vertical="center"/>
      <protection locked="0"/>
    </xf>
    <xf numFmtId="164" fontId="10" fillId="4" borderId="11" xfId="0" applyNumberFormat="1" applyFont="1" applyFill="1" applyBorder="1" applyAlignment="1" applyProtection="1">
      <alignment horizontal="center" vertical="center"/>
      <protection locked="0"/>
    </xf>
    <xf numFmtId="41" fontId="10" fillId="4" borderId="14" xfId="0" applyNumberFormat="1" applyFont="1" applyFill="1" applyBorder="1" applyAlignment="1" applyProtection="1">
      <alignment horizontal="left" vertical="center"/>
      <protection locked="0"/>
    </xf>
    <xf numFmtId="41" fontId="10" fillId="4" borderId="15" xfId="0" applyNumberFormat="1" applyFont="1" applyFill="1" applyBorder="1" applyAlignment="1" applyProtection="1">
      <alignment horizontal="left" vertical="center"/>
      <protection locked="0"/>
    </xf>
    <xf numFmtId="0" fontId="1" fillId="4" borderId="0" xfId="0" applyFont="1" applyFill="1" applyAlignment="1">
      <alignment vertical="center"/>
    </xf>
    <xf numFmtId="41" fontId="18" fillId="4" borderId="11" xfId="0" applyNumberFormat="1" applyFont="1" applyFill="1" applyBorder="1" applyAlignment="1" applyProtection="1">
      <alignment horizontal="center" vertical="center"/>
      <protection locked="0"/>
    </xf>
    <xf numFmtId="0" fontId="10" fillId="4" borderId="11" xfId="0" applyFont="1" applyFill="1" applyBorder="1" applyAlignment="1" applyProtection="1">
      <alignment horizontal="center" vertical="center"/>
      <protection locked="0"/>
    </xf>
    <xf numFmtId="41" fontId="19" fillId="4" borderId="11" xfId="0" applyNumberFormat="1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>
      <alignment horizontal="center" textRotation="90" wrapText="1"/>
    </xf>
    <xf numFmtId="0" fontId="5" fillId="5" borderId="7" xfId="0" applyFont="1" applyFill="1" applyBorder="1" applyAlignment="1">
      <alignment horizontal="center" textRotation="90"/>
    </xf>
    <xf numFmtId="0" fontId="6" fillId="5" borderId="1" xfId="0" applyFont="1" applyFill="1" applyBorder="1" applyAlignment="1">
      <alignment horizontal="center" textRotation="90"/>
    </xf>
    <xf numFmtId="0" fontId="5" fillId="5" borderId="1" xfId="0" applyFont="1" applyFill="1" applyBorder="1" applyAlignment="1">
      <alignment horizontal="center" textRotation="90"/>
    </xf>
    <xf numFmtId="41" fontId="10" fillId="0" borderId="11" xfId="0" applyNumberFormat="1" applyFont="1" applyBorder="1" applyAlignment="1" applyProtection="1">
      <alignment horizontal="right" vertical="center"/>
      <protection locked="0"/>
    </xf>
    <xf numFmtId="41" fontId="3" fillId="4" borderId="1" xfId="0" applyNumberFormat="1" applyFont="1" applyFill="1" applyBorder="1" applyAlignment="1" applyProtection="1">
      <alignment horizontal="left" vertical="center"/>
      <protection locked="0"/>
    </xf>
    <xf numFmtId="164" fontId="10" fillId="0" borderId="12" xfId="0" applyNumberFormat="1" applyFont="1" applyBorder="1" applyAlignment="1" applyProtection="1">
      <alignment horizontal="center" vertical="center"/>
      <protection locked="0"/>
    </xf>
    <xf numFmtId="164" fontId="10" fillId="4" borderId="12" xfId="0" applyNumberFormat="1" applyFont="1" applyFill="1" applyBorder="1" applyAlignment="1" applyProtection="1">
      <alignment horizontal="center" vertical="center"/>
      <protection locked="0"/>
    </xf>
    <xf numFmtId="0" fontId="1" fillId="0" borderId="16" xfId="0" applyFont="1" applyBorder="1" applyAlignment="1">
      <alignment vertical="center"/>
    </xf>
    <xf numFmtId="41" fontId="3" fillId="0" borderId="1" xfId="0" applyNumberFormat="1" applyFont="1" applyBorder="1" applyAlignment="1">
      <alignment horizontal="right" vertical="center"/>
    </xf>
    <xf numFmtId="41" fontId="3" fillId="0" borderId="4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41" fontId="10" fillId="4" borderId="23" xfId="0" applyNumberFormat="1" applyFont="1" applyFill="1" applyBorder="1" applyAlignment="1" applyProtection="1">
      <alignment horizontal="left" vertical="center"/>
      <protection locked="0"/>
    </xf>
    <xf numFmtId="41" fontId="10" fillId="0" borderId="16" xfId="0" applyNumberFormat="1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>
      <alignment horizontal="left" vertical="center"/>
    </xf>
    <xf numFmtId="41" fontId="3" fillId="4" borderId="11" xfId="0" applyNumberFormat="1" applyFont="1" applyFill="1" applyBorder="1" applyAlignment="1" applyProtection="1">
      <alignment horizontal="center" vertical="center"/>
      <protection locked="0"/>
    </xf>
    <xf numFmtId="164" fontId="3" fillId="4" borderId="11" xfId="0" applyNumberFormat="1" applyFont="1" applyFill="1" applyBorder="1" applyAlignment="1" applyProtection="1">
      <alignment horizontal="center" vertical="center"/>
      <protection locked="0"/>
    </xf>
    <xf numFmtId="41" fontId="3" fillId="4" borderId="14" xfId="0" applyNumberFormat="1" applyFont="1" applyFill="1" applyBorder="1" applyAlignment="1" applyProtection="1">
      <alignment horizontal="left" vertical="center"/>
      <protection locked="0"/>
    </xf>
    <xf numFmtId="41" fontId="3" fillId="4" borderId="15" xfId="0" applyNumberFormat="1" applyFont="1" applyFill="1" applyBorder="1" applyAlignment="1" applyProtection="1">
      <alignment horizontal="left" vertical="center"/>
      <protection locked="0"/>
    </xf>
    <xf numFmtId="0" fontId="10" fillId="0" borderId="24" xfId="0" applyFont="1" applyBorder="1" applyAlignment="1" applyProtection="1">
      <alignment horizontal="left" vertical="center"/>
      <protection locked="0"/>
    </xf>
    <xf numFmtId="164" fontId="10" fillId="0" borderId="25" xfId="0" applyNumberFormat="1" applyFont="1" applyBorder="1" applyAlignment="1" applyProtection="1">
      <alignment horizontal="center" vertical="center"/>
      <protection locked="0"/>
    </xf>
    <xf numFmtId="41" fontId="10" fillId="0" borderId="26" xfId="0" applyNumberFormat="1" applyFont="1" applyBorder="1" applyAlignment="1" applyProtection="1">
      <alignment horizontal="center" vertical="center"/>
      <protection locked="0"/>
    </xf>
    <xf numFmtId="41" fontId="10" fillId="0" borderId="25" xfId="0" applyNumberFormat="1" applyFont="1" applyBorder="1" applyAlignment="1" applyProtection="1">
      <alignment horizontal="center" vertical="center"/>
      <protection locked="0"/>
    </xf>
    <xf numFmtId="164" fontId="10" fillId="0" borderId="27" xfId="0" applyNumberFormat="1" applyFont="1" applyBorder="1" applyAlignment="1" applyProtection="1">
      <alignment horizontal="center" vertical="center"/>
      <protection locked="0"/>
    </xf>
    <xf numFmtId="164" fontId="10" fillId="0" borderId="16" xfId="0" applyNumberFormat="1" applyFont="1" applyBorder="1" applyAlignment="1" applyProtection="1">
      <alignment horizontal="center" vertical="center"/>
      <protection locked="0"/>
    </xf>
    <xf numFmtId="41" fontId="17" fillId="4" borderId="27" xfId="0" applyNumberFormat="1" applyFont="1" applyFill="1" applyBorder="1" applyAlignment="1" applyProtection="1">
      <alignment horizontal="left" vertical="center"/>
      <protection locked="0"/>
    </xf>
    <xf numFmtId="41" fontId="17" fillId="4" borderId="28" xfId="0" applyNumberFormat="1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0" fillId="4" borderId="28" xfId="0" applyFont="1" applyFill="1" applyBorder="1" applyAlignment="1" applyProtection="1">
      <alignment horizontal="left" vertical="center"/>
      <protection locked="0"/>
    </xf>
    <xf numFmtId="41" fontId="21" fillId="0" borderId="11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>
      <alignment horizontal="center"/>
    </xf>
    <xf numFmtId="164" fontId="23" fillId="0" borderId="16" xfId="1" applyNumberFormat="1" applyFont="1" applyBorder="1" applyAlignment="1">
      <alignment horizontal="center"/>
    </xf>
    <xf numFmtId="41" fontId="7" fillId="3" borderId="8" xfId="0" applyNumberFormat="1" applyFont="1" applyFill="1" applyBorder="1" applyAlignment="1">
      <alignment horizontal="center" vertical="center" wrapText="1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41" fontId="10" fillId="6" borderId="11" xfId="0" applyNumberFormat="1" applyFont="1" applyFill="1" applyBorder="1" applyAlignment="1" applyProtection="1">
      <alignment horizontal="right" vertical="center"/>
      <protection locked="0"/>
    </xf>
    <xf numFmtId="41" fontId="10" fillId="6" borderId="11" xfId="0" applyNumberFormat="1" applyFont="1" applyFill="1" applyBorder="1" applyAlignment="1" applyProtection="1">
      <alignment horizontal="center" vertical="center"/>
      <protection locked="0"/>
    </xf>
    <xf numFmtId="164" fontId="10" fillId="6" borderId="11" xfId="0" applyNumberFormat="1" applyFont="1" applyFill="1" applyBorder="1" applyAlignment="1" applyProtection="1">
      <alignment horizontal="center" vertical="center"/>
      <protection locked="0"/>
    </xf>
    <xf numFmtId="0" fontId="1" fillId="6" borderId="0" xfId="0" applyFont="1" applyFill="1" applyAlignment="1">
      <alignment vertical="center"/>
    </xf>
    <xf numFmtId="41" fontId="10" fillId="0" borderId="13" xfId="0" applyNumberFormat="1" applyFont="1" applyBorder="1" applyAlignment="1" applyProtection="1">
      <alignment horizontal="right" vertical="center"/>
      <protection locked="0"/>
    </xf>
    <xf numFmtId="41" fontId="10" fillId="6" borderId="14" xfId="0" applyNumberFormat="1" applyFont="1" applyFill="1" applyBorder="1" applyAlignment="1" applyProtection="1">
      <alignment horizontal="left" vertical="center"/>
      <protection locked="0"/>
    </xf>
    <xf numFmtId="41" fontId="10" fillId="6" borderId="15" xfId="0" applyNumberFormat="1" applyFont="1" applyFill="1" applyBorder="1" applyAlignment="1" applyProtection="1">
      <alignment horizontal="left" vertical="center"/>
      <protection locked="0"/>
    </xf>
    <xf numFmtId="1" fontId="10" fillId="6" borderId="11" xfId="0" applyNumberFormat="1" applyFont="1" applyFill="1" applyBorder="1" applyAlignment="1" applyProtection="1">
      <alignment horizontal="center" vertical="center"/>
      <protection locked="0"/>
    </xf>
    <xf numFmtId="1" fontId="10" fillId="4" borderId="11" xfId="0" applyNumberFormat="1" applyFont="1" applyFill="1" applyBorder="1" applyAlignment="1" applyProtection="1">
      <alignment horizontal="center" vertical="center"/>
      <protection locked="0"/>
    </xf>
    <xf numFmtId="0" fontId="6" fillId="3" borderId="7" xfId="0" applyFont="1" applyFill="1" applyBorder="1" applyAlignment="1">
      <alignment horizontal="center" textRotation="90"/>
    </xf>
    <xf numFmtId="0" fontId="10" fillId="0" borderId="12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0" fillId="4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left" vertical="center"/>
      <protection locked="0"/>
    </xf>
    <xf numFmtId="2" fontId="7" fillId="3" borderId="8" xfId="0" applyNumberFormat="1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41" fontId="10" fillId="0" borderId="23" xfId="0" applyNumberFormat="1" applyFont="1" applyBorder="1" applyAlignment="1" applyProtection="1">
      <alignment horizontal="left" vertical="center"/>
      <protection locked="0"/>
    </xf>
    <xf numFmtId="41" fontId="10" fillId="0" borderId="14" xfId="0" applyNumberFormat="1" applyFont="1" applyBorder="1" applyAlignment="1" applyProtection="1">
      <alignment horizontal="center" vertical="center"/>
      <protection locked="0"/>
    </xf>
    <xf numFmtId="41" fontId="10" fillId="0" borderId="15" xfId="0" applyNumberFormat="1" applyFont="1" applyBorder="1" applyAlignment="1" applyProtection="1">
      <alignment horizontal="center" vertical="center"/>
      <protection locked="0"/>
    </xf>
    <xf numFmtId="0" fontId="10" fillId="6" borderId="11" xfId="0" applyFont="1" applyFill="1" applyBorder="1" applyAlignment="1" applyProtection="1">
      <alignment horizontal="right" vertical="center"/>
      <protection locked="0"/>
    </xf>
    <xf numFmtId="0" fontId="10" fillId="4" borderId="11" xfId="0" applyFont="1" applyFill="1" applyBorder="1" applyAlignment="1" applyProtection="1">
      <alignment horizontal="right" vertical="center"/>
      <protection locked="0"/>
    </xf>
    <xf numFmtId="0" fontId="10" fillId="0" borderId="11" xfId="0" applyFont="1" applyBorder="1" applyAlignment="1" applyProtection="1">
      <alignment horizontal="right" vertical="center"/>
      <protection locked="0"/>
    </xf>
    <xf numFmtId="0" fontId="10" fillId="6" borderId="11" xfId="0" applyFont="1" applyFill="1" applyBorder="1" applyAlignment="1" applyProtection="1">
      <alignment horizontal="center" vertical="center"/>
      <protection locked="0"/>
    </xf>
    <xf numFmtId="41" fontId="3" fillId="6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1" fontId="7" fillId="3" borderId="8" xfId="0" applyNumberFormat="1" applyFont="1" applyFill="1" applyBorder="1" applyAlignment="1">
      <alignment horizontal="center" vertical="center"/>
    </xf>
    <xf numFmtId="41" fontId="10" fillId="7" borderId="11" xfId="0" applyNumberFormat="1" applyFont="1" applyFill="1" applyBorder="1" applyAlignment="1" applyProtection="1">
      <alignment horizontal="right" vertical="center"/>
      <protection locked="0"/>
    </xf>
    <xf numFmtId="41" fontId="10" fillId="7" borderId="11" xfId="0" applyNumberFormat="1" applyFont="1" applyFill="1" applyBorder="1" applyAlignment="1" applyProtection="1">
      <alignment horizontal="center" vertical="center"/>
      <protection locked="0"/>
    </xf>
    <xf numFmtId="41" fontId="0" fillId="0" borderId="0" xfId="0" applyNumberFormat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textRotation="90"/>
    </xf>
    <xf numFmtId="0" fontId="6" fillId="3" borderId="6" xfId="0" applyFont="1" applyFill="1" applyBorder="1" applyAlignment="1">
      <alignment horizontal="center" textRotation="90"/>
    </xf>
    <xf numFmtId="0" fontId="6" fillId="3" borderId="21" xfId="0" applyFont="1" applyFill="1" applyBorder="1" applyAlignment="1">
      <alignment horizontal="center" textRotation="90"/>
    </xf>
    <xf numFmtId="0" fontId="6" fillId="3" borderId="22" xfId="0" applyFont="1" applyFill="1" applyBorder="1" applyAlignment="1">
      <alignment horizontal="center" textRotation="90"/>
    </xf>
    <xf numFmtId="0" fontId="3" fillId="0" borderId="1" xfId="0" applyFont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textRotation="90"/>
    </xf>
    <xf numFmtId="0" fontId="6" fillId="3" borderId="10" xfId="0" applyFont="1" applyFill="1" applyBorder="1" applyAlignment="1">
      <alignment horizontal="center" textRotation="90"/>
    </xf>
    <xf numFmtId="0" fontId="6" fillId="3" borderId="7" xfId="0" applyFont="1" applyFill="1" applyBorder="1" applyAlignment="1">
      <alignment horizontal="center" textRotation="90"/>
    </xf>
    <xf numFmtId="0" fontId="6" fillId="3" borderId="8" xfId="0" applyFont="1" applyFill="1" applyBorder="1" applyAlignment="1">
      <alignment horizontal="center" textRotation="90"/>
    </xf>
    <xf numFmtId="41" fontId="10" fillId="0" borderId="12" xfId="0" applyNumberFormat="1" applyFont="1" applyBorder="1" applyAlignment="1" applyProtection="1">
      <alignment horizontal="center" vertical="center"/>
      <protection locked="0"/>
    </xf>
    <xf numFmtId="41" fontId="10" fillId="0" borderId="13" xfId="0" applyNumberFormat="1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horizontal="left" vertical="center"/>
      <protection locked="0"/>
    </xf>
    <xf numFmtId="0" fontId="12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" fontId="7" fillId="3" borderId="17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1" fontId="7" fillId="3" borderId="8" xfId="0" applyNumberFormat="1" applyFont="1" applyFill="1" applyBorder="1" applyAlignment="1">
      <alignment horizontal="center" vertical="center"/>
    </xf>
    <xf numFmtId="0" fontId="10" fillId="4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left" vertical="center"/>
      <protection locked="0"/>
    </xf>
    <xf numFmtId="41" fontId="17" fillId="4" borderId="14" xfId="0" applyNumberFormat="1" applyFont="1" applyFill="1" applyBorder="1" applyAlignment="1" applyProtection="1">
      <alignment horizontal="left" vertical="center"/>
      <protection locked="0"/>
    </xf>
    <xf numFmtId="41" fontId="17" fillId="4" borderId="15" xfId="0" applyNumberFormat="1" applyFont="1" applyFill="1" applyBorder="1" applyAlignment="1" applyProtection="1">
      <alignment horizontal="left" vertical="center"/>
      <protection locked="0"/>
    </xf>
    <xf numFmtId="2" fontId="7" fillId="3" borderId="8" xfId="0" applyNumberFormat="1" applyFont="1" applyFill="1" applyBorder="1" applyAlignment="1">
      <alignment horizontal="center" vertical="center"/>
    </xf>
    <xf numFmtId="0" fontId="10" fillId="4" borderId="12" xfId="0" applyFont="1" applyFill="1" applyBorder="1" applyAlignment="1" applyProtection="1">
      <alignment horizontal="center" vertical="center"/>
      <protection locked="0"/>
    </xf>
    <xf numFmtId="0" fontId="10" fillId="4" borderId="13" xfId="0" applyFont="1" applyFill="1" applyBorder="1" applyAlignment="1" applyProtection="1">
      <alignment horizontal="center" vertical="center"/>
      <protection locked="0"/>
    </xf>
    <xf numFmtId="41" fontId="10" fillId="0" borderId="14" xfId="0" applyNumberFormat="1" applyFont="1" applyBorder="1" applyAlignment="1" applyProtection="1">
      <alignment horizontal="left" vertical="center"/>
      <protection locked="0"/>
    </xf>
    <xf numFmtId="41" fontId="10" fillId="0" borderId="15" xfId="0" applyNumberFormat="1" applyFont="1" applyBorder="1" applyAlignment="1" applyProtection="1">
      <alignment horizontal="left" vertical="center"/>
      <protection locked="0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10" fillId="0" borderId="12" xfId="0" applyNumberFormat="1" applyFont="1" applyBorder="1" applyAlignment="1" applyProtection="1">
      <alignment horizontal="left" vertical="center"/>
      <protection locked="0"/>
    </xf>
    <xf numFmtId="41" fontId="10" fillId="0" borderId="13" xfId="0" applyNumberFormat="1" applyFont="1" applyBorder="1" applyAlignment="1" applyProtection="1">
      <alignment horizontal="left" vertical="center"/>
      <protection locked="0"/>
    </xf>
    <xf numFmtId="41" fontId="10" fillId="0" borderId="19" xfId="0" applyNumberFormat="1" applyFont="1" applyBorder="1" applyAlignment="1" applyProtection="1">
      <alignment horizontal="left" vertical="center"/>
      <protection locked="0"/>
    </xf>
    <xf numFmtId="41" fontId="10" fillId="0" borderId="20" xfId="0" applyNumberFormat="1" applyFont="1" applyBorder="1" applyAlignment="1" applyProtection="1">
      <alignment horizontal="left" vertical="center"/>
      <protection locked="0"/>
    </xf>
    <xf numFmtId="41" fontId="10" fillId="0" borderId="23" xfId="0" applyNumberFormat="1" applyFont="1" applyBorder="1" applyAlignment="1" applyProtection="1">
      <alignment horizontal="left" vertical="center"/>
      <protection locked="0"/>
    </xf>
    <xf numFmtId="1" fontId="7" fillId="3" borderId="8" xfId="0" applyNumberFormat="1" applyFont="1" applyFill="1" applyBorder="1" applyAlignment="1">
      <alignment horizontal="center" vertical="center"/>
    </xf>
    <xf numFmtId="41" fontId="10" fillId="0" borderId="14" xfId="0" applyNumberFormat="1" applyFont="1" applyBorder="1" applyAlignment="1" applyProtection="1">
      <alignment horizontal="center" vertical="center"/>
      <protection locked="0"/>
    </xf>
    <xf numFmtId="41" fontId="10" fillId="0" borderId="15" xfId="0" applyNumberFormat="1" applyFont="1" applyBorder="1" applyAlignment="1" applyProtection="1">
      <alignment horizontal="center" vertical="center"/>
      <protection locked="0"/>
    </xf>
    <xf numFmtId="41" fontId="10" fillId="6" borderId="14" xfId="0" applyNumberFormat="1" applyFont="1" applyFill="1" applyBorder="1" applyAlignment="1" applyProtection="1">
      <alignment horizontal="left" vertical="center"/>
      <protection locked="0"/>
    </xf>
    <xf numFmtId="41" fontId="10" fillId="6" borderId="15" xfId="0" applyNumberFormat="1" applyFont="1" applyFill="1" applyBorder="1" applyAlignment="1" applyProtection="1">
      <alignment horizontal="left" vertical="center"/>
      <protection locked="0"/>
    </xf>
    <xf numFmtId="41" fontId="10" fillId="0" borderId="29" xfId="0" applyNumberFormat="1" applyFont="1" applyBorder="1" applyAlignment="1" applyProtection="1">
      <alignment horizontal="center" vertical="center"/>
      <protection locked="0"/>
    </xf>
    <xf numFmtId="41" fontId="10" fillId="0" borderId="30" xfId="0" applyNumberFormat="1" applyFont="1" applyBorder="1" applyAlignment="1" applyProtection="1">
      <alignment horizontal="center" vertical="center"/>
      <protection locked="0"/>
    </xf>
    <xf numFmtId="41" fontId="10" fillId="0" borderId="19" xfId="0" applyNumberFormat="1" applyFont="1" applyBorder="1" applyAlignment="1" applyProtection="1">
      <alignment horizontal="center" vertical="center"/>
      <protection locked="0"/>
    </xf>
    <xf numFmtId="41" fontId="10" fillId="0" borderId="20" xfId="0" applyNumberFormat="1" applyFont="1" applyBorder="1" applyAlignment="1" applyProtection="1">
      <alignment horizontal="center" vertical="center"/>
      <protection locked="0"/>
    </xf>
    <xf numFmtId="41" fontId="10" fillId="4" borderId="14" xfId="0" applyNumberFormat="1" applyFont="1" applyFill="1" applyBorder="1" applyAlignment="1" applyProtection="1">
      <alignment horizontal="left" vertical="center"/>
      <protection locked="0"/>
    </xf>
    <xf numFmtId="41" fontId="10" fillId="4" borderId="15" xfId="0" applyNumberFormat="1" applyFont="1" applyFill="1" applyBorder="1" applyAlignment="1" applyProtection="1">
      <alignment horizontal="left" vertical="center"/>
      <protection locked="0"/>
    </xf>
    <xf numFmtId="41" fontId="10" fillId="4" borderId="19" xfId="0" applyNumberFormat="1" applyFont="1" applyFill="1" applyBorder="1" applyAlignment="1" applyProtection="1">
      <alignment horizontal="center" vertical="center"/>
      <protection locked="0"/>
    </xf>
    <xf numFmtId="41" fontId="10" fillId="4" borderId="20" xfId="0" applyNumberFormat="1" applyFont="1" applyFill="1" applyBorder="1" applyAlignment="1" applyProtection="1">
      <alignment horizontal="center" vertical="center"/>
      <protection locked="0"/>
    </xf>
    <xf numFmtId="41" fontId="10" fillId="4" borderId="14" xfId="0" applyNumberFormat="1" applyFont="1" applyFill="1" applyBorder="1" applyAlignment="1" applyProtection="1">
      <alignment horizontal="center" vertical="center"/>
      <protection locked="0"/>
    </xf>
    <xf numFmtId="41" fontId="10" fillId="4" borderId="15" xfId="0" applyNumberFormat="1" applyFont="1" applyFill="1" applyBorder="1" applyAlignment="1" applyProtection="1">
      <alignment horizontal="center" vertical="center"/>
      <protection locked="0"/>
    </xf>
    <xf numFmtId="41" fontId="10" fillId="4" borderId="19" xfId="0" applyNumberFormat="1" applyFont="1" applyFill="1" applyBorder="1" applyAlignment="1" applyProtection="1">
      <alignment horizontal="left" vertical="center"/>
      <protection locked="0"/>
    </xf>
    <xf numFmtId="41" fontId="10" fillId="4" borderId="20" xfId="0" applyNumberFormat="1" applyFont="1" applyFill="1" applyBorder="1" applyAlignment="1" applyProtection="1">
      <alignment horizontal="left" vertical="center"/>
      <protection locked="0"/>
    </xf>
    <xf numFmtId="41" fontId="3" fillId="4" borderId="14" xfId="0" applyNumberFormat="1" applyFont="1" applyFill="1" applyBorder="1" applyAlignment="1" applyProtection="1">
      <alignment horizontal="left" vertical="center"/>
      <protection locked="0"/>
    </xf>
    <xf numFmtId="41" fontId="3" fillId="4" borderId="15" xfId="0" applyNumberFormat="1" applyFont="1" applyFill="1" applyBorder="1" applyAlignment="1" applyProtection="1">
      <alignment horizontal="left" vertical="center"/>
      <protection locked="0"/>
    </xf>
    <xf numFmtId="164" fontId="3" fillId="6" borderId="16" xfId="0" applyNumberFormat="1" applyFont="1" applyFill="1" applyBorder="1" applyAlignment="1">
      <alignment horizontal="center"/>
    </xf>
    <xf numFmtId="0" fontId="0" fillId="6" borderId="0" xfId="0" applyFill="1"/>
  </cellXfs>
  <cellStyles count="3">
    <cellStyle name="Normal" xfId="0" builtinId="0"/>
    <cellStyle name="Normal 2" xfId="1" xr:uid="{4EE0D364-3D0B-418B-8654-99D2ADAFB93E}"/>
    <cellStyle name="Normal 3" xfId="2" xr:uid="{CDEAE2FD-61FE-4ACE-9DAC-ACE0F192F3E2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microsoft.com/office/2017/06/relationships/rdRichValue" Target="richData/rdrichvalue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91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207817</xdr:colOff>
      <xdr:row>0</xdr:row>
      <xdr:rowOff>152401</xdr:rowOff>
    </xdr:from>
    <xdr:to>
      <xdr:col>7</xdr:col>
      <xdr:colOff>16505</xdr:colOff>
      <xdr:row>4</xdr:row>
      <xdr:rowOff>41563</xdr:rowOff>
    </xdr:to>
    <xdr:pic>
      <xdr:nvPicPr>
        <xdr:cNvPr id="14" name="Imagen 3">
          <a:extLst>
            <a:ext uri="{FF2B5EF4-FFF2-40B4-BE49-F238E27FC236}">
              <a16:creationId xmlns:a16="http://schemas.microsoft.com/office/drawing/2014/main" id="{4715A778-7CE0-43C9-A4E3-BCC85CC9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292" y="152401"/>
          <a:ext cx="1218388" cy="65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145502</xdr:colOff>
      <xdr:row>0</xdr:row>
      <xdr:rowOff>20783</xdr:rowOff>
    </xdr:from>
    <xdr:to>
      <xdr:col>29</xdr:col>
      <xdr:colOff>3955</xdr:colOff>
      <xdr:row>5</xdr:row>
      <xdr:rowOff>34638</xdr:rowOff>
    </xdr:to>
    <xdr:pic>
      <xdr:nvPicPr>
        <xdr:cNvPr id="15" name="Imagen 4">
          <a:extLst>
            <a:ext uri="{FF2B5EF4-FFF2-40B4-BE49-F238E27FC236}">
              <a16:creationId xmlns:a16="http://schemas.microsoft.com/office/drawing/2014/main" id="{1CF5E4E2-9D0A-4D3F-9ACF-3B22E1FAA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6052" y="20783"/>
          <a:ext cx="1258628" cy="966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47800</xdr:rowOff>
    </xdr:from>
    <xdr:to>
      <xdr:col>30</xdr:col>
      <xdr:colOff>3362</xdr:colOff>
      <xdr:row>43</xdr:row>
      <xdr:rowOff>172490</xdr:rowOff>
    </xdr:to>
    <xdr:pic>
      <xdr:nvPicPr>
        <xdr:cNvPr id="16" name="图片 29" descr="封面（另一风格）-21">
          <a:extLst>
            <a:ext uri="{FF2B5EF4-FFF2-40B4-BE49-F238E27FC236}">
              <a16:creationId xmlns:a16="http://schemas.microsoft.com/office/drawing/2014/main" id="{6B9CD0A5-B6EF-4AC1-BDC1-DE6432179AAC}"/>
            </a:ext>
          </a:extLst>
        </xdr:cNvPr>
        <xdr:cNvPicPr/>
      </xdr:nvPicPr>
      <xdr:blipFill rotWithShape="1"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</a14:imgLayer>
              </a14:imgProps>
            </a:ext>
          </a:extLst>
        </a:blip>
        <a:srcRect t="69177"/>
        <a:stretch/>
      </xdr:blipFill>
      <xdr:spPr>
        <a:xfrm>
          <a:off x="0" y="5648500"/>
          <a:ext cx="6004112" cy="31726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152400</xdr:colOff>
      <xdr:row>6</xdr:row>
      <xdr:rowOff>47625</xdr:rowOff>
    </xdr:from>
    <xdr:to>
      <xdr:col>26</xdr:col>
      <xdr:colOff>59966</xdr:colOff>
      <xdr:row>16</xdr:row>
      <xdr:rowOff>106680</xdr:rowOff>
    </xdr:to>
    <xdr:sp macro="" textlink="">
      <xdr:nvSpPr>
        <xdr:cNvPr id="18" name="CuadroTexto 3">
          <a:extLst>
            <a:ext uri="{FF2B5EF4-FFF2-40B4-BE49-F238E27FC236}">
              <a16:creationId xmlns:a16="http://schemas.microsoft.com/office/drawing/2014/main" id="{A90F8E4D-8B57-46F0-8241-C9B55EB1328C}"/>
            </a:ext>
          </a:extLst>
        </xdr:cNvPr>
        <xdr:cNvSpPr txBox="1"/>
      </xdr:nvSpPr>
      <xdr:spPr>
        <a:xfrm>
          <a:off x="152400" y="1190625"/>
          <a:ext cx="5108216" cy="1964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2000" b="1" i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“AMPLIACION COBERTURA FTTH NACIONAL 2022” </a:t>
          </a:r>
        </a:p>
        <a:p>
          <a:pPr algn="ctr"/>
          <a:endParaRPr lang="en-US" sz="2000" b="1" i="1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BO" sz="2000" b="1" i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FORMULARIO DE CONTROL DE POSTACION Y FERRETERIA DE</a:t>
          </a:r>
          <a:r>
            <a:rPr lang="es-BO" sz="2000" b="1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ODN</a:t>
          </a:r>
          <a:endParaRPr lang="es-BO" sz="1400" b="1" i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3</xdr:col>
      <xdr:colOff>190500</xdr:colOff>
      <xdr:row>1</xdr:row>
      <xdr:rowOff>523875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85725" y="47625"/>
          <a:ext cx="1162050" cy="695325"/>
        </a:xfrm>
        <a:prstGeom prst="rect">
          <a:avLst/>
        </a:prstGeom>
      </xdr:spPr>
    </xdr:pic>
    <xdr:clientData/>
  </xdr:twoCellAnchor>
  <xdr:twoCellAnchor editAs="oneCell">
    <xdr:from>
      <xdr:col>45</xdr:col>
      <xdr:colOff>180975</xdr:colOff>
      <xdr:row>0</xdr:row>
      <xdr:rowOff>0</xdr:rowOff>
    </xdr:from>
    <xdr:to>
      <xdr:col>49</xdr:col>
      <xdr:colOff>245745</xdr:colOff>
      <xdr:row>1</xdr:row>
      <xdr:rowOff>444500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95250"/>
          <a:ext cx="1362075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CAFDFB9C-49EC-4752-A4D1-78EBEAF722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CE1BE07-BF77-4702-80CD-2B7DB97BA2E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6950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E901E9A-157A-4B61-955D-2976AD6868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CC57FD5-AE93-4F2F-ABBD-329CEAF2F87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6215611E-1D38-40AD-8F44-2193368029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161926</xdr:colOff>
      <xdr:row>1</xdr:row>
      <xdr:rowOff>323849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EE34D531-4883-4D91-B83C-6297C9030FA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6050" y="104774"/>
          <a:ext cx="102870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197091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B61CB77-5516-41C5-8626-B67751B6C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3866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83018FC7-B6BB-4890-ADD6-1E2A4DAA69F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776E1BB2-C22F-4631-A87D-2575439AFB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45C3764-9FDE-46F8-9B15-D08D29E203E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9350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F723D1-FE17-43CE-8DC0-475421229D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C015F32-DFDB-437F-BFDD-EF078834594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13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D0720B-B40A-464F-93E0-F9F3B08F22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129314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1CEBF69-0E8D-4C75-ADE2-E8580C066E58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6674"/>
          <a:ext cx="1034189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670088-4D64-4877-B724-16AD710644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105361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F95763C-E63E-488F-9849-0952636D311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66674"/>
          <a:ext cx="102928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25425-B936-4F06-B71F-ECBE854E46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5C46BA9-6BA5-4DDC-9050-55F5D253BB3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C14435-73CB-41B7-A702-EB0DA46C3B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029E979-77A0-49F9-94E3-EBEEC6D8EDC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896C0-068C-449D-97AC-DADF57BB8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28C96552-A0DE-4AF6-816F-5CAEEFB8846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AF4F0-3D3D-4572-B1D5-DFFD7BE55E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17955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36A7682-8380-4A57-9495-3E94AB9A83D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5150" y="66674"/>
          <a:ext cx="102760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B7482-4A19-4379-AAB1-1429EC206A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17954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ADB3174-E17B-4224-BC04-E8B84BEB046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66674"/>
          <a:ext cx="1027604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46E7F-089D-4252-8FC8-190379FFFC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BB7DC4D-A2FA-4AE6-AEEB-1B8FE79AB31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137973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6183F-ED7B-43BC-88A8-5F260EBC25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71423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52</xdr:col>
      <xdr:colOff>188845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CD261886-68CA-4322-857B-C00627E11C3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0" y="66674"/>
          <a:ext cx="103657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68922-805D-4355-B48E-AEB0B76D46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E59C0E0-F7C8-4AD9-AC1A-E97AE6979CB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9D16F-DFB8-4507-BD4F-0CEFEA0A81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08499B0-A4B0-475A-8B6E-A91DBC48EB6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E69ED8-D608-4B4D-9A55-181FB46E6E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21FDA601-A673-4208-A9C6-FA73D5CEE6CB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E8B753-3E4C-4354-8312-D578F3B31A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651E2E1A-EF95-4627-BB60-E9868D9A755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74556D-FE48-4D52-AE51-1043DE800A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4A253D12-349F-4184-A446-7F1B569D843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200586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2A99DE-231A-4EBC-A272-214DC89D14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7361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40667083-2C20-429B-BAF6-41D92B49DC58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98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97CD930A-7672-4F6E-ADE4-5A69452D5B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B42CAB1C-82B0-4EAB-8D82-42B3BA0E5F1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72840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41AFB4-B46D-4BFD-A3DD-52CFE69C4F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3440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141219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9E522D0C-F6B7-4260-A61A-41AA4345CC7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0850" y="66674"/>
          <a:ext cx="1027044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72840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09F0E-DD14-4F18-83CD-8118E3B51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3440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105362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F02FE4B-6398-4E3F-8DCA-4FA824A203D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0850" y="66674"/>
          <a:ext cx="1029287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836F6C-4D5D-4E7D-BA40-1AFDABC2E0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141221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B5096A8-C622-4D0A-8C4F-440EDB00D09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3720A1-46C3-40BE-BC6A-4E64A4A1EF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6B74EC12-720B-4D77-88B6-58882934274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EBA8FC-9F65-4C03-BFDA-FA8BEA67DC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8E09C28-1AE1-4492-BBAF-A8D98DB02F1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200586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468F0-6A59-41BF-8D18-9F91F1A3E3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105361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627D5E4C-B930-4856-8C33-0DE013A3B8E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62567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F0FA5F-2920-444E-B153-3532423011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9ABE699-1907-4FCD-9BC1-35F65165451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162640-BCEB-4776-87A2-CFFF1ADAEB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C0A3559-A968-4630-B5F0-C5B46DD2AD0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4D675-24D2-4B4A-9419-0BE9466FE6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862FE442-E466-4DDA-B1AB-20A2F36AB81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200586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DE14A-8749-4D2F-A060-48AD97DD7F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87432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FE773DE-584D-4063-998B-9C27F7D1366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4C484-4FAF-4609-895F-1A04D5E3CD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7EBE9E3C-4BC6-4B0C-A21F-402D7FD02BC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200586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C9F25B-624F-4596-8829-04AE6F177C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176620F-FA37-4AAB-B9D2-D47DDC4EED4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E0E30-CA45-40C0-AC9C-C5315A750D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64C9638-730A-4781-A869-84FB8811142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C5C358-1076-4913-838C-71EAB328C5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5D275BE-868D-4198-A017-9639C9BEF50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72840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4928F-F11A-4F51-8A0E-8968FDDDBF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73985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8F316E18-3A22-4BE3-A45E-58A3FDE2F85B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580D57-A233-45AE-8F1A-F85A23D587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87432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2AEAFA6-ACA8-490F-B9E0-799DA9CCA1B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6DC6A-CADA-4E7A-B3D7-360C253F37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52</xdr:col>
      <xdr:colOff>31403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E8DE7778-17E1-4DCD-8A85-0D18ED17BA18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9B94AE-1B49-4A36-8B3A-D25471F3E4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683DE2C3-3D13-45E7-A597-222CACE50BD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28F42-9660-496D-81D5-8A83FE1852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3C760D3-B2DE-47A7-9A3D-1C3882321C2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FBAF70-5634-4D62-8C0A-44116CDCD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190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209550</xdr:colOff>
      <xdr:row>0</xdr:row>
      <xdr:rowOff>66674</xdr:rowOff>
    </xdr:from>
    <xdr:to>
      <xdr:col>53</xdr:col>
      <xdr:colOff>141220</xdr:colOff>
      <xdr:row>1</xdr:row>
      <xdr:rowOff>285749</xdr:rowOff>
    </xdr:to>
    <xdr:pic>
      <xdr:nvPicPr>
        <xdr:cNvPr id="3" name="Picture 2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9CB3B91-E0D5-4C5D-83D4-D9B6D7F9AAC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9450" y="66674"/>
          <a:ext cx="105943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</v>
    <v>8</v>
    <v>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9:W25"/>
  <sheetViews>
    <sheetView showGridLines="0" zoomScaleNormal="100" workbookViewId="0">
      <selection activeCell="L24" sqref="L24"/>
    </sheetView>
  </sheetViews>
  <sheetFormatPr baseColWidth="10" defaultColWidth="11.44140625" defaultRowHeight="14.4"/>
  <cols>
    <col min="1" max="31" width="3" customWidth="1"/>
  </cols>
  <sheetData>
    <row r="19" spans="5:23" ht="21">
      <c r="E19" s="31" t="s">
        <v>94</v>
      </c>
      <c r="L19" s="119" t="s">
        <v>212</v>
      </c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</row>
    <row r="20" spans="5:23" ht="21">
      <c r="E20" s="32"/>
    </row>
    <row r="21" spans="5:23" ht="21">
      <c r="E21" s="31" t="s">
        <v>95</v>
      </c>
      <c r="L21" s="119" t="s">
        <v>213</v>
      </c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</row>
    <row r="23" spans="5:23" ht="21">
      <c r="E23" s="31" t="s">
        <v>96</v>
      </c>
      <c r="L23" s="120">
        <v>45269</v>
      </c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</row>
    <row r="25" spans="5:23" ht="21">
      <c r="E25" s="31"/>
    </row>
  </sheetData>
  <mergeCells count="3">
    <mergeCell ref="L19:W19"/>
    <mergeCell ref="L21:W21"/>
    <mergeCell ref="L23:W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G5" sqref="G5"/>
    </sheetView>
  </sheetViews>
  <sheetFormatPr baseColWidth="10" defaultColWidth="11.44140625" defaultRowHeight="14.4" customHeight="1"/>
  <cols>
    <col min="1" max="1" width="4.33203125" style="34" customWidth="1"/>
    <col min="2" max="2" width="7" style="34" bestFit="1" customWidth="1"/>
    <col min="3" max="3" width="18.5546875" style="34" bestFit="1" customWidth="1"/>
    <col min="4" max="4" width="8.6640625" style="34" bestFit="1" customWidth="1"/>
    <col min="5" max="5" width="9.6640625" style="34" bestFit="1" customWidth="1"/>
    <col min="6" max="6" width="18.33203125" style="34" bestFit="1" customWidth="1"/>
    <col min="7" max="7" width="10.33203125" style="34" bestFit="1" customWidth="1"/>
    <col min="8" max="8" width="9.109375" style="34" customWidth="1"/>
    <col min="9" max="16384" width="11.44140625" style="34"/>
  </cols>
  <sheetData>
    <row r="1" spans="1:8" ht="19.5" customHeight="1">
      <c r="A1" s="33" t="s">
        <v>97</v>
      </c>
    </row>
    <row r="3" spans="1:8" ht="20.399999999999999">
      <c r="A3" s="35" t="s">
        <v>70</v>
      </c>
      <c r="B3" s="35" t="s">
        <v>98</v>
      </c>
      <c r="C3" s="35" t="s">
        <v>99</v>
      </c>
      <c r="D3" s="35" t="s">
        <v>100</v>
      </c>
      <c r="E3" s="35" t="s">
        <v>101</v>
      </c>
      <c r="F3" s="35" t="s">
        <v>102</v>
      </c>
      <c r="G3" s="35" t="s">
        <v>103</v>
      </c>
      <c r="H3" s="36" t="s">
        <v>104</v>
      </c>
    </row>
    <row r="4" spans="1:8" ht="11.4">
      <c r="A4" s="37">
        <v>1</v>
      </c>
      <c r="B4" s="37">
        <v>1</v>
      </c>
      <c r="C4" s="38" t="s">
        <v>105</v>
      </c>
      <c r="D4" s="37" t="s">
        <v>115</v>
      </c>
      <c r="E4" s="38" t="s">
        <v>106</v>
      </c>
      <c r="F4" s="38" t="s">
        <v>214</v>
      </c>
      <c r="G4" s="39"/>
      <c r="H4" s="39"/>
    </row>
    <row r="5" spans="1:8" ht="11.4">
      <c r="A5" s="37">
        <v>2</v>
      </c>
      <c r="B5" s="37">
        <v>1</v>
      </c>
      <c r="C5" s="38" t="s">
        <v>107</v>
      </c>
      <c r="D5" s="37" t="s">
        <v>115</v>
      </c>
      <c r="E5" s="38" t="s">
        <v>108</v>
      </c>
      <c r="F5" s="38" t="s">
        <v>215</v>
      </c>
      <c r="G5" s="37"/>
      <c r="H5" s="37"/>
    </row>
    <row r="6" spans="1:8" ht="11.4">
      <c r="A6" s="37">
        <v>3</v>
      </c>
      <c r="B6" s="37">
        <v>1</v>
      </c>
      <c r="C6" s="38" t="s">
        <v>109</v>
      </c>
      <c r="D6" s="37" t="s">
        <v>112</v>
      </c>
      <c r="E6" s="38" t="s">
        <v>110</v>
      </c>
      <c r="F6" s="38"/>
      <c r="G6" s="37"/>
      <c r="H6" s="37"/>
    </row>
    <row r="7" spans="1:8" ht="11.4">
      <c r="A7" s="37">
        <v>4</v>
      </c>
      <c r="B7" s="37">
        <v>1</v>
      </c>
      <c r="C7" s="38" t="s">
        <v>111</v>
      </c>
      <c r="D7" s="37" t="s">
        <v>112</v>
      </c>
      <c r="E7" s="38" t="s">
        <v>113</v>
      </c>
      <c r="F7" s="38"/>
      <c r="G7" s="37"/>
      <c r="H7" s="37"/>
    </row>
    <row r="8" spans="1:8" ht="11.4">
      <c r="A8" s="37">
        <v>5</v>
      </c>
      <c r="B8" s="37">
        <v>1</v>
      </c>
      <c r="C8" s="38" t="s">
        <v>107</v>
      </c>
      <c r="D8" s="37" t="s">
        <v>112</v>
      </c>
      <c r="E8" s="38" t="s">
        <v>114</v>
      </c>
      <c r="F8" s="38"/>
      <c r="G8" s="37"/>
      <c r="H8" s="37"/>
    </row>
    <row r="9" spans="1:8" ht="11.4">
      <c r="A9" s="37">
        <v>6</v>
      </c>
      <c r="B9" s="37">
        <v>2</v>
      </c>
      <c r="C9" s="38"/>
      <c r="D9" s="37"/>
      <c r="E9" s="38"/>
      <c r="F9" s="38"/>
      <c r="G9" s="37"/>
      <c r="H9" s="37"/>
    </row>
    <row r="10" spans="1:8" ht="11.4">
      <c r="A10" s="37"/>
      <c r="B10" s="37">
        <v>2</v>
      </c>
      <c r="C10" s="38"/>
      <c r="D10" s="37"/>
      <c r="E10" s="38"/>
      <c r="F10" s="38"/>
      <c r="G10" s="37"/>
      <c r="H10" s="37"/>
    </row>
    <row r="11" spans="1:8" ht="11.4">
      <c r="A11" s="37"/>
      <c r="B11" s="37"/>
      <c r="C11" s="38"/>
      <c r="D11" s="37"/>
      <c r="E11" s="38"/>
      <c r="F11" s="38"/>
      <c r="G11" s="37"/>
      <c r="H11" s="37"/>
    </row>
    <row r="12" spans="1:8" ht="11.4">
      <c r="A12" s="37"/>
      <c r="B12" s="37"/>
      <c r="C12" s="38"/>
      <c r="D12" s="37"/>
      <c r="E12" s="38"/>
      <c r="F12" s="38"/>
      <c r="G12" s="37"/>
      <c r="H12" s="37"/>
    </row>
    <row r="13" spans="1:8" ht="11.4">
      <c r="A13" s="37"/>
      <c r="B13" s="37"/>
      <c r="C13" s="38"/>
      <c r="D13" s="37"/>
      <c r="E13" s="38"/>
      <c r="F13" s="38"/>
      <c r="G13" s="37"/>
      <c r="H13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BA199"/>
  <sheetViews>
    <sheetView showGridLines="0" zoomScale="96" zoomScaleNormal="96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4" sqref="B14:C14"/>
    </sheetView>
  </sheetViews>
  <sheetFormatPr baseColWidth="10" defaultColWidth="9.109375" defaultRowHeight="14.4"/>
  <cols>
    <col min="1" max="1" width="2.88671875" style="5" bestFit="1" customWidth="1"/>
    <col min="2" max="2" width="6.33203125" style="4" bestFit="1" customWidth="1"/>
    <col min="3" max="3" width="6.6640625" style="4" customWidth="1"/>
    <col min="4" max="4" width="3.44140625" style="3" bestFit="1" customWidth="1"/>
    <col min="5" max="5" width="3.109375" style="3" bestFit="1" customWidth="1"/>
    <col min="6" max="6" width="3.44140625" style="3" bestFit="1" customWidth="1"/>
    <col min="7" max="7" width="6.33203125" style="3" bestFit="1" customWidth="1"/>
    <col min="8" max="8" width="4.44140625" style="3" bestFit="1" customWidth="1"/>
    <col min="9" max="10" width="5.5546875" style="3" bestFit="1" customWidth="1"/>
    <col min="11" max="11" width="3.109375" style="3" bestFit="1" customWidth="1"/>
    <col min="12" max="12" width="3.33203125" style="3" bestFit="1" customWidth="1"/>
    <col min="13" max="13" width="5.5546875" style="3" bestFit="1" customWidth="1"/>
    <col min="14" max="14" width="4.5546875" style="3" bestFit="1" customWidth="1"/>
    <col min="15" max="15" width="5.33203125" style="3" bestFit="1" customWidth="1"/>
    <col min="16" max="16" width="4.44140625" style="3" customWidth="1"/>
    <col min="17" max="17" width="4.33203125" style="3" bestFit="1" customWidth="1"/>
    <col min="18" max="18" width="7" style="3" customWidth="1"/>
    <col min="19" max="19" width="3.44140625" style="3" bestFit="1" customWidth="1"/>
    <col min="20" max="20" width="5.5546875" style="3" customWidth="1"/>
    <col min="21" max="21" width="3.5546875" style="3" bestFit="1" customWidth="1"/>
    <col min="22" max="22" width="3.109375" style="3" bestFit="1" customWidth="1"/>
    <col min="23" max="23" width="9.5546875" style="3" bestFit="1" customWidth="1"/>
    <col min="24" max="24" width="3.109375" style="3" bestFit="1" customWidth="1"/>
    <col min="25" max="25" width="4.109375" style="3" bestFit="1" customWidth="1"/>
    <col min="26" max="26" width="3.109375" style="3" bestFit="1" customWidth="1"/>
    <col min="27" max="27" width="3.109375" style="3" customWidth="1"/>
    <col min="28" max="28" width="3.109375" style="3" bestFit="1" customWidth="1"/>
    <col min="29" max="29" width="3.44140625" style="3" bestFit="1" customWidth="1"/>
    <col min="30" max="30" width="3.109375" style="3" bestFit="1" customWidth="1"/>
    <col min="31" max="31" width="3.109375" style="3" customWidth="1"/>
    <col min="32" max="32" width="3.44140625" style="3" bestFit="1" customWidth="1"/>
    <col min="33" max="34" width="3.109375" style="3" bestFit="1" customWidth="1"/>
    <col min="35" max="35" width="5.44140625" style="3" bestFit="1" customWidth="1"/>
    <col min="36" max="36" width="4.44140625" style="3" bestFit="1" customWidth="1"/>
    <col min="37" max="38" width="5.44140625" style="3" bestFit="1" customWidth="1"/>
    <col min="39" max="39" width="5.33203125" style="3" bestFit="1" customWidth="1"/>
    <col min="40" max="40" width="4.44140625" style="3" bestFit="1" customWidth="1"/>
    <col min="41" max="41" width="13.33203125" style="3" customWidth="1"/>
    <col min="42" max="42" width="7.6640625" style="3" bestFit="1" customWidth="1"/>
    <col min="43" max="43" width="9.33203125" style="3" customWidth="1"/>
    <col min="44" max="44" width="7.88671875" style="3" bestFit="1" customWidth="1"/>
    <col min="45" max="45" width="15.33203125" style="4" customWidth="1"/>
    <col min="46" max="46" width="3.88671875" style="4" customWidth="1"/>
    <col min="47" max="47" width="4.6640625" style="4" customWidth="1"/>
    <col min="48" max="48" width="5.88671875" style="4" customWidth="1"/>
    <col min="49" max="49" width="5" style="3" bestFit="1" customWidth="1"/>
    <col min="50" max="50" width="7.109375" style="3" bestFit="1" customWidth="1"/>
    <col min="51" max="51" width="6.6640625" style="3" bestFit="1" customWidth="1"/>
    <col min="52" max="53" width="4.33203125" style="3" bestFit="1" customWidth="1"/>
    <col min="54" max="16384" width="9.109375" style="3"/>
  </cols>
  <sheetData>
    <row r="1" spans="1:53" customFormat="1" ht="14.25" customHeight="1">
      <c r="A1" s="135" t="s">
        <v>70</v>
      </c>
      <c r="B1" s="124" t="s">
        <v>38</v>
      </c>
      <c r="C1" s="125"/>
      <c r="D1" s="129" t="s">
        <v>68</v>
      </c>
      <c r="E1" s="129"/>
      <c r="F1" s="129"/>
      <c r="G1" s="129"/>
      <c r="H1" s="129"/>
      <c r="I1" s="129"/>
      <c r="J1" s="129"/>
      <c r="K1" s="129"/>
      <c r="L1" s="129"/>
      <c r="M1" s="130" t="s">
        <v>67</v>
      </c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2"/>
      <c r="AB1" s="129" t="s">
        <v>66</v>
      </c>
      <c r="AC1" s="129"/>
      <c r="AD1" s="129"/>
      <c r="AE1" s="129"/>
      <c r="AF1" s="129"/>
      <c r="AG1" s="129"/>
      <c r="AH1" s="129"/>
      <c r="AI1" s="129" t="s">
        <v>63</v>
      </c>
      <c r="AJ1" s="129"/>
      <c r="AK1" s="129"/>
      <c r="AL1" s="129"/>
      <c r="AM1" s="129"/>
      <c r="AN1" s="129"/>
      <c r="AO1" s="130" t="s">
        <v>69</v>
      </c>
      <c r="AP1" s="131"/>
      <c r="AQ1" s="131"/>
      <c r="AR1" s="132"/>
      <c r="AS1" s="124" t="s">
        <v>0</v>
      </c>
      <c r="AT1" s="125"/>
      <c r="AU1" s="130" t="s">
        <v>39</v>
      </c>
      <c r="AV1" s="131"/>
      <c r="AW1" s="131"/>
      <c r="AX1" s="131"/>
      <c r="AY1" s="131"/>
      <c r="AZ1" s="131"/>
      <c r="BA1" s="132"/>
    </row>
    <row r="2" spans="1:53" ht="116.4">
      <c r="A2" s="136"/>
      <c r="B2" s="133"/>
      <c r="C2" s="134"/>
      <c r="D2" s="11" t="s">
        <v>2</v>
      </c>
      <c r="E2" s="11" t="s">
        <v>3</v>
      </c>
      <c r="F2" s="11" t="s">
        <v>4</v>
      </c>
      <c r="G2" s="11" t="s">
        <v>5</v>
      </c>
      <c r="H2" s="11" t="s">
        <v>40</v>
      </c>
      <c r="I2" s="11" t="s">
        <v>7</v>
      </c>
      <c r="J2" s="11" t="s">
        <v>6</v>
      </c>
      <c r="K2" s="11" t="s">
        <v>8</v>
      </c>
      <c r="L2" s="11" t="s">
        <v>41</v>
      </c>
      <c r="M2" s="11" t="s">
        <v>9</v>
      </c>
      <c r="N2" s="11" t="s">
        <v>10</v>
      </c>
      <c r="O2" s="11" t="s">
        <v>11</v>
      </c>
      <c r="P2" s="11" t="s">
        <v>119</v>
      </c>
      <c r="Q2" s="11" t="s">
        <v>120</v>
      </c>
      <c r="R2" s="11" t="s">
        <v>93</v>
      </c>
      <c r="S2" s="17" t="s">
        <v>89</v>
      </c>
      <c r="T2" s="17" t="s">
        <v>116</v>
      </c>
      <c r="U2" s="11" t="s">
        <v>13</v>
      </c>
      <c r="V2" s="11" t="s">
        <v>29</v>
      </c>
      <c r="W2" s="11" t="s">
        <v>26</v>
      </c>
      <c r="X2" s="11" t="s">
        <v>31</v>
      </c>
      <c r="Y2" s="11" t="s">
        <v>14</v>
      </c>
      <c r="Z2" s="11" t="s">
        <v>15</v>
      </c>
      <c r="AA2" s="11" t="s">
        <v>83</v>
      </c>
      <c r="AB2" s="11" t="s">
        <v>17</v>
      </c>
      <c r="AC2" s="11" t="s">
        <v>16</v>
      </c>
      <c r="AD2" s="18" t="s">
        <v>91</v>
      </c>
      <c r="AE2" s="18" t="s">
        <v>92</v>
      </c>
      <c r="AF2" s="11" t="s">
        <v>43</v>
      </c>
      <c r="AG2" s="11" t="s">
        <v>42</v>
      </c>
      <c r="AH2" s="11" t="s">
        <v>30</v>
      </c>
      <c r="AI2" s="11" t="s">
        <v>60</v>
      </c>
      <c r="AJ2" s="11" t="s">
        <v>18</v>
      </c>
      <c r="AK2" s="11" t="s">
        <v>61</v>
      </c>
      <c r="AL2" s="11" t="s">
        <v>62</v>
      </c>
      <c r="AM2" s="11" t="s">
        <v>19</v>
      </c>
      <c r="AN2" s="11" t="s">
        <v>28</v>
      </c>
      <c r="AO2" s="11" t="s">
        <v>182</v>
      </c>
      <c r="AP2" s="11" t="s">
        <v>35</v>
      </c>
      <c r="AQ2" s="11" t="s">
        <v>36</v>
      </c>
      <c r="AR2" s="11" t="s">
        <v>37</v>
      </c>
      <c r="AS2" s="126"/>
      <c r="AT2" s="127"/>
      <c r="AU2" s="19" t="s">
        <v>117</v>
      </c>
      <c r="AV2" s="19" t="s">
        <v>118</v>
      </c>
      <c r="AW2" s="12" t="s">
        <v>32</v>
      </c>
      <c r="AX2" s="12" t="s">
        <v>33</v>
      </c>
      <c r="AY2" s="12" t="s">
        <v>34</v>
      </c>
      <c r="AZ2" s="12" t="s">
        <v>76</v>
      </c>
      <c r="BA2" s="12" t="s">
        <v>77</v>
      </c>
    </row>
    <row r="3" spans="1:53">
      <c r="A3" s="9">
        <v>1</v>
      </c>
      <c r="B3" s="121" t="s">
        <v>180</v>
      </c>
      <c r="C3" s="122"/>
      <c r="D3" s="61" t="e">
        <f>#REF!</f>
        <v>#REF!</v>
      </c>
      <c r="E3" s="61" t="e">
        <f>#REF!</f>
        <v>#REF!</v>
      </c>
      <c r="F3" s="61" t="e">
        <f>#REF!</f>
        <v>#REF!</v>
      </c>
      <c r="G3" s="61" t="e">
        <f>#REF!</f>
        <v>#REF!</v>
      </c>
      <c r="H3" s="61" t="e">
        <f>#REF!</f>
        <v>#REF!</v>
      </c>
      <c r="I3" s="61" t="e">
        <f>#REF!</f>
        <v>#REF!</v>
      </c>
      <c r="J3" s="61" t="e">
        <f>#REF!</f>
        <v>#REF!</v>
      </c>
      <c r="K3" s="61" t="e">
        <f>#REF!</f>
        <v>#REF!</v>
      </c>
      <c r="L3" s="61" t="e">
        <f>#REF!</f>
        <v>#REF!</v>
      </c>
      <c r="M3" s="61" t="e">
        <f>#REF!</f>
        <v>#REF!</v>
      </c>
      <c r="N3" s="61" t="e">
        <f>#REF!</f>
        <v>#REF!</v>
      </c>
      <c r="O3" s="61" t="e">
        <f>#REF!</f>
        <v>#REF!</v>
      </c>
      <c r="P3" s="61" t="e">
        <f>#REF!</f>
        <v>#REF!</v>
      </c>
      <c r="Q3" s="61" t="e">
        <f>#REF!</f>
        <v>#REF!</v>
      </c>
      <c r="R3" s="61" t="e">
        <f>#REF!</f>
        <v>#REF!</v>
      </c>
      <c r="S3" s="61" t="e">
        <f>#REF!</f>
        <v>#REF!</v>
      </c>
      <c r="T3" s="61" t="e">
        <f>#REF!</f>
        <v>#REF!</v>
      </c>
      <c r="U3" s="61" t="e">
        <f>#REF!</f>
        <v>#REF!</v>
      </c>
      <c r="V3" s="61" t="e">
        <f>#REF!</f>
        <v>#REF!</v>
      </c>
      <c r="W3" s="61" t="e">
        <f>#REF!</f>
        <v>#REF!</v>
      </c>
      <c r="X3" s="61" t="e">
        <f>#REF!</f>
        <v>#REF!</v>
      </c>
      <c r="Y3" s="61" t="e">
        <f>#REF!</f>
        <v>#REF!</v>
      </c>
      <c r="Z3" s="61" t="e">
        <f>#REF!</f>
        <v>#REF!</v>
      </c>
      <c r="AA3" s="61" t="e">
        <f>#REF!</f>
        <v>#REF!</v>
      </c>
      <c r="AB3" s="61" t="e">
        <f>#REF!</f>
        <v>#REF!</v>
      </c>
      <c r="AC3" s="61" t="e">
        <f>#REF!</f>
        <v>#REF!</v>
      </c>
      <c r="AD3" s="61" t="e">
        <f>#REF!</f>
        <v>#REF!</v>
      </c>
      <c r="AE3" s="61" t="e">
        <f>#REF!</f>
        <v>#REF!</v>
      </c>
      <c r="AF3" s="61" t="e">
        <f>#REF!</f>
        <v>#REF!</v>
      </c>
      <c r="AG3" s="61" t="e">
        <f>#REF!</f>
        <v>#REF!</v>
      </c>
      <c r="AH3" s="61" t="e">
        <f>#REF!</f>
        <v>#REF!</v>
      </c>
      <c r="AI3" s="61" t="e">
        <f>#REF!</f>
        <v>#REF!</v>
      </c>
      <c r="AJ3" s="61" t="e">
        <f>#REF!</f>
        <v>#REF!</v>
      </c>
      <c r="AK3" s="61" t="e">
        <f>#REF!</f>
        <v>#REF!</v>
      </c>
      <c r="AL3" s="61" t="e">
        <f>#REF!</f>
        <v>#REF!</v>
      </c>
      <c r="AM3" s="61" t="e">
        <f>#REF!</f>
        <v>#REF!</v>
      </c>
      <c r="AN3" s="61" t="e">
        <f>#REF!</f>
        <v>#REF!</v>
      </c>
      <c r="AO3" s="62" t="e" cm="1" vm="1">
        <f t="array" aca="1" ref="AO3" ca="1">'OLT CEAD'!AP12:AQ12</f>
        <v>#VALUE!</v>
      </c>
      <c r="AP3" s="60">
        <v>0</v>
      </c>
      <c r="AQ3" s="60">
        <v>0</v>
      </c>
      <c r="AR3" s="60">
        <v>0</v>
      </c>
      <c r="AS3" s="128"/>
      <c r="AT3" s="128"/>
      <c r="AU3" s="56" t="e">
        <f>#REF!</f>
        <v>#REF!</v>
      </c>
      <c r="AV3" s="56" t="e">
        <f>#REF!</f>
        <v>#REF!</v>
      </c>
      <c r="AW3" s="56" t="e">
        <f>#REF!</f>
        <v>#REF!</v>
      </c>
      <c r="AX3" s="56" t="e">
        <f>#REF!</f>
        <v>#REF!</v>
      </c>
      <c r="AY3" s="56" t="e">
        <f>#REF!</f>
        <v>#REF!</v>
      </c>
      <c r="AZ3" s="56" t="e">
        <f>#REF!</f>
        <v>#REF!</v>
      </c>
      <c r="BA3" s="56" t="e">
        <f>#REF!</f>
        <v>#REF!</v>
      </c>
    </row>
    <row r="4" spans="1:53">
      <c r="A4" s="9">
        <v>2</v>
      </c>
      <c r="B4" s="121" t="s">
        <v>79</v>
      </c>
      <c r="C4" s="122"/>
      <c r="D4" s="61" t="e">
        <f>#REF!</f>
        <v>#REF!</v>
      </c>
      <c r="E4" s="61" t="e">
        <f>#REF!</f>
        <v>#REF!</v>
      </c>
      <c r="F4" s="61" t="e">
        <f>#REF!</f>
        <v>#REF!</v>
      </c>
      <c r="G4" s="61" t="e">
        <f>#REF!</f>
        <v>#REF!</v>
      </c>
      <c r="H4" s="61" t="e">
        <f>#REF!</f>
        <v>#REF!</v>
      </c>
      <c r="I4" s="61" t="e">
        <f>#REF!</f>
        <v>#REF!</v>
      </c>
      <c r="J4" s="61" t="e">
        <f>#REF!</f>
        <v>#REF!</v>
      </c>
      <c r="K4" s="61" t="e">
        <f>#REF!</f>
        <v>#REF!</v>
      </c>
      <c r="L4" s="61" t="e">
        <f>#REF!</f>
        <v>#REF!</v>
      </c>
      <c r="M4" s="61" t="e">
        <f>#REF!</f>
        <v>#REF!</v>
      </c>
      <c r="N4" s="61" t="e">
        <f>#REF!</f>
        <v>#REF!</v>
      </c>
      <c r="O4" s="61" t="e">
        <f>#REF!</f>
        <v>#REF!</v>
      </c>
      <c r="P4" s="61" t="e">
        <f>#REF!</f>
        <v>#REF!</v>
      </c>
      <c r="Q4" s="61" t="e">
        <f>#REF!</f>
        <v>#REF!</v>
      </c>
      <c r="R4" s="61" t="e">
        <f>#REF!</f>
        <v>#REF!</v>
      </c>
      <c r="S4" s="61" t="e">
        <f>#REF!</f>
        <v>#REF!</v>
      </c>
      <c r="T4" s="61" t="e">
        <f>#REF!</f>
        <v>#REF!</v>
      </c>
      <c r="U4" s="61" t="e">
        <f>#REF!</f>
        <v>#REF!</v>
      </c>
      <c r="V4" s="61" t="e">
        <f>#REF!</f>
        <v>#REF!</v>
      </c>
      <c r="W4" s="61" t="e">
        <f>#REF!</f>
        <v>#REF!</v>
      </c>
      <c r="X4" s="61" t="e">
        <f>#REF!</f>
        <v>#REF!</v>
      </c>
      <c r="Y4" s="61" t="e">
        <f>#REF!</f>
        <v>#REF!</v>
      </c>
      <c r="Z4" s="61" t="e">
        <f>#REF!</f>
        <v>#REF!</v>
      </c>
      <c r="AA4" s="61" t="e">
        <f>#REF!</f>
        <v>#REF!</v>
      </c>
      <c r="AB4" s="61" t="e">
        <f>#REF!</f>
        <v>#REF!</v>
      </c>
      <c r="AC4" s="61" t="e">
        <f>#REF!</f>
        <v>#REF!</v>
      </c>
      <c r="AD4" s="61" t="e">
        <f>#REF!</f>
        <v>#REF!</v>
      </c>
      <c r="AE4" s="61" t="e">
        <f>#REF!</f>
        <v>#REF!</v>
      </c>
      <c r="AF4" s="61" t="e">
        <f>#REF!</f>
        <v>#REF!</v>
      </c>
      <c r="AG4" s="61" t="e">
        <f>#REF!</f>
        <v>#REF!</v>
      </c>
      <c r="AH4" s="61" t="e">
        <f>#REF!</f>
        <v>#REF!</v>
      </c>
      <c r="AI4" s="61" t="e">
        <f>#REF!</f>
        <v>#REF!</v>
      </c>
      <c r="AJ4" s="61" t="e">
        <f>#REF!</f>
        <v>#REF!</v>
      </c>
      <c r="AK4" s="61" t="e">
        <f>#REF!</f>
        <v>#REF!</v>
      </c>
      <c r="AL4" s="61" t="e">
        <f>#REF!</f>
        <v>#REF!</v>
      </c>
      <c r="AM4" s="61" t="e">
        <f>#REF!</f>
        <v>#REF!</v>
      </c>
      <c r="AN4" s="61" t="e">
        <f>#REF!</f>
        <v>#REF!</v>
      </c>
      <c r="AO4" s="60">
        <v>0</v>
      </c>
      <c r="AP4" s="62" cm="1">
        <f t="array" ref="AP4:AQ4">'F-01'!AP54:AQ54</f>
        <v>2293</v>
      </c>
      <c r="AQ4" s="62">
        <v>0</v>
      </c>
      <c r="AR4" s="62"/>
      <c r="AS4" s="128"/>
      <c r="AT4" s="128"/>
      <c r="AU4" s="56" t="e">
        <f>#REF!</f>
        <v>#REF!</v>
      </c>
      <c r="AV4" s="56" t="e">
        <f>#REF!</f>
        <v>#REF!</v>
      </c>
      <c r="AW4" s="56" t="e">
        <f>#REF!</f>
        <v>#REF!</v>
      </c>
      <c r="AX4" s="56" t="e">
        <f>#REF!</f>
        <v>#REF!</v>
      </c>
      <c r="AY4" s="56" t="e">
        <f>#REF!</f>
        <v>#REF!</v>
      </c>
      <c r="AZ4" s="56" t="e">
        <f>#REF!</f>
        <v>#REF!</v>
      </c>
      <c r="BA4" s="56" t="e">
        <f>#REF!</f>
        <v>#REF!</v>
      </c>
    </row>
    <row r="5" spans="1:53">
      <c r="A5" s="9">
        <v>3</v>
      </c>
      <c r="B5" s="121" t="s">
        <v>183</v>
      </c>
      <c r="C5" s="122"/>
      <c r="D5" s="60" t="e">
        <f>#REF!</f>
        <v>#REF!</v>
      </c>
      <c r="E5" s="60" t="e">
        <f>#REF!</f>
        <v>#REF!</v>
      </c>
      <c r="F5" s="60" t="e">
        <f>#REF!</f>
        <v>#REF!</v>
      </c>
      <c r="G5" s="60" t="e">
        <f>#REF!</f>
        <v>#REF!</v>
      </c>
      <c r="H5" s="60" t="e">
        <f>#REF!</f>
        <v>#REF!</v>
      </c>
      <c r="I5" s="60" t="e">
        <f>#REF!</f>
        <v>#REF!</v>
      </c>
      <c r="J5" s="60" t="e">
        <f>#REF!</f>
        <v>#REF!</v>
      </c>
      <c r="K5" s="60" t="e">
        <f>#REF!</f>
        <v>#REF!</v>
      </c>
      <c r="L5" s="60" t="e">
        <f>#REF!</f>
        <v>#REF!</v>
      </c>
      <c r="M5" s="60" t="e">
        <f>#REF!</f>
        <v>#REF!</v>
      </c>
      <c r="N5" s="60" t="e">
        <f>#REF!</f>
        <v>#REF!</v>
      </c>
      <c r="O5" s="60" t="e">
        <f>#REF!</f>
        <v>#REF!</v>
      </c>
      <c r="P5" s="60" t="e">
        <f>#REF!</f>
        <v>#REF!</v>
      </c>
      <c r="Q5" s="60" t="e">
        <f>#REF!</f>
        <v>#REF!</v>
      </c>
      <c r="R5" s="60" t="e">
        <f>#REF!</f>
        <v>#REF!</v>
      </c>
      <c r="S5" s="60" t="e">
        <f>#REF!</f>
        <v>#REF!</v>
      </c>
      <c r="T5" s="60" t="e">
        <f>#REF!</f>
        <v>#REF!</v>
      </c>
      <c r="U5" s="60" t="e">
        <f>#REF!</f>
        <v>#REF!</v>
      </c>
      <c r="V5" s="60" t="e">
        <f>#REF!</f>
        <v>#REF!</v>
      </c>
      <c r="W5" s="60" t="e">
        <f>#REF!</f>
        <v>#REF!</v>
      </c>
      <c r="X5" s="60" t="e">
        <f>#REF!</f>
        <v>#REF!</v>
      </c>
      <c r="Y5" s="60" t="e">
        <f>#REF!</f>
        <v>#REF!</v>
      </c>
      <c r="Z5" s="60" t="e">
        <f>#REF!</f>
        <v>#REF!</v>
      </c>
      <c r="AA5" s="60" t="e">
        <f>#REF!</f>
        <v>#REF!</v>
      </c>
      <c r="AB5" s="60" t="e">
        <f>#REF!</f>
        <v>#REF!</v>
      </c>
      <c r="AC5" s="60" t="e">
        <f>#REF!</f>
        <v>#REF!</v>
      </c>
      <c r="AD5" s="60" t="e">
        <f>#REF!</f>
        <v>#REF!</v>
      </c>
      <c r="AE5" s="60" t="e">
        <f>#REF!</f>
        <v>#REF!</v>
      </c>
      <c r="AF5" s="60" t="e">
        <f>#REF!</f>
        <v>#REF!</v>
      </c>
      <c r="AG5" s="60" t="e">
        <f>#REF!</f>
        <v>#REF!</v>
      </c>
      <c r="AH5" s="60" t="e">
        <f>#REF!</f>
        <v>#REF!</v>
      </c>
      <c r="AI5" s="60" t="e">
        <f>#REF!</f>
        <v>#REF!</v>
      </c>
      <c r="AJ5" s="60" t="e">
        <f>#REF!</f>
        <v>#REF!</v>
      </c>
      <c r="AK5" s="60" t="e">
        <f>#REF!</f>
        <v>#REF!</v>
      </c>
      <c r="AL5" s="60" t="e">
        <f>#REF!</f>
        <v>#REF!</v>
      </c>
      <c r="AM5" s="60" t="e">
        <f>#REF!</f>
        <v>#REF!</v>
      </c>
      <c r="AN5" s="60" t="e">
        <f>#REF!</f>
        <v>#REF!</v>
      </c>
      <c r="AO5" s="60">
        <v>0</v>
      </c>
      <c r="AP5" s="60">
        <v>0</v>
      </c>
      <c r="AQ5" s="62" cm="1">
        <f t="array" ref="AQ5:AR5">'R-1'!AP55:AQ55</f>
        <v>2143.9300000000003</v>
      </c>
      <c r="AR5" s="62">
        <v>0</v>
      </c>
      <c r="AS5" s="121"/>
      <c r="AT5" s="122"/>
      <c r="AU5" s="56" t="e">
        <f>#REF!</f>
        <v>#REF!</v>
      </c>
      <c r="AV5" s="56" t="e">
        <f>#REF!</f>
        <v>#REF!</v>
      </c>
      <c r="AW5" s="56" t="e">
        <f>#REF!</f>
        <v>#REF!</v>
      </c>
      <c r="AX5" s="56" t="e">
        <f>#REF!</f>
        <v>#REF!</v>
      </c>
      <c r="AY5" s="56" t="e">
        <f>#REF!</f>
        <v>#REF!</v>
      </c>
      <c r="AZ5" s="56" t="e">
        <f>#REF!</f>
        <v>#REF!</v>
      </c>
      <c r="BA5" s="56" t="e">
        <f>#REF!</f>
        <v>#REF!</v>
      </c>
    </row>
    <row r="6" spans="1:53" ht="10.95" customHeight="1">
      <c r="A6" s="9">
        <v>4</v>
      </c>
      <c r="B6" s="121" t="s">
        <v>80</v>
      </c>
      <c r="C6" s="122"/>
      <c r="D6" s="60" t="e">
        <f>#REF!</f>
        <v>#REF!</v>
      </c>
      <c r="E6" s="60" t="e">
        <f>#REF!</f>
        <v>#REF!</v>
      </c>
      <c r="F6" s="60" t="e">
        <f>#REF!</f>
        <v>#REF!</v>
      </c>
      <c r="G6" s="60" t="e">
        <f>#REF!</f>
        <v>#REF!</v>
      </c>
      <c r="H6" s="60" t="e">
        <f>#REF!</f>
        <v>#REF!</v>
      </c>
      <c r="I6" s="60" t="e">
        <f>#REF!</f>
        <v>#REF!</v>
      </c>
      <c r="J6" s="60" t="e">
        <f>#REF!</f>
        <v>#REF!</v>
      </c>
      <c r="K6" s="60" t="e">
        <f>#REF!</f>
        <v>#REF!</v>
      </c>
      <c r="L6" s="60" t="e">
        <f>#REF!</f>
        <v>#REF!</v>
      </c>
      <c r="M6" s="60" t="e">
        <f>#REF!</f>
        <v>#REF!</v>
      </c>
      <c r="N6" s="60" t="e">
        <f>#REF!</f>
        <v>#REF!</v>
      </c>
      <c r="O6" s="60" t="e">
        <f>#REF!</f>
        <v>#REF!</v>
      </c>
      <c r="P6" s="60" t="e">
        <f>#REF!</f>
        <v>#REF!</v>
      </c>
      <c r="Q6" s="60" t="e">
        <f>#REF!</f>
        <v>#REF!</v>
      </c>
      <c r="R6" s="60" t="e">
        <f>#REF!</f>
        <v>#REF!</v>
      </c>
      <c r="S6" s="60" t="e">
        <f>#REF!</f>
        <v>#REF!</v>
      </c>
      <c r="T6" s="60" t="e">
        <f>#REF!</f>
        <v>#REF!</v>
      </c>
      <c r="U6" s="60" t="e">
        <f>#REF!</f>
        <v>#REF!</v>
      </c>
      <c r="V6" s="60" t="e">
        <f>#REF!</f>
        <v>#REF!</v>
      </c>
      <c r="W6" s="60" t="e">
        <f>#REF!</f>
        <v>#REF!</v>
      </c>
      <c r="X6" s="60" t="e">
        <f>#REF!</f>
        <v>#REF!</v>
      </c>
      <c r="Y6" s="60" t="e">
        <f>#REF!</f>
        <v>#REF!</v>
      </c>
      <c r="Z6" s="60" t="e">
        <f>#REF!</f>
        <v>#REF!</v>
      </c>
      <c r="AA6" s="60" t="e">
        <f>#REF!</f>
        <v>#REF!</v>
      </c>
      <c r="AB6" s="60" t="e">
        <f>#REF!</f>
        <v>#REF!</v>
      </c>
      <c r="AC6" s="60" t="e">
        <f>#REF!</f>
        <v>#REF!</v>
      </c>
      <c r="AD6" s="60" t="e">
        <f>#REF!</f>
        <v>#REF!</v>
      </c>
      <c r="AE6" s="60" t="e">
        <f>#REF!</f>
        <v>#REF!</v>
      </c>
      <c r="AF6" s="60" t="e">
        <f>#REF!</f>
        <v>#REF!</v>
      </c>
      <c r="AG6" s="60" t="e">
        <f>#REF!</f>
        <v>#REF!</v>
      </c>
      <c r="AH6" s="60" t="e">
        <f>#REF!</f>
        <v>#REF!</v>
      </c>
      <c r="AI6" s="60" t="e">
        <f>#REF!</f>
        <v>#REF!</v>
      </c>
      <c r="AJ6" s="60" t="e">
        <f>#REF!</f>
        <v>#REF!</v>
      </c>
      <c r="AK6" s="60" t="e">
        <f>#REF!</f>
        <v>#REF!</v>
      </c>
      <c r="AL6" s="60" t="e">
        <f>#REF!</f>
        <v>#REF!</v>
      </c>
      <c r="AM6" s="60" t="e">
        <f>#REF!</f>
        <v>#REF!</v>
      </c>
      <c r="AN6" s="60" t="e">
        <f>#REF!</f>
        <v>#REF!</v>
      </c>
      <c r="AO6" s="60">
        <v>0</v>
      </c>
      <c r="AP6" s="60">
        <v>0</v>
      </c>
      <c r="AQ6" s="62" cm="1">
        <f t="array" ref="AQ6:AR6">'R-1.1'!AP15:AQ15</f>
        <v>316</v>
      </c>
      <c r="AR6" s="62">
        <v>0</v>
      </c>
      <c r="AS6" s="121"/>
      <c r="AT6" s="122"/>
      <c r="AU6" s="56" t="e">
        <f>#REF!</f>
        <v>#REF!</v>
      </c>
      <c r="AV6" s="56" t="e">
        <f>#REF!</f>
        <v>#REF!</v>
      </c>
      <c r="AW6" s="56" t="e">
        <f>#REF!</f>
        <v>#REF!</v>
      </c>
      <c r="AX6" s="56" t="e">
        <f>#REF!</f>
        <v>#REF!</v>
      </c>
      <c r="AY6" s="56" t="e">
        <f>#REF!</f>
        <v>#REF!</v>
      </c>
      <c r="AZ6" s="56" t="e">
        <f>#REF!</f>
        <v>#REF!</v>
      </c>
      <c r="BA6" s="56" t="e">
        <f>#REF!</f>
        <v>#REF!</v>
      </c>
    </row>
    <row r="7" spans="1:53" ht="10.95" customHeight="1">
      <c r="A7" s="9">
        <v>5</v>
      </c>
      <c r="B7" s="121" t="s">
        <v>81</v>
      </c>
      <c r="C7" s="122"/>
      <c r="D7" s="60" t="e">
        <f>#REF!</f>
        <v>#REF!</v>
      </c>
      <c r="E7" s="60" t="e">
        <f>#REF!</f>
        <v>#REF!</v>
      </c>
      <c r="F7" s="60" t="e">
        <f>#REF!</f>
        <v>#REF!</v>
      </c>
      <c r="G7" s="60" t="e">
        <f>#REF!</f>
        <v>#REF!</v>
      </c>
      <c r="H7" s="60" t="e">
        <f>#REF!</f>
        <v>#REF!</v>
      </c>
      <c r="I7" s="60" t="e">
        <f>#REF!</f>
        <v>#REF!</v>
      </c>
      <c r="J7" s="60" t="e">
        <f>#REF!</f>
        <v>#REF!</v>
      </c>
      <c r="K7" s="60" t="e">
        <f>#REF!</f>
        <v>#REF!</v>
      </c>
      <c r="L7" s="60" t="e">
        <f>#REF!</f>
        <v>#REF!</v>
      </c>
      <c r="M7" s="60" t="e">
        <f>#REF!</f>
        <v>#REF!</v>
      </c>
      <c r="N7" s="60" t="e">
        <f>#REF!</f>
        <v>#REF!</v>
      </c>
      <c r="O7" s="60" t="e">
        <f>#REF!</f>
        <v>#REF!</v>
      </c>
      <c r="P7" s="60" t="e">
        <f>#REF!</f>
        <v>#REF!</v>
      </c>
      <c r="Q7" s="60" t="e">
        <f>#REF!</f>
        <v>#REF!</v>
      </c>
      <c r="R7" s="60" t="e">
        <f>#REF!</f>
        <v>#REF!</v>
      </c>
      <c r="S7" s="60" t="e">
        <f>#REF!</f>
        <v>#REF!</v>
      </c>
      <c r="T7" s="60" t="e">
        <f>#REF!</f>
        <v>#REF!</v>
      </c>
      <c r="U7" s="60" t="e">
        <f>#REF!</f>
        <v>#REF!</v>
      </c>
      <c r="V7" s="60" t="e">
        <f>#REF!</f>
        <v>#REF!</v>
      </c>
      <c r="W7" s="60" t="e">
        <f>#REF!</f>
        <v>#REF!</v>
      </c>
      <c r="X7" s="60" t="e">
        <f>#REF!</f>
        <v>#REF!</v>
      </c>
      <c r="Y7" s="60" t="e">
        <f>#REF!</f>
        <v>#REF!</v>
      </c>
      <c r="Z7" s="60" t="e">
        <f>#REF!</f>
        <v>#REF!</v>
      </c>
      <c r="AA7" s="60" t="e">
        <f>#REF!</f>
        <v>#REF!</v>
      </c>
      <c r="AB7" s="60" t="e">
        <f>#REF!</f>
        <v>#REF!</v>
      </c>
      <c r="AC7" s="60" t="e">
        <f>#REF!</f>
        <v>#REF!</v>
      </c>
      <c r="AD7" s="60" t="e">
        <f>#REF!</f>
        <v>#REF!</v>
      </c>
      <c r="AE7" s="60" t="e">
        <f>#REF!</f>
        <v>#REF!</v>
      </c>
      <c r="AF7" s="60" t="e">
        <f>#REF!</f>
        <v>#REF!</v>
      </c>
      <c r="AG7" s="60" t="e">
        <f>#REF!</f>
        <v>#REF!</v>
      </c>
      <c r="AH7" s="60" t="e">
        <f>#REF!</f>
        <v>#REF!</v>
      </c>
      <c r="AI7" s="60" t="e">
        <f>#REF!</f>
        <v>#REF!</v>
      </c>
      <c r="AJ7" s="60" t="e">
        <f>#REF!</f>
        <v>#REF!</v>
      </c>
      <c r="AK7" s="60" t="e">
        <f>#REF!</f>
        <v>#REF!</v>
      </c>
      <c r="AL7" s="60" t="e">
        <f>#REF!</f>
        <v>#REF!</v>
      </c>
      <c r="AM7" s="60" t="e">
        <f>#REF!</f>
        <v>#REF!</v>
      </c>
      <c r="AN7" s="60" t="e">
        <f>#REF!</f>
        <v>#REF!</v>
      </c>
      <c r="AO7" s="60">
        <v>0</v>
      </c>
      <c r="AP7" s="60">
        <v>0</v>
      </c>
      <c r="AQ7" s="62" cm="1">
        <f t="array" ref="AQ7:AR7">'R-1.2'!AP20:AQ20</f>
        <v>425.31310893885285</v>
      </c>
      <c r="AR7" s="62">
        <v>0</v>
      </c>
      <c r="AS7" s="121"/>
      <c r="AT7" s="122"/>
      <c r="AU7" s="56" t="e">
        <f>#REF!</f>
        <v>#REF!</v>
      </c>
      <c r="AV7" s="56" t="e">
        <f>#REF!</f>
        <v>#REF!</v>
      </c>
      <c r="AW7" s="56" t="e">
        <f>#REF!</f>
        <v>#REF!</v>
      </c>
      <c r="AX7" s="56" t="e">
        <f>#REF!</f>
        <v>#REF!</v>
      </c>
      <c r="AY7" s="56" t="e">
        <f>#REF!</f>
        <v>#REF!</v>
      </c>
      <c r="AZ7" s="56" t="e">
        <f>#REF!</f>
        <v>#REF!</v>
      </c>
      <c r="BA7" s="56" t="e">
        <f>#REF!</f>
        <v>#REF!</v>
      </c>
    </row>
    <row r="8" spans="1:53" ht="10.95" customHeight="1">
      <c r="A8" s="9">
        <v>6</v>
      </c>
      <c r="B8" s="121" t="s">
        <v>82</v>
      </c>
      <c r="C8" s="122"/>
      <c r="D8" s="60" t="e">
        <f>#REF!</f>
        <v>#REF!</v>
      </c>
      <c r="E8" s="60" t="e">
        <f>#REF!</f>
        <v>#REF!</v>
      </c>
      <c r="F8" s="60" t="e">
        <f>#REF!</f>
        <v>#REF!</v>
      </c>
      <c r="G8" s="60" t="e">
        <f>#REF!</f>
        <v>#REF!</v>
      </c>
      <c r="H8" s="60" t="e">
        <f>#REF!</f>
        <v>#REF!</v>
      </c>
      <c r="I8" s="60" t="e">
        <f>#REF!</f>
        <v>#REF!</v>
      </c>
      <c r="J8" s="60" t="e">
        <f>#REF!</f>
        <v>#REF!</v>
      </c>
      <c r="K8" s="60" t="e">
        <f>#REF!</f>
        <v>#REF!</v>
      </c>
      <c r="L8" s="60" t="e">
        <f>#REF!</f>
        <v>#REF!</v>
      </c>
      <c r="M8" s="60" t="e">
        <f>#REF!</f>
        <v>#REF!</v>
      </c>
      <c r="N8" s="60" t="e">
        <f>#REF!</f>
        <v>#REF!</v>
      </c>
      <c r="O8" s="60" t="e">
        <f>#REF!</f>
        <v>#REF!</v>
      </c>
      <c r="P8" s="60" t="e">
        <f>#REF!</f>
        <v>#REF!</v>
      </c>
      <c r="Q8" s="60" t="e">
        <f>#REF!</f>
        <v>#REF!</v>
      </c>
      <c r="R8" s="60" t="e">
        <f>#REF!</f>
        <v>#REF!</v>
      </c>
      <c r="S8" s="60" t="e">
        <f>#REF!</f>
        <v>#REF!</v>
      </c>
      <c r="T8" s="60" t="e">
        <f>#REF!</f>
        <v>#REF!</v>
      </c>
      <c r="U8" s="60" t="e">
        <f>#REF!</f>
        <v>#REF!</v>
      </c>
      <c r="V8" s="60" t="e">
        <f>#REF!</f>
        <v>#REF!</v>
      </c>
      <c r="W8" s="60" t="e">
        <f>#REF!</f>
        <v>#REF!</v>
      </c>
      <c r="X8" s="60" t="e">
        <f>#REF!</f>
        <v>#REF!</v>
      </c>
      <c r="Y8" s="60" t="e">
        <f>#REF!</f>
        <v>#REF!</v>
      </c>
      <c r="Z8" s="60" t="e">
        <f>#REF!</f>
        <v>#REF!</v>
      </c>
      <c r="AA8" s="60" t="e">
        <f>#REF!</f>
        <v>#REF!</v>
      </c>
      <c r="AB8" s="60" t="e">
        <f>#REF!</f>
        <v>#REF!</v>
      </c>
      <c r="AC8" s="60" t="e">
        <f>#REF!</f>
        <v>#REF!</v>
      </c>
      <c r="AD8" s="60" t="e">
        <f>#REF!</f>
        <v>#REF!</v>
      </c>
      <c r="AE8" s="60" t="e">
        <f>#REF!</f>
        <v>#REF!</v>
      </c>
      <c r="AF8" s="60" t="e">
        <f>#REF!</f>
        <v>#REF!</v>
      </c>
      <c r="AG8" s="60" t="e">
        <f>#REF!</f>
        <v>#REF!</v>
      </c>
      <c r="AH8" s="60" t="e">
        <f>#REF!</f>
        <v>#REF!</v>
      </c>
      <c r="AI8" s="60" t="e">
        <f>#REF!</f>
        <v>#REF!</v>
      </c>
      <c r="AJ8" s="60" t="e">
        <f>#REF!</f>
        <v>#REF!</v>
      </c>
      <c r="AK8" s="60" t="e">
        <f>#REF!</f>
        <v>#REF!</v>
      </c>
      <c r="AL8" s="60" t="e">
        <f>#REF!</f>
        <v>#REF!</v>
      </c>
      <c r="AM8" s="60" t="e">
        <f>#REF!</f>
        <v>#REF!</v>
      </c>
      <c r="AN8" s="60" t="e">
        <f>#REF!</f>
        <v>#REF!</v>
      </c>
      <c r="AO8" s="60">
        <v>0</v>
      </c>
      <c r="AP8" s="60">
        <v>0</v>
      </c>
      <c r="AQ8" s="62" cm="1">
        <f t="array" ref="AQ8:AR8">'R-1.2.1'!AP27:AQ27</f>
        <v>739</v>
      </c>
      <c r="AR8" s="62">
        <v>0</v>
      </c>
      <c r="AS8" s="121"/>
      <c r="AT8" s="122"/>
      <c r="AU8" s="56" t="e">
        <f>#REF!</f>
        <v>#REF!</v>
      </c>
      <c r="AV8" s="56" t="e">
        <f>#REF!</f>
        <v>#REF!</v>
      </c>
      <c r="AW8" s="56" t="e">
        <f>#REF!</f>
        <v>#REF!</v>
      </c>
      <c r="AX8" s="56" t="e">
        <f>#REF!</f>
        <v>#REF!</v>
      </c>
      <c r="AY8" s="56" t="e">
        <f>#REF!</f>
        <v>#REF!</v>
      </c>
      <c r="AZ8" s="56" t="e">
        <f>#REF!</f>
        <v>#REF!</v>
      </c>
      <c r="BA8" s="56" t="e">
        <f>#REF!</f>
        <v>#REF!</v>
      </c>
    </row>
    <row r="9" spans="1:53" ht="10.95" customHeight="1">
      <c r="A9" s="9">
        <v>7</v>
      </c>
      <c r="B9" s="121" t="s">
        <v>184</v>
      </c>
      <c r="C9" s="122"/>
      <c r="D9" s="60" t="e">
        <f>#REF!</f>
        <v>#REF!</v>
      </c>
      <c r="E9" s="60" t="e">
        <f>#REF!</f>
        <v>#REF!</v>
      </c>
      <c r="F9" s="60" t="e">
        <f>#REF!</f>
        <v>#REF!</v>
      </c>
      <c r="G9" s="60" t="e">
        <f>#REF!</f>
        <v>#REF!</v>
      </c>
      <c r="H9" s="60" t="e">
        <f>#REF!</f>
        <v>#REF!</v>
      </c>
      <c r="I9" s="60" t="e">
        <f>#REF!</f>
        <v>#REF!</v>
      </c>
      <c r="J9" s="60" t="e">
        <f>#REF!</f>
        <v>#REF!</v>
      </c>
      <c r="K9" s="60" t="e">
        <f>#REF!</f>
        <v>#REF!</v>
      </c>
      <c r="L9" s="60" t="e">
        <f>#REF!</f>
        <v>#REF!</v>
      </c>
      <c r="M9" s="60" t="e">
        <f>#REF!</f>
        <v>#REF!</v>
      </c>
      <c r="N9" s="60" t="e">
        <f>#REF!</f>
        <v>#REF!</v>
      </c>
      <c r="O9" s="60" t="e">
        <f>#REF!</f>
        <v>#REF!</v>
      </c>
      <c r="P9" s="60" t="e">
        <f>#REF!</f>
        <v>#REF!</v>
      </c>
      <c r="Q9" s="60" t="e">
        <f>#REF!</f>
        <v>#REF!</v>
      </c>
      <c r="R9" s="60" t="e">
        <f>#REF!</f>
        <v>#REF!</v>
      </c>
      <c r="S9" s="60" t="e">
        <f>#REF!</f>
        <v>#REF!</v>
      </c>
      <c r="T9" s="60" t="e">
        <f>#REF!</f>
        <v>#REF!</v>
      </c>
      <c r="U9" s="60" t="e">
        <f>#REF!</f>
        <v>#REF!</v>
      </c>
      <c r="V9" s="60" t="e">
        <f>#REF!</f>
        <v>#REF!</v>
      </c>
      <c r="W9" s="60" t="e">
        <f>#REF!</f>
        <v>#REF!</v>
      </c>
      <c r="X9" s="60" t="e">
        <f>#REF!</f>
        <v>#REF!</v>
      </c>
      <c r="Y9" s="60" t="e">
        <f>#REF!</f>
        <v>#REF!</v>
      </c>
      <c r="Z9" s="60" t="e">
        <f>#REF!</f>
        <v>#REF!</v>
      </c>
      <c r="AA9" s="60" t="e">
        <f>#REF!</f>
        <v>#REF!</v>
      </c>
      <c r="AB9" s="60" t="e">
        <f>#REF!</f>
        <v>#REF!</v>
      </c>
      <c r="AC9" s="60" t="e">
        <f>#REF!</f>
        <v>#REF!</v>
      </c>
      <c r="AD9" s="60" t="e">
        <f>#REF!</f>
        <v>#REF!</v>
      </c>
      <c r="AE9" s="60" t="e">
        <f>#REF!</f>
        <v>#REF!</v>
      </c>
      <c r="AF9" s="60" t="e">
        <f>#REF!</f>
        <v>#REF!</v>
      </c>
      <c r="AG9" s="60" t="e">
        <f>#REF!</f>
        <v>#REF!</v>
      </c>
      <c r="AH9" s="60" t="e">
        <f>#REF!</f>
        <v>#REF!</v>
      </c>
      <c r="AI9" s="60" t="e">
        <f>#REF!</f>
        <v>#REF!</v>
      </c>
      <c r="AJ9" s="60" t="e">
        <f>#REF!</f>
        <v>#REF!</v>
      </c>
      <c r="AK9" s="60" t="e">
        <f>#REF!</f>
        <v>#REF!</v>
      </c>
      <c r="AL9" s="60" t="e">
        <f>#REF!</f>
        <v>#REF!</v>
      </c>
      <c r="AM9" s="60" t="e">
        <f>#REF!</f>
        <v>#REF!</v>
      </c>
      <c r="AN9" s="60" t="e">
        <f>#REF!</f>
        <v>#REF!</v>
      </c>
      <c r="AO9" s="60">
        <v>0</v>
      </c>
      <c r="AP9" s="60">
        <v>0</v>
      </c>
      <c r="AQ9" s="62" t="e" cm="1">
        <f t="array" ref="AQ9:AR9">'R-1.3'!AP79:AQ79</f>
        <v>#REF!</v>
      </c>
      <c r="AR9" s="62">
        <v>0</v>
      </c>
      <c r="AS9" s="121"/>
      <c r="AT9" s="122"/>
      <c r="AU9" s="56" t="e">
        <f>#REF!</f>
        <v>#REF!</v>
      </c>
      <c r="AV9" s="56" t="e">
        <f>#REF!</f>
        <v>#REF!</v>
      </c>
      <c r="AW9" s="56" t="e">
        <f>#REF!</f>
        <v>#REF!</v>
      </c>
      <c r="AX9" s="56" t="e">
        <f>#REF!</f>
        <v>#REF!</v>
      </c>
      <c r="AY9" s="56" t="e">
        <f>#REF!</f>
        <v>#REF!</v>
      </c>
      <c r="AZ9" s="56" t="e">
        <f>#REF!</f>
        <v>#REF!</v>
      </c>
      <c r="BA9" s="56" t="e">
        <f>#REF!</f>
        <v>#REF!</v>
      </c>
    </row>
    <row r="10" spans="1:53" ht="10.95" customHeight="1">
      <c r="A10" s="9">
        <v>8</v>
      </c>
      <c r="B10" s="121" t="s">
        <v>185</v>
      </c>
      <c r="C10" s="122"/>
      <c r="D10" s="60" t="e">
        <f>#REF!</f>
        <v>#REF!</v>
      </c>
      <c r="E10" s="60" t="e">
        <f>#REF!</f>
        <v>#REF!</v>
      </c>
      <c r="F10" s="60" t="e">
        <f>#REF!</f>
        <v>#REF!</v>
      </c>
      <c r="G10" s="60" t="e">
        <f>#REF!</f>
        <v>#REF!</v>
      </c>
      <c r="H10" s="60" t="e">
        <f>#REF!</f>
        <v>#REF!</v>
      </c>
      <c r="I10" s="60" t="e">
        <f>#REF!</f>
        <v>#REF!</v>
      </c>
      <c r="J10" s="60" t="e">
        <f>#REF!</f>
        <v>#REF!</v>
      </c>
      <c r="K10" s="60" t="e">
        <f>#REF!</f>
        <v>#REF!</v>
      </c>
      <c r="L10" s="60" t="e">
        <f>#REF!</f>
        <v>#REF!</v>
      </c>
      <c r="M10" s="60" t="e">
        <f>#REF!</f>
        <v>#REF!</v>
      </c>
      <c r="N10" s="60" t="e">
        <f>#REF!</f>
        <v>#REF!</v>
      </c>
      <c r="O10" s="60" t="e">
        <f>#REF!</f>
        <v>#REF!</v>
      </c>
      <c r="P10" s="60" t="e">
        <f>#REF!</f>
        <v>#REF!</v>
      </c>
      <c r="Q10" s="60" t="e">
        <f>#REF!</f>
        <v>#REF!</v>
      </c>
      <c r="R10" s="60" t="e">
        <f>#REF!</f>
        <v>#REF!</v>
      </c>
      <c r="S10" s="60" t="e">
        <f>#REF!</f>
        <v>#REF!</v>
      </c>
      <c r="T10" s="60" t="e">
        <f>#REF!</f>
        <v>#REF!</v>
      </c>
      <c r="U10" s="60" t="e">
        <f>#REF!</f>
        <v>#REF!</v>
      </c>
      <c r="V10" s="60" t="e">
        <f>#REF!</f>
        <v>#REF!</v>
      </c>
      <c r="W10" s="60" t="e">
        <f>#REF!</f>
        <v>#REF!</v>
      </c>
      <c r="X10" s="60" t="e">
        <f>#REF!</f>
        <v>#REF!</v>
      </c>
      <c r="Y10" s="60" t="e">
        <f>#REF!</f>
        <v>#REF!</v>
      </c>
      <c r="Z10" s="60" t="e">
        <f>#REF!</f>
        <v>#REF!</v>
      </c>
      <c r="AA10" s="60" t="e">
        <f>#REF!</f>
        <v>#REF!</v>
      </c>
      <c r="AB10" s="60" t="e">
        <f>#REF!</f>
        <v>#REF!</v>
      </c>
      <c r="AC10" s="60" t="e">
        <f>#REF!</f>
        <v>#REF!</v>
      </c>
      <c r="AD10" s="60" t="e">
        <f>#REF!</f>
        <v>#REF!</v>
      </c>
      <c r="AE10" s="60" t="e">
        <f>#REF!</f>
        <v>#REF!</v>
      </c>
      <c r="AF10" s="60" t="e">
        <f>#REF!</f>
        <v>#REF!</v>
      </c>
      <c r="AG10" s="60" t="e">
        <f>#REF!</f>
        <v>#REF!</v>
      </c>
      <c r="AH10" s="60" t="e">
        <f>#REF!</f>
        <v>#REF!</v>
      </c>
      <c r="AI10" s="60" t="e">
        <f>#REF!</f>
        <v>#REF!</v>
      </c>
      <c r="AJ10" s="60" t="e">
        <f>#REF!</f>
        <v>#REF!</v>
      </c>
      <c r="AK10" s="60" t="e">
        <f>#REF!</f>
        <v>#REF!</v>
      </c>
      <c r="AL10" s="60" t="e">
        <f>#REF!</f>
        <v>#REF!</v>
      </c>
      <c r="AM10" s="60" t="e">
        <f>#REF!</f>
        <v>#REF!</v>
      </c>
      <c r="AN10" s="60" t="e">
        <f>#REF!</f>
        <v>#REF!</v>
      </c>
      <c r="AO10" s="60">
        <v>0</v>
      </c>
      <c r="AP10" s="60">
        <v>0</v>
      </c>
      <c r="AQ10" s="62" cm="1">
        <f t="array" ref="AQ10:AR10">'R-1.3.1'!AP19:AQ19</f>
        <v>6571.8936058457257</v>
      </c>
      <c r="AR10" s="62">
        <v>0</v>
      </c>
      <c r="AS10" s="121"/>
      <c r="AT10" s="122"/>
      <c r="AU10" s="56" t="e">
        <f>#REF!</f>
        <v>#REF!</v>
      </c>
      <c r="AV10" s="56" t="e">
        <f>#REF!</f>
        <v>#REF!</v>
      </c>
      <c r="AW10" s="56" t="e">
        <f>#REF!</f>
        <v>#REF!</v>
      </c>
      <c r="AX10" s="56" t="e">
        <f>#REF!</f>
        <v>#REF!</v>
      </c>
      <c r="AY10" s="56" t="e">
        <f>#REF!</f>
        <v>#REF!</v>
      </c>
      <c r="AZ10" s="56" t="e">
        <f>#REF!</f>
        <v>#REF!</v>
      </c>
      <c r="BA10" s="56" t="e">
        <f>#REF!</f>
        <v>#REF!</v>
      </c>
    </row>
    <row r="11" spans="1:53" ht="10.95" customHeight="1">
      <c r="A11" s="9">
        <v>9</v>
      </c>
      <c r="B11" s="121" t="s">
        <v>186</v>
      </c>
      <c r="C11" s="122"/>
      <c r="D11" s="60" t="e">
        <f>#REF!</f>
        <v>#REF!</v>
      </c>
      <c r="E11" s="60" t="e">
        <f>#REF!</f>
        <v>#REF!</v>
      </c>
      <c r="F11" s="60" t="e">
        <f>#REF!</f>
        <v>#REF!</v>
      </c>
      <c r="G11" s="60" t="e">
        <f>#REF!</f>
        <v>#REF!</v>
      </c>
      <c r="H11" s="60" t="e">
        <f>#REF!</f>
        <v>#REF!</v>
      </c>
      <c r="I11" s="60" t="e">
        <f>#REF!</f>
        <v>#REF!</v>
      </c>
      <c r="J11" s="60" t="e">
        <f>#REF!</f>
        <v>#REF!</v>
      </c>
      <c r="K11" s="60" t="e">
        <f>#REF!</f>
        <v>#REF!</v>
      </c>
      <c r="L11" s="60" t="e">
        <f>#REF!</f>
        <v>#REF!</v>
      </c>
      <c r="M11" s="60" t="e">
        <f>#REF!</f>
        <v>#REF!</v>
      </c>
      <c r="N11" s="60" t="e">
        <f>#REF!</f>
        <v>#REF!</v>
      </c>
      <c r="O11" s="60" t="e">
        <f>#REF!</f>
        <v>#REF!</v>
      </c>
      <c r="P11" s="60" t="e">
        <f>#REF!</f>
        <v>#REF!</v>
      </c>
      <c r="Q11" s="60" t="e">
        <f>#REF!</f>
        <v>#REF!</v>
      </c>
      <c r="R11" s="60" t="e">
        <f>#REF!</f>
        <v>#REF!</v>
      </c>
      <c r="S11" s="60" t="e">
        <f>#REF!</f>
        <v>#REF!</v>
      </c>
      <c r="T11" s="60" t="e">
        <f>#REF!</f>
        <v>#REF!</v>
      </c>
      <c r="U11" s="60" t="e">
        <f>#REF!</f>
        <v>#REF!</v>
      </c>
      <c r="V11" s="60" t="e">
        <f>#REF!</f>
        <v>#REF!</v>
      </c>
      <c r="W11" s="60" t="e">
        <f>#REF!</f>
        <v>#REF!</v>
      </c>
      <c r="X11" s="60" t="e">
        <f>#REF!</f>
        <v>#REF!</v>
      </c>
      <c r="Y11" s="60" t="e">
        <f>#REF!</f>
        <v>#REF!</v>
      </c>
      <c r="Z11" s="60" t="e">
        <f>#REF!</f>
        <v>#REF!</v>
      </c>
      <c r="AA11" s="60" t="e">
        <f>#REF!</f>
        <v>#REF!</v>
      </c>
      <c r="AB11" s="60" t="e">
        <f>#REF!</f>
        <v>#REF!</v>
      </c>
      <c r="AC11" s="60" t="e">
        <f>#REF!</f>
        <v>#REF!</v>
      </c>
      <c r="AD11" s="60" t="e">
        <f>#REF!</f>
        <v>#REF!</v>
      </c>
      <c r="AE11" s="60" t="e">
        <f>#REF!</f>
        <v>#REF!</v>
      </c>
      <c r="AF11" s="60" t="e">
        <f>#REF!</f>
        <v>#REF!</v>
      </c>
      <c r="AG11" s="60" t="e">
        <f>#REF!</f>
        <v>#REF!</v>
      </c>
      <c r="AH11" s="60" t="e">
        <f>#REF!</f>
        <v>#REF!</v>
      </c>
      <c r="AI11" s="60" t="e">
        <f>#REF!</f>
        <v>#REF!</v>
      </c>
      <c r="AJ11" s="60" t="e">
        <f>#REF!</f>
        <v>#REF!</v>
      </c>
      <c r="AK11" s="60" t="e">
        <f>#REF!</f>
        <v>#REF!</v>
      </c>
      <c r="AL11" s="60" t="e">
        <f>#REF!</f>
        <v>#REF!</v>
      </c>
      <c r="AM11" s="60" t="e">
        <f>#REF!</f>
        <v>#REF!</v>
      </c>
      <c r="AN11" s="60" t="e">
        <f>#REF!</f>
        <v>#REF!</v>
      </c>
      <c r="AO11" s="60">
        <v>0</v>
      </c>
      <c r="AP11" s="60">
        <v>0</v>
      </c>
      <c r="AQ11" s="62" cm="1">
        <f t="array" ref="AQ11:AR11">'R-1.3.2'!AP20:AQ20</f>
        <v>453</v>
      </c>
      <c r="AR11" s="62">
        <v>0</v>
      </c>
      <c r="AS11" s="121"/>
      <c r="AT11" s="122"/>
      <c r="AU11" s="56" t="e">
        <f>#REF!</f>
        <v>#REF!</v>
      </c>
      <c r="AV11" s="56" t="e">
        <f>#REF!</f>
        <v>#REF!</v>
      </c>
      <c r="AW11" s="56" t="e">
        <f>#REF!</f>
        <v>#REF!</v>
      </c>
      <c r="AX11" s="56" t="e">
        <f>#REF!</f>
        <v>#REF!</v>
      </c>
      <c r="AY11" s="56" t="e">
        <f>#REF!</f>
        <v>#REF!</v>
      </c>
      <c r="AZ11" s="56" t="e">
        <f>#REF!</f>
        <v>#REF!</v>
      </c>
      <c r="BA11" s="56" t="e">
        <f>#REF!</f>
        <v>#REF!</v>
      </c>
    </row>
    <row r="12" spans="1:53" ht="10.95" customHeight="1">
      <c r="A12" s="9">
        <v>10</v>
      </c>
      <c r="B12" s="121" t="s">
        <v>187</v>
      </c>
      <c r="C12" s="122"/>
      <c r="D12" s="60" t="e">
        <f>#REF!</f>
        <v>#REF!</v>
      </c>
      <c r="E12" s="60" t="e">
        <f>#REF!</f>
        <v>#REF!</v>
      </c>
      <c r="F12" s="60" t="e">
        <f>#REF!</f>
        <v>#REF!</v>
      </c>
      <c r="G12" s="60" t="e">
        <f>#REF!</f>
        <v>#REF!</v>
      </c>
      <c r="H12" s="60" t="e">
        <f>#REF!</f>
        <v>#REF!</v>
      </c>
      <c r="I12" s="60" t="e">
        <f>#REF!</f>
        <v>#REF!</v>
      </c>
      <c r="J12" s="60" t="e">
        <f>#REF!</f>
        <v>#REF!</v>
      </c>
      <c r="K12" s="60" t="e">
        <f>#REF!</f>
        <v>#REF!</v>
      </c>
      <c r="L12" s="60" t="e">
        <f>#REF!</f>
        <v>#REF!</v>
      </c>
      <c r="M12" s="60" t="e">
        <f>#REF!</f>
        <v>#REF!</v>
      </c>
      <c r="N12" s="60" t="e">
        <f>#REF!</f>
        <v>#REF!</v>
      </c>
      <c r="O12" s="60" t="e">
        <f>#REF!</f>
        <v>#REF!</v>
      </c>
      <c r="P12" s="60" t="e">
        <f>#REF!</f>
        <v>#REF!</v>
      </c>
      <c r="Q12" s="60" t="e">
        <f>#REF!</f>
        <v>#REF!</v>
      </c>
      <c r="R12" s="60" t="e">
        <f>#REF!</f>
        <v>#REF!</v>
      </c>
      <c r="S12" s="60" t="e">
        <f>#REF!</f>
        <v>#REF!</v>
      </c>
      <c r="T12" s="60" t="e">
        <f>#REF!</f>
        <v>#REF!</v>
      </c>
      <c r="U12" s="60" t="e">
        <f>#REF!</f>
        <v>#REF!</v>
      </c>
      <c r="V12" s="60" t="e">
        <f>#REF!</f>
        <v>#REF!</v>
      </c>
      <c r="W12" s="60" t="e">
        <f>#REF!</f>
        <v>#REF!</v>
      </c>
      <c r="X12" s="60" t="e">
        <f>#REF!</f>
        <v>#REF!</v>
      </c>
      <c r="Y12" s="60" t="e">
        <f>#REF!</f>
        <v>#REF!</v>
      </c>
      <c r="Z12" s="60" t="e">
        <f>#REF!</f>
        <v>#REF!</v>
      </c>
      <c r="AA12" s="60" t="e">
        <f>#REF!</f>
        <v>#REF!</v>
      </c>
      <c r="AB12" s="60" t="e">
        <f>#REF!</f>
        <v>#REF!</v>
      </c>
      <c r="AC12" s="60" t="e">
        <f>#REF!</f>
        <v>#REF!</v>
      </c>
      <c r="AD12" s="60" t="e">
        <f>#REF!</f>
        <v>#REF!</v>
      </c>
      <c r="AE12" s="60" t="e">
        <f>#REF!</f>
        <v>#REF!</v>
      </c>
      <c r="AF12" s="60" t="e">
        <f>#REF!</f>
        <v>#REF!</v>
      </c>
      <c r="AG12" s="60" t="e">
        <f>#REF!</f>
        <v>#REF!</v>
      </c>
      <c r="AH12" s="60" t="e">
        <f>#REF!</f>
        <v>#REF!</v>
      </c>
      <c r="AI12" s="60" t="e">
        <f>#REF!</f>
        <v>#REF!</v>
      </c>
      <c r="AJ12" s="60" t="e">
        <f>#REF!</f>
        <v>#REF!</v>
      </c>
      <c r="AK12" s="60" t="e">
        <f>#REF!</f>
        <v>#REF!</v>
      </c>
      <c r="AL12" s="60" t="e">
        <f>#REF!</f>
        <v>#REF!</v>
      </c>
      <c r="AM12" s="60" t="e">
        <f>#REF!</f>
        <v>#REF!</v>
      </c>
      <c r="AN12" s="60" t="e">
        <f>#REF!</f>
        <v>#REF!</v>
      </c>
      <c r="AO12" s="60">
        <v>0</v>
      </c>
      <c r="AP12" s="60">
        <v>0</v>
      </c>
      <c r="AQ12" s="62" cm="1">
        <f t="array" ref="AQ12:AR12">'R-1.3.3'!AP14:AQ14</f>
        <v>229</v>
      </c>
      <c r="AR12" s="62">
        <v>0</v>
      </c>
      <c r="AS12" s="121"/>
      <c r="AT12" s="122"/>
      <c r="AU12" s="56" t="e">
        <f>#REF!</f>
        <v>#REF!</v>
      </c>
      <c r="AV12" s="56" t="e">
        <f>#REF!</f>
        <v>#REF!</v>
      </c>
      <c r="AW12" s="56" t="e">
        <f>#REF!</f>
        <v>#REF!</v>
      </c>
      <c r="AX12" s="56" t="e">
        <f>#REF!</f>
        <v>#REF!</v>
      </c>
      <c r="AY12" s="56" t="e">
        <f>#REF!</f>
        <v>#REF!</v>
      </c>
      <c r="AZ12" s="56" t="e">
        <f>#REF!</f>
        <v>#REF!</v>
      </c>
      <c r="BA12" s="56" t="e">
        <f>#REF!</f>
        <v>#REF!</v>
      </c>
    </row>
    <row r="13" spans="1:53" ht="10.95" customHeight="1">
      <c r="A13" s="9">
        <v>11</v>
      </c>
      <c r="B13" s="121" t="s">
        <v>188</v>
      </c>
      <c r="C13" s="122"/>
      <c r="D13" s="60" t="e">
        <f>#REF!</f>
        <v>#REF!</v>
      </c>
      <c r="E13" s="60" t="e">
        <f>#REF!</f>
        <v>#REF!</v>
      </c>
      <c r="F13" s="60" t="e">
        <f>#REF!</f>
        <v>#REF!</v>
      </c>
      <c r="G13" s="60" t="e">
        <f>#REF!</f>
        <v>#REF!</v>
      </c>
      <c r="H13" s="60" t="e">
        <f>#REF!</f>
        <v>#REF!</v>
      </c>
      <c r="I13" s="60" t="e">
        <f>#REF!</f>
        <v>#REF!</v>
      </c>
      <c r="J13" s="60" t="e">
        <f>#REF!</f>
        <v>#REF!</v>
      </c>
      <c r="K13" s="60" t="e">
        <f>#REF!</f>
        <v>#REF!</v>
      </c>
      <c r="L13" s="60" t="e">
        <f>#REF!</f>
        <v>#REF!</v>
      </c>
      <c r="M13" s="60" t="e">
        <f>#REF!</f>
        <v>#REF!</v>
      </c>
      <c r="N13" s="60" t="e">
        <f>#REF!</f>
        <v>#REF!</v>
      </c>
      <c r="O13" s="60" t="e">
        <f>#REF!</f>
        <v>#REF!</v>
      </c>
      <c r="P13" s="60" t="e">
        <f>#REF!</f>
        <v>#REF!</v>
      </c>
      <c r="Q13" s="60" t="e">
        <f>#REF!</f>
        <v>#REF!</v>
      </c>
      <c r="R13" s="60" t="e">
        <f>#REF!</f>
        <v>#REF!</v>
      </c>
      <c r="S13" s="60" t="e">
        <f>#REF!</f>
        <v>#REF!</v>
      </c>
      <c r="T13" s="60" t="e">
        <f>#REF!</f>
        <v>#REF!</v>
      </c>
      <c r="U13" s="60" t="e">
        <f>#REF!</f>
        <v>#REF!</v>
      </c>
      <c r="V13" s="60" t="e">
        <f>#REF!</f>
        <v>#REF!</v>
      </c>
      <c r="W13" s="60" t="e">
        <f>#REF!</f>
        <v>#REF!</v>
      </c>
      <c r="X13" s="60" t="e">
        <f>#REF!</f>
        <v>#REF!</v>
      </c>
      <c r="Y13" s="60" t="e">
        <f>#REF!</f>
        <v>#REF!</v>
      </c>
      <c r="Z13" s="60" t="e">
        <f>#REF!</f>
        <v>#REF!</v>
      </c>
      <c r="AA13" s="60" t="e">
        <f>#REF!</f>
        <v>#REF!</v>
      </c>
      <c r="AB13" s="60" t="e">
        <f>#REF!</f>
        <v>#REF!</v>
      </c>
      <c r="AC13" s="60" t="e">
        <f>#REF!</f>
        <v>#REF!</v>
      </c>
      <c r="AD13" s="60" t="e">
        <f>#REF!</f>
        <v>#REF!</v>
      </c>
      <c r="AE13" s="60" t="e">
        <f>#REF!</f>
        <v>#REF!</v>
      </c>
      <c r="AF13" s="60" t="e">
        <f>#REF!</f>
        <v>#REF!</v>
      </c>
      <c r="AG13" s="60" t="e">
        <f>#REF!</f>
        <v>#REF!</v>
      </c>
      <c r="AH13" s="60" t="e">
        <f>#REF!</f>
        <v>#REF!</v>
      </c>
      <c r="AI13" s="60" t="e">
        <f>#REF!</f>
        <v>#REF!</v>
      </c>
      <c r="AJ13" s="60" t="e">
        <f>#REF!</f>
        <v>#REF!</v>
      </c>
      <c r="AK13" s="60" t="e">
        <f>#REF!</f>
        <v>#REF!</v>
      </c>
      <c r="AL13" s="60" t="e">
        <f>#REF!</f>
        <v>#REF!</v>
      </c>
      <c r="AM13" s="60" t="e">
        <f>#REF!</f>
        <v>#REF!</v>
      </c>
      <c r="AN13" s="60" t="e">
        <f>#REF!</f>
        <v>#REF!</v>
      </c>
      <c r="AO13" s="60">
        <v>0</v>
      </c>
      <c r="AP13" s="60">
        <v>0</v>
      </c>
      <c r="AQ13" s="62" cm="1">
        <f t="array" ref="AQ13:AR13">'R-1.3.4'!AP16:AQ16</f>
        <v>255</v>
      </c>
      <c r="AR13" s="62">
        <v>0</v>
      </c>
      <c r="AS13" s="121"/>
      <c r="AT13" s="122"/>
      <c r="AU13" s="56" t="e">
        <f>#REF!</f>
        <v>#REF!</v>
      </c>
      <c r="AV13" s="56" t="e">
        <f>#REF!</f>
        <v>#REF!</v>
      </c>
      <c r="AW13" s="56" t="e">
        <f>#REF!</f>
        <v>#REF!</v>
      </c>
      <c r="AX13" s="56" t="e">
        <f>#REF!</f>
        <v>#REF!</v>
      </c>
      <c r="AY13" s="56" t="e">
        <f>#REF!</f>
        <v>#REF!</v>
      </c>
      <c r="AZ13" s="56" t="e">
        <f>#REF!</f>
        <v>#REF!</v>
      </c>
      <c r="BA13" s="56" t="e">
        <f>#REF!</f>
        <v>#REF!</v>
      </c>
    </row>
    <row r="14" spans="1:53" ht="10.95" customHeight="1">
      <c r="A14" s="9">
        <v>12</v>
      </c>
      <c r="B14" s="121" t="s">
        <v>189</v>
      </c>
      <c r="C14" s="122"/>
      <c r="D14" s="60" t="e">
        <f>#REF!</f>
        <v>#REF!</v>
      </c>
      <c r="E14" s="60" t="e">
        <f>#REF!</f>
        <v>#REF!</v>
      </c>
      <c r="F14" s="60" t="e">
        <f>#REF!</f>
        <v>#REF!</v>
      </c>
      <c r="G14" s="60" t="e">
        <f>#REF!</f>
        <v>#REF!</v>
      </c>
      <c r="H14" s="60" t="e">
        <f>#REF!</f>
        <v>#REF!</v>
      </c>
      <c r="I14" s="60" t="e">
        <f>#REF!</f>
        <v>#REF!</v>
      </c>
      <c r="J14" s="60" t="e">
        <f>#REF!</f>
        <v>#REF!</v>
      </c>
      <c r="K14" s="60" t="e">
        <f>#REF!</f>
        <v>#REF!</v>
      </c>
      <c r="L14" s="60" t="e">
        <f>#REF!</f>
        <v>#REF!</v>
      </c>
      <c r="M14" s="60" t="e">
        <f>#REF!</f>
        <v>#REF!</v>
      </c>
      <c r="N14" s="60" t="e">
        <f>#REF!</f>
        <v>#REF!</v>
      </c>
      <c r="O14" s="60" t="e">
        <f>#REF!</f>
        <v>#REF!</v>
      </c>
      <c r="P14" s="60" t="e">
        <f>#REF!</f>
        <v>#REF!</v>
      </c>
      <c r="Q14" s="60" t="e">
        <f>#REF!</f>
        <v>#REF!</v>
      </c>
      <c r="R14" s="60" t="e">
        <f>#REF!</f>
        <v>#REF!</v>
      </c>
      <c r="S14" s="60" t="e">
        <f>#REF!</f>
        <v>#REF!</v>
      </c>
      <c r="T14" s="60" t="e">
        <f>#REF!</f>
        <v>#REF!</v>
      </c>
      <c r="U14" s="60" t="e">
        <f>#REF!</f>
        <v>#REF!</v>
      </c>
      <c r="V14" s="60" t="e">
        <f>#REF!</f>
        <v>#REF!</v>
      </c>
      <c r="W14" s="60" t="e">
        <f>#REF!</f>
        <v>#REF!</v>
      </c>
      <c r="X14" s="60" t="e">
        <f>#REF!</f>
        <v>#REF!</v>
      </c>
      <c r="Y14" s="60" t="e">
        <f>#REF!</f>
        <v>#REF!</v>
      </c>
      <c r="Z14" s="60" t="e">
        <f>#REF!</f>
        <v>#REF!</v>
      </c>
      <c r="AA14" s="60" t="e">
        <f>#REF!</f>
        <v>#REF!</v>
      </c>
      <c r="AB14" s="60" t="e">
        <f>#REF!</f>
        <v>#REF!</v>
      </c>
      <c r="AC14" s="60" t="e">
        <f>#REF!</f>
        <v>#REF!</v>
      </c>
      <c r="AD14" s="60" t="e">
        <f>#REF!</f>
        <v>#REF!</v>
      </c>
      <c r="AE14" s="60" t="e">
        <f>#REF!</f>
        <v>#REF!</v>
      </c>
      <c r="AF14" s="60" t="e">
        <f>#REF!</f>
        <v>#REF!</v>
      </c>
      <c r="AG14" s="60" t="e">
        <f>#REF!</f>
        <v>#REF!</v>
      </c>
      <c r="AH14" s="60" t="e">
        <f>#REF!</f>
        <v>#REF!</v>
      </c>
      <c r="AI14" s="60" t="e">
        <f>#REF!</f>
        <v>#REF!</v>
      </c>
      <c r="AJ14" s="60" t="e">
        <f>#REF!</f>
        <v>#REF!</v>
      </c>
      <c r="AK14" s="60" t="e">
        <f>#REF!</f>
        <v>#REF!</v>
      </c>
      <c r="AL14" s="60" t="e">
        <f>#REF!</f>
        <v>#REF!</v>
      </c>
      <c r="AM14" s="60" t="e">
        <f>#REF!</f>
        <v>#REF!</v>
      </c>
      <c r="AN14" s="60" t="e">
        <f>#REF!</f>
        <v>#REF!</v>
      </c>
      <c r="AO14" s="60">
        <v>0</v>
      </c>
      <c r="AP14" s="60">
        <v>0</v>
      </c>
      <c r="AQ14" s="62" cm="1">
        <f t="array" ref="AQ14:AR14">'R-2'!AP19:AQ19</f>
        <v>469</v>
      </c>
      <c r="AR14" s="62">
        <v>0</v>
      </c>
      <c r="AS14" s="121"/>
      <c r="AT14" s="122"/>
      <c r="AU14" s="56" t="e">
        <f>#REF!</f>
        <v>#REF!</v>
      </c>
      <c r="AV14" s="56" t="e">
        <f>#REF!</f>
        <v>#REF!</v>
      </c>
      <c r="AW14" s="56" t="e">
        <f>#REF!</f>
        <v>#REF!</v>
      </c>
      <c r="AX14" s="56" t="e">
        <f>#REF!</f>
        <v>#REF!</v>
      </c>
      <c r="AY14" s="56" t="e">
        <f>#REF!</f>
        <v>#REF!</v>
      </c>
      <c r="AZ14" s="56" t="e">
        <f>#REF!</f>
        <v>#REF!</v>
      </c>
      <c r="BA14" s="56" t="e">
        <f>#REF!</f>
        <v>#REF!</v>
      </c>
    </row>
    <row r="15" spans="1:53" ht="10.95" customHeight="1">
      <c r="A15" s="9">
        <v>13</v>
      </c>
      <c r="B15" s="121" t="s">
        <v>190</v>
      </c>
      <c r="C15" s="122"/>
      <c r="D15" s="60" t="e">
        <f>#REF!</f>
        <v>#REF!</v>
      </c>
      <c r="E15" s="60" t="e">
        <f>#REF!</f>
        <v>#REF!</v>
      </c>
      <c r="F15" s="60" t="e">
        <f>#REF!</f>
        <v>#REF!</v>
      </c>
      <c r="G15" s="60" t="e">
        <f>#REF!</f>
        <v>#REF!</v>
      </c>
      <c r="H15" s="60" t="e">
        <f>#REF!</f>
        <v>#REF!</v>
      </c>
      <c r="I15" s="60" t="e">
        <f>#REF!</f>
        <v>#REF!</v>
      </c>
      <c r="J15" s="60" t="e">
        <f>#REF!</f>
        <v>#REF!</v>
      </c>
      <c r="K15" s="60" t="e">
        <f>#REF!</f>
        <v>#REF!</v>
      </c>
      <c r="L15" s="60" t="e">
        <f>#REF!</f>
        <v>#REF!</v>
      </c>
      <c r="M15" s="60" t="e">
        <f>#REF!</f>
        <v>#REF!</v>
      </c>
      <c r="N15" s="60" t="e">
        <f>#REF!</f>
        <v>#REF!</v>
      </c>
      <c r="O15" s="60" t="e">
        <f>#REF!</f>
        <v>#REF!</v>
      </c>
      <c r="P15" s="60" t="e">
        <f>#REF!</f>
        <v>#REF!</v>
      </c>
      <c r="Q15" s="60" t="e">
        <f>#REF!</f>
        <v>#REF!</v>
      </c>
      <c r="R15" s="60" t="e">
        <f>#REF!</f>
        <v>#REF!</v>
      </c>
      <c r="S15" s="60" t="e">
        <f>#REF!</f>
        <v>#REF!</v>
      </c>
      <c r="T15" s="60" t="e">
        <f>#REF!</f>
        <v>#REF!</v>
      </c>
      <c r="U15" s="60" t="e">
        <f>#REF!</f>
        <v>#REF!</v>
      </c>
      <c r="V15" s="60" t="e">
        <f>#REF!</f>
        <v>#REF!</v>
      </c>
      <c r="W15" s="60" t="e">
        <f>#REF!</f>
        <v>#REF!</v>
      </c>
      <c r="X15" s="60" t="e">
        <f>#REF!</f>
        <v>#REF!</v>
      </c>
      <c r="Y15" s="60" t="e">
        <f>#REF!</f>
        <v>#REF!</v>
      </c>
      <c r="Z15" s="60" t="e">
        <f>#REF!</f>
        <v>#REF!</v>
      </c>
      <c r="AA15" s="60" t="e">
        <f>#REF!</f>
        <v>#REF!</v>
      </c>
      <c r="AB15" s="60" t="e">
        <f>#REF!</f>
        <v>#REF!</v>
      </c>
      <c r="AC15" s="60" t="e">
        <f>#REF!</f>
        <v>#REF!</v>
      </c>
      <c r="AD15" s="60" t="e">
        <f>#REF!</f>
        <v>#REF!</v>
      </c>
      <c r="AE15" s="60" t="e">
        <f>#REF!</f>
        <v>#REF!</v>
      </c>
      <c r="AF15" s="60" t="e">
        <f>#REF!</f>
        <v>#REF!</v>
      </c>
      <c r="AG15" s="60" t="e">
        <f>#REF!</f>
        <v>#REF!</v>
      </c>
      <c r="AH15" s="60" t="e">
        <f>#REF!</f>
        <v>#REF!</v>
      </c>
      <c r="AI15" s="60" t="e">
        <f>#REF!</f>
        <v>#REF!</v>
      </c>
      <c r="AJ15" s="60" t="e">
        <f>#REF!</f>
        <v>#REF!</v>
      </c>
      <c r="AK15" s="60" t="e">
        <f>#REF!</f>
        <v>#REF!</v>
      </c>
      <c r="AL15" s="60" t="e">
        <f>#REF!</f>
        <v>#REF!</v>
      </c>
      <c r="AM15" s="60" t="e">
        <f>#REF!</f>
        <v>#REF!</v>
      </c>
      <c r="AN15" s="60" t="e">
        <f>#REF!</f>
        <v>#REF!</v>
      </c>
      <c r="AO15" s="60">
        <v>0</v>
      </c>
      <c r="AP15" s="60">
        <v>0</v>
      </c>
      <c r="AQ15" s="62" cm="1">
        <f t="array" ref="AQ15:AR15">'R-2.1'!AP29:AQ29</f>
        <v>762</v>
      </c>
      <c r="AR15" s="62">
        <v>0</v>
      </c>
      <c r="AS15" s="121"/>
      <c r="AT15" s="122"/>
      <c r="AU15" s="56" t="e">
        <f>#REF!</f>
        <v>#REF!</v>
      </c>
      <c r="AV15" s="56" t="e">
        <f>#REF!</f>
        <v>#REF!</v>
      </c>
      <c r="AW15" s="56" t="e">
        <f>#REF!</f>
        <v>#REF!</v>
      </c>
      <c r="AX15" s="56" t="e">
        <f>#REF!</f>
        <v>#REF!</v>
      </c>
      <c r="AY15" s="56" t="e">
        <f>#REF!</f>
        <v>#REF!</v>
      </c>
      <c r="AZ15" s="56" t="e">
        <f>#REF!</f>
        <v>#REF!</v>
      </c>
      <c r="BA15" s="56" t="e">
        <f>#REF!</f>
        <v>#REF!</v>
      </c>
    </row>
    <row r="16" spans="1:53" ht="10.95" customHeight="1">
      <c r="A16" s="9">
        <v>15</v>
      </c>
      <c r="B16" s="121" t="s">
        <v>191</v>
      </c>
      <c r="C16" s="122"/>
      <c r="D16" s="60" t="e">
        <f>#REF!</f>
        <v>#REF!</v>
      </c>
      <c r="E16" s="60" t="e">
        <f>#REF!</f>
        <v>#REF!</v>
      </c>
      <c r="F16" s="60" t="e">
        <f>#REF!</f>
        <v>#REF!</v>
      </c>
      <c r="G16" s="60" t="e">
        <f>#REF!</f>
        <v>#REF!</v>
      </c>
      <c r="H16" s="60" t="e">
        <f>#REF!</f>
        <v>#REF!</v>
      </c>
      <c r="I16" s="60" t="e">
        <f>#REF!</f>
        <v>#REF!</v>
      </c>
      <c r="J16" s="60" t="e">
        <f>#REF!</f>
        <v>#REF!</v>
      </c>
      <c r="K16" s="60" t="e">
        <f>#REF!</f>
        <v>#REF!</v>
      </c>
      <c r="L16" s="60" t="e">
        <f>#REF!</f>
        <v>#REF!</v>
      </c>
      <c r="M16" s="60" t="e">
        <f>#REF!</f>
        <v>#REF!</v>
      </c>
      <c r="N16" s="60" t="e">
        <f>#REF!</f>
        <v>#REF!</v>
      </c>
      <c r="O16" s="60" t="e">
        <f>#REF!</f>
        <v>#REF!</v>
      </c>
      <c r="P16" s="60" t="e">
        <f>#REF!</f>
        <v>#REF!</v>
      </c>
      <c r="Q16" s="60" t="e">
        <f>#REF!</f>
        <v>#REF!</v>
      </c>
      <c r="R16" s="60" t="e">
        <f>#REF!</f>
        <v>#REF!</v>
      </c>
      <c r="S16" s="60" t="e">
        <f>#REF!</f>
        <v>#REF!</v>
      </c>
      <c r="T16" s="60" t="e">
        <f>#REF!</f>
        <v>#REF!</v>
      </c>
      <c r="U16" s="60" t="e">
        <f>#REF!</f>
        <v>#REF!</v>
      </c>
      <c r="V16" s="60" t="e">
        <f>#REF!</f>
        <v>#REF!</v>
      </c>
      <c r="W16" s="60" t="e">
        <f>#REF!</f>
        <v>#REF!</v>
      </c>
      <c r="X16" s="60" t="e">
        <f>#REF!</f>
        <v>#REF!</v>
      </c>
      <c r="Y16" s="60" t="e">
        <f>#REF!</f>
        <v>#REF!</v>
      </c>
      <c r="Z16" s="60" t="e">
        <f>#REF!</f>
        <v>#REF!</v>
      </c>
      <c r="AA16" s="60" t="e">
        <f>#REF!</f>
        <v>#REF!</v>
      </c>
      <c r="AB16" s="60" t="e">
        <f>#REF!</f>
        <v>#REF!</v>
      </c>
      <c r="AC16" s="60" t="e">
        <f>#REF!</f>
        <v>#REF!</v>
      </c>
      <c r="AD16" s="60" t="e">
        <f>#REF!</f>
        <v>#REF!</v>
      </c>
      <c r="AE16" s="60" t="e">
        <f>#REF!</f>
        <v>#REF!</v>
      </c>
      <c r="AF16" s="60" t="e">
        <f>#REF!</f>
        <v>#REF!</v>
      </c>
      <c r="AG16" s="60" t="e">
        <f>#REF!</f>
        <v>#REF!</v>
      </c>
      <c r="AH16" s="60" t="e">
        <f>#REF!</f>
        <v>#REF!</v>
      </c>
      <c r="AI16" s="60" t="e">
        <f>#REF!</f>
        <v>#REF!</v>
      </c>
      <c r="AJ16" s="60" t="e">
        <f>#REF!</f>
        <v>#REF!</v>
      </c>
      <c r="AK16" s="60" t="e">
        <f>#REF!</f>
        <v>#REF!</v>
      </c>
      <c r="AL16" s="60" t="e">
        <f>#REF!</f>
        <v>#REF!</v>
      </c>
      <c r="AM16" s="60" t="e">
        <f>#REF!</f>
        <v>#REF!</v>
      </c>
      <c r="AN16" s="60" t="e">
        <f>#REF!</f>
        <v>#REF!</v>
      </c>
      <c r="AO16" s="60">
        <v>0</v>
      </c>
      <c r="AP16" s="60">
        <v>0</v>
      </c>
      <c r="AQ16" s="62" cm="1">
        <f t="array" ref="AQ16:AR16">'R-2.2 '!AP13:AQ13</f>
        <v>165.73140107611817</v>
      </c>
      <c r="AR16" s="62">
        <v>0</v>
      </c>
      <c r="AS16" s="121"/>
      <c r="AT16" s="122"/>
      <c r="AU16" s="56" t="e">
        <f>#REF!</f>
        <v>#REF!</v>
      </c>
      <c r="AV16" s="56" t="e">
        <f>#REF!</f>
        <v>#REF!</v>
      </c>
      <c r="AW16" s="56" t="e">
        <f>#REF!</f>
        <v>#REF!</v>
      </c>
      <c r="AX16" s="56" t="e">
        <f>#REF!</f>
        <v>#REF!</v>
      </c>
      <c r="AY16" s="56" t="e">
        <f>#REF!</f>
        <v>#REF!</v>
      </c>
      <c r="AZ16" s="56" t="e">
        <f>#REF!</f>
        <v>#REF!</v>
      </c>
      <c r="BA16" s="56" t="e">
        <f>#REF!</f>
        <v>#REF!</v>
      </c>
    </row>
    <row r="17" spans="1:53" ht="10.95" customHeight="1">
      <c r="A17" s="9">
        <v>22</v>
      </c>
      <c r="B17" s="121" t="s">
        <v>192</v>
      </c>
      <c r="C17" s="122"/>
      <c r="D17" s="60" t="e">
        <f>#REF!</f>
        <v>#REF!</v>
      </c>
      <c r="E17" s="60" t="e">
        <f>#REF!</f>
        <v>#REF!</v>
      </c>
      <c r="F17" s="60" t="e">
        <f>#REF!</f>
        <v>#REF!</v>
      </c>
      <c r="G17" s="60" t="e">
        <f>#REF!</f>
        <v>#REF!</v>
      </c>
      <c r="H17" s="60" t="e">
        <f>#REF!</f>
        <v>#REF!</v>
      </c>
      <c r="I17" s="60" t="e">
        <f>#REF!</f>
        <v>#REF!</v>
      </c>
      <c r="J17" s="60" t="e">
        <f>#REF!</f>
        <v>#REF!</v>
      </c>
      <c r="K17" s="60" t="e">
        <f>#REF!</f>
        <v>#REF!</v>
      </c>
      <c r="L17" s="60" t="e">
        <f>#REF!</f>
        <v>#REF!</v>
      </c>
      <c r="M17" s="60" t="e">
        <f>#REF!</f>
        <v>#REF!</v>
      </c>
      <c r="N17" s="60" t="e">
        <f>#REF!</f>
        <v>#REF!</v>
      </c>
      <c r="O17" s="60" t="e">
        <f>#REF!</f>
        <v>#REF!</v>
      </c>
      <c r="P17" s="60" t="e">
        <f>#REF!</f>
        <v>#REF!</v>
      </c>
      <c r="Q17" s="60" t="e">
        <f>#REF!</f>
        <v>#REF!</v>
      </c>
      <c r="R17" s="60" t="e">
        <f>#REF!</f>
        <v>#REF!</v>
      </c>
      <c r="S17" s="60" t="e">
        <f>#REF!</f>
        <v>#REF!</v>
      </c>
      <c r="T17" s="60" t="e">
        <f>#REF!</f>
        <v>#REF!</v>
      </c>
      <c r="U17" s="60" t="e">
        <f>#REF!</f>
        <v>#REF!</v>
      </c>
      <c r="V17" s="60" t="e">
        <f>#REF!</f>
        <v>#REF!</v>
      </c>
      <c r="W17" s="60" t="e">
        <f>#REF!</f>
        <v>#REF!</v>
      </c>
      <c r="X17" s="60" t="e">
        <f>#REF!</f>
        <v>#REF!</v>
      </c>
      <c r="Y17" s="60" t="e">
        <f>#REF!</f>
        <v>#REF!</v>
      </c>
      <c r="Z17" s="60" t="e">
        <f>#REF!</f>
        <v>#REF!</v>
      </c>
      <c r="AA17" s="60" t="e">
        <f>#REF!</f>
        <v>#REF!</v>
      </c>
      <c r="AB17" s="60" t="e">
        <f>#REF!</f>
        <v>#REF!</v>
      </c>
      <c r="AC17" s="60" t="e">
        <f>#REF!</f>
        <v>#REF!</v>
      </c>
      <c r="AD17" s="60" t="e">
        <f>#REF!</f>
        <v>#REF!</v>
      </c>
      <c r="AE17" s="60" t="e">
        <f>#REF!</f>
        <v>#REF!</v>
      </c>
      <c r="AF17" s="60" t="e">
        <f>#REF!</f>
        <v>#REF!</v>
      </c>
      <c r="AG17" s="60" t="e">
        <f>#REF!</f>
        <v>#REF!</v>
      </c>
      <c r="AH17" s="60" t="e">
        <f>#REF!</f>
        <v>#REF!</v>
      </c>
      <c r="AI17" s="60" t="e">
        <f>#REF!</f>
        <v>#REF!</v>
      </c>
      <c r="AJ17" s="60" t="e">
        <f>#REF!</f>
        <v>#REF!</v>
      </c>
      <c r="AK17" s="60" t="e">
        <f>#REF!</f>
        <v>#REF!</v>
      </c>
      <c r="AL17" s="60" t="e">
        <f>#REF!</f>
        <v>#REF!</v>
      </c>
      <c r="AM17" s="60" t="e">
        <f>#REF!</f>
        <v>#REF!</v>
      </c>
      <c r="AN17" s="60" t="e">
        <f>#REF!</f>
        <v>#REF!</v>
      </c>
      <c r="AO17" s="60">
        <v>0</v>
      </c>
      <c r="AP17" s="60">
        <v>0</v>
      </c>
      <c r="AQ17" s="62" t="e" cm="1">
        <f t="array" ref="AQ17">#REF!</f>
        <v>#REF!</v>
      </c>
      <c r="AR17" s="62"/>
      <c r="AS17" s="121"/>
      <c r="AT17" s="122"/>
      <c r="AU17" s="56" t="e">
        <f>#REF!</f>
        <v>#REF!</v>
      </c>
      <c r="AV17" s="56" t="e">
        <f>#REF!</f>
        <v>#REF!</v>
      </c>
      <c r="AW17" s="56" t="e">
        <f>#REF!</f>
        <v>#REF!</v>
      </c>
      <c r="AX17" s="56" t="e">
        <f>#REF!</f>
        <v>#REF!</v>
      </c>
      <c r="AY17" s="56" t="e">
        <f>#REF!</f>
        <v>#REF!</v>
      </c>
      <c r="AZ17" s="56" t="e">
        <f>#REF!</f>
        <v>#REF!</v>
      </c>
      <c r="BA17" s="56" t="e">
        <f>#REF!</f>
        <v>#REF!</v>
      </c>
    </row>
    <row r="18" spans="1:53" ht="10.95" customHeight="1">
      <c r="A18" s="9"/>
      <c r="B18" s="113" t="s">
        <v>607</v>
      </c>
      <c r="C18" s="114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2"/>
      <c r="AR18" s="62"/>
      <c r="AS18" s="112"/>
      <c r="AT18" s="112"/>
      <c r="AU18" s="56"/>
      <c r="AV18" s="56"/>
      <c r="AW18" s="56"/>
      <c r="AX18" s="56"/>
      <c r="AY18" s="56"/>
      <c r="AZ18" s="56"/>
      <c r="BA18" s="56"/>
    </row>
    <row r="19" spans="1:53" ht="10.95" customHeight="1">
      <c r="A19" s="9">
        <v>23</v>
      </c>
      <c r="B19" s="121" t="s">
        <v>193</v>
      </c>
      <c r="C19" s="122"/>
      <c r="D19" s="60" t="e">
        <f>#REF!</f>
        <v>#REF!</v>
      </c>
      <c r="E19" s="60" t="e">
        <f>#REF!</f>
        <v>#REF!</v>
      </c>
      <c r="F19" s="60" t="e">
        <f>#REF!</f>
        <v>#REF!</v>
      </c>
      <c r="G19" s="60" t="e">
        <f>#REF!</f>
        <v>#REF!</v>
      </c>
      <c r="H19" s="60" t="e">
        <f>#REF!</f>
        <v>#REF!</v>
      </c>
      <c r="I19" s="60" t="e">
        <f>#REF!</f>
        <v>#REF!</v>
      </c>
      <c r="J19" s="60" t="e">
        <f>#REF!</f>
        <v>#REF!</v>
      </c>
      <c r="K19" s="60" t="e">
        <f>#REF!</f>
        <v>#REF!</v>
      </c>
      <c r="L19" s="60" t="e">
        <f>#REF!</f>
        <v>#REF!</v>
      </c>
      <c r="M19" s="60" t="e">
        <f>#REF!</f>
        <v>#REF!</v>
      </c>
      <c r="N19" s="60" t="e">
        <f>#REF!</f>
        <v>#REF!</v>
      </c>
      <c r="O19" s="60" t="e">
        <f>#REF!</f>
        <v>#REF!</v>
      </c>
      <c r="P19" s="60" t="e">
        <f>#REF!</f>
        <v>#REF!</v>
      </c>
      <c r="Q19" s="60" t="e">
        <f>#REF!</f>
        <v>#REF!</v>
      </c>
      <c r="R19" s="60" t="e">
        <f>#REF!</f>
        <v>#REF!</v>
      </c>
      <c r="S19" s="60" t="e">
        <f>#REF!</f>
        <v>#REF!</v>
      </c>
      <c r="T19" s="60" t="e">
        <f>#REF!</f>
        <v>#REF!</v>
      </c>
      <c r="U19" s="60" t="e">
        <f>#REF!</f>
        <v>#REF!</v>
      </c>
      <c r="V19" s="60" t="e">
        <f>#REF!</f>
        <v>#REF!</v>
      </c>
      <c r="W19" s="60" t="e">
        <f>#REF!</f>
        <v>#REF!</v>
      </c>
      <c r="X19" s="60" t="e">
        <f>#REF!</f>
        <v>#REF!</v>
      </c>
      <c r="Y19" s="60" t="e">
        <f>#REF!</f>
        <v>#REF!</v>
      </c>
      <c r="Z19" s="60" t="e">
        <f>#REF!</f>
        <v>#REF!</v>
      </c>
      <c r="AA19" s="60" t="e">
        <f>#REF!</f>
        <v>#REF!</v>
      </c>
      <c r="AB19" s="60" t="e">
        <f>#REF!</f>
        <v>#REF!</v>
      </c>
      <c r="AC19" s="60" t="e">
        <f>#REF!</f>
        <v>#REF!</v>
      </c>
      <c r="AD19" s="60" t="e">
        <f>#REF!</f>
        <v>#REF!</v>
      </c>
      <c r="AE19" s="60" t="e">
        <f>#REF!</f>
        <v>#REF!</v>
      </c>
      <c r="AF19" s="60" t="e">
        <f>#REF!</f>
        <v>#REF!</v>
      </c>
      <c r="AG19" s="60" t="e">
        <f>#REF!</f>
        <v>#REF!</v>
      </c>
      <c r="AH19" s="60" t="e">
        <f>#REF!</f>
        <v>#REF!</v>
      </c>
      <c r="AI19" s="60" t="e">
        <f>#REF!</f>
        <v>#REF!</v>
      </c>
      <c r="AJ19" s="60" t="e">
        <f>#REF!</f>
        <v>#REF!</v>
      </c>
      <c r="AK19" s="60" t="e">
        <f>#REF!</f>
        <v>#REF!</v>
      </c>
      <c r="AL19" s="60" t="e">
        <f>#REF!</f>
        <v>#REF!</v>
      </c>
      <c r="AM19" s="60" t="e">
        <f>#REF!</f>
        <v>#REF!</v>
      </c>
      <c r="AN19" s="60" t="e">
        <f>#REF!</f>
        <v>#REF!</v>
      </c>
      <c r="AO19" s="60">
        <v>0</v>
      </c>
      <c r="AP19" s="60">
        <v>0</v>
      </c>
      <c r="AQ19" s="62" t="e" cm="1">
        <f t="array" ref="AQ19">#REF!</f>
        <v>#REF!</v>
      </c>
      <c r="AR19" s="62"/>
      <c r="AS19" s="121"/>
      <c r="AT19" s="122"/>
      <c r="AU19" s="56" t="e">
        <f>#REF!</f>
        <v>#REF!</v>
      </c>
      <c r="AV19" s="56" t="e">
        <f>#REF!</f>
        <v>#REF!</v>
      </c>
      <c r="AW19" s="56" t="e">
        <f>#REF!</f>
        <v>#REF!</v>
      </c>
      <c r="AX19" s="56" t="e">
        <f>#REF!</f>
        <v>#REF!</v>
      </c>
      <c r="AY19" s="56" t="e">
        <f>#REF!</f>
        <v>#REF!</v>
      </c>
      <c r="AZ19" s="56" t="e">
        <f>#REF!</f>
        <v>#REF!</v>
      </c>
      <c r="BA19" s="56" t="e">
        <f>#REF!</f>
        <v>#REF!</v>
      </c>
    </row>
    <row r="20" spans="1:53" ht="10.95" customHeight="1">
      <c r="A20" s="9">
        <v>24</v>
      </c>
      <c r="B20" s="121" t="s">
        <v>194</v>
      </c>
      <c r="C20" s="122"/>
      <c r="D20" s="60">
        <f>'R-3.3 '!C30</f>
        <v>0</v>
      </c>
      <c r="E20" s="60">
        <f>'R-3.3 '!D30</f>
        <v>0</v>
      </c>
      <c r="F20" s="60">
        <f>'R-3.3 '!E30</f>
        <v>0</v>
      </c>
      <c r="G20" s="60">
        <f>'R-3.3 '!F30</f>
        <v>20</v>
      </c>
      <c r="H20" s="60">
        <f>'R-3.3 '!G30</f>
        <v>0</v>
      </c>
      <c r="I20" s="60">
        <f>'R-3.3 '!H30</f>
        <v>11</v>
      </c>
      <c r="J20" s="60">
        <f>'R-3.3 '!I30</f>
        <v>9</v>
      </c>
      <c r="K20" s="60">
        <f>'R-3.3 '!J30</f>
        <v>0</v>
      </c>
      <c r="L20" s="60">
        <f>'R-3.3 '!K30</f>
        <v>0</v>
      </c>
      <c r="M20" s="60">
        <f>'R-3.3 '!L30</f>
        <v>17</v>
      </c>
      <c r="N20" s="60">
        <f>'R-3.3 '!M30</f>
        <v>3</v>
      </c>
      <c r="O20" s="60">
        <f>'R-3.3 '!N30</f>
        <v>3</v>
      </c>
      <c r="P20" s="60">
        <f>'R-3.3 '!O30</f>
        <v>0</v>
      </c>
      <c r="Q20" s="60">
        <f>'R-3.3 '!P30</f>
        <v>0</v>
      </c>
      <c r="R20" s="60">
        <f>'R-3.3 '!Q30</f>
        <v>5</v>
      </c>
      <c r="S20" s="60">
        <f>'R-3.3 '!R30</f>
        <v>0</v>
      </c>
      <c r="T20" s="60">
        <f>'R-3.3 '!S30</f>
        <v>0</v>
      </c>
      <c r="U20" s="60">
        <f>'R-3.3 '!T30</f>
        <v>0</v>
      </c>
      <c r="V20" s="60">
        <f>'R-3.3 '!U30</f>
        <v>0</v>
      </c>
      <c r="W20" s="60">
        <f>'R-3.3 '!V30</f>
        <v>6</v>
      </c>
      <c r="X20" s="60">
        <f>'R-3.3 '!W30</f>
        <v>0</v>
      </c>
      <c r="Y20" s="60">
        <f>'R-3.3 '!X30</f>
        <v>0</v>
      </c>
      <c r="Z20" s="60">
        <f>'R-3.3 '!Y30</f>
        <v>0</v>
      </c>
      <c r="AA20" s="60">
        <f>'R-3.3 '!Z30</f>
        <v>0</v>
      </c>
      <c r="AB20" s="60">
        <f>'R-3.3 '!AA30</f>
        <v>0</v>
      </c>
      <c r="AC20" s="60">
        <f>'R-3.3 '!AB30</f>
        <v>0</v>
      </c>
      <c r="AD20" s="60">
        <f>'R-3.3 '!AC30</f>
        <v>0</v>
      </c>
      <c r="AE20" s="60">
        <f>'R-3.3 '!AD30</f>
        <v>0</v>
      </c>
      <c r="AF20" s="60">
        <f>'R-3.3 '!AE30</f>
        <v>0</v>
      </c>
      <c r="AG20" s="60">
        <f>'R-3.3 '!AF30</f>
        <v>0</v>
      </c>
      <c r="AH20" s="60">
        <f>'R-3.3 '!AG30</f>
        <v>0</v>
      </c>
      <c r="AI20" s="60">
        <f>'R-3.3 '!AH30</f>
        <v>0</v>
      </c>
      <c r="AJ20" s="60">
        <f>'R-3.3 '!AI30</f>
        <v>2</v>
      </c>
      <c r="AK20" s="60">
        <f>'R-3.3 '!AJ30</f>
        <v>0</v>
      </c>
      <c r="AL20" s="60">
        <f>'R-3.3 '!AK30</f>
        <v>5</v>
      </c>
      <c r="AM20" s="60">
        <f>'R-3.3 '!AL30</f>
        <v>5</v>
      </c>
      <c r="AN20" s="60">
        <f>'R-3.3 '!AM30</f>
        <v>0</v>
      </c>
      <c r="AO20" s="60">
        <v>0</v>
      </c>
      <c r="AP20" s="60">
        <v>0</v>
      </c>
      <c r="AQ20" s="62" cm="1">
        <f t="array" ref="AQ20:AR20">'R-3.3 '!AP30:AQ30</f>
        <v>930</v>
      </c>
      <c r="AR20" s="62">
        <v>0</v>
      </c>
      <c r="AS20" s="121"/>
      <c r="AT20" s="122"/>
      <c r="AU20" s="56">
        <f>'R-3.3 '!AV30</f>
        <v>0</v>
      </c>
      <c r="AV20" s="56">
        <f>'R-3.3 '!AW30</f>
        <v>0</v>
      </c>
      <c r="AW20" s="56">
        <f>'R-3.3 '!AX30</f>
        <v>0</v>
      </c>
      <c r="AX20" s="56">
        <f>'R-3.3 '!AY30</f>
        <v>0</v>
      </c>
      <c r="AY20" s="56">
        <f>'R-3.3 '!AZ30</f>
        <v>0</v>
      </c>
      <c r="AZ20" s="56">
        <f>'R-3.3 '!BA30</f>
        <v>0</v>
      </c>
      <c r="BA20" s="56">
        <f>'R-3.3 '!BB30</f>
        <v>0</v>
      </c>
    </row>
    <row r="21" spans="1:53" ht="10.95" customHeight="1">
      <c r="A21" s="9">
        <v>25</v>
      </c>
      <c r="B21" s="121" t="s">
        <v>195</v>
      </c>
      <c r="C21" s="122"/>
      <c r="D21" s="60">
        <f>'R-3.3.1'!C19</f>
        <v>0</v>
      </c>
      <c r="E21" s="60">
        <f>'R-3.3.1'!D19</f>
        <v>0</v>
      </c>
      <c r="F21" s="60">
        <f>'R-3.3.1'!E19</f>
        <v>0</v>
      </c>
      <c r="G21" s="60">
        <f>'R-3.3.1'!F19</f>
        <v>9</v>
      </c>
      <c r="H21" s="60">
        <f>'R-3.3.1'!G19</f>
        <v>0</v>
      </c>
      <c r="I21" s="60">
        <f>'R-3.3.1'!H19</f>
        <v>4</v>
      </c>
      <c r="J21" s="60">
        <f>'R-3.3.1'!I19</f>
        <v>5</v>
      </c>
      <c r="K21" s="60">
        <f>'R-3.3.1'!J19</f>
        <v>0</v>
      </c>
      <c r="L21" s="60">
        <f>'R-3.3.1'!K19</f>
        <v>0</v>
      </c>
      <c r="M21" s="60">
        <f>'R-3.3.1'!L19</f>
        <v>9</v>
      </c>
      <c r="N21" s="60">
        <f>'R-3.3.1'!M19</f>
        <v>0</v>
      </c>
      <c r="O21" s="60">
        <f>'R-3.3.1'!N19</f>
        <v>2</v>
      </c>
      <c r="P21" s="60">
        <f>'R-3.3.1'!O19</f>
        <v>0</v>
      </c>
      <c r="Q21" s="60">
        <f>'R-3.3.1'!P19</f>
        <v>0</v>
      </c>
      <c r="R21" s="60">
        <f>'R-3.3.1'!Q19</f>
        <v>0</v>
      </c>
      <c r="S21" s="60">
        <f>'R-3.3.1'!R19</f>
        <v>0</v>
      </c>
      <c r="T21" s="60">
        <f>'R-3.3.1'!S19</f>
        <v>0</v>
      </c>
      <c r="U21" s="60">
        <f>'R-3.3.1'!T19</f>
        <v>0</v>
      </c>
      <c r="V21" s="60">
        <f>'R-3.3.1'!U19</f>
        <v>0</v>
      </c>
      <c r="W21" s="60">
        <f>'R-3.3.1'!V19</f>
        <v>2</v>
      </c>
      <c r="X21" s="60">
        <f>'R-3.3.1'!W19</f>
        <v>0</v>
      </c>
      <c r="Y21" s="60">
        <f>'R-3.3.1'!X19</f>
        <v>0</v>
      </c>
      <c r="Z21" s="60">
        <f>'R-3.3.1'!Y19</f>
        <v>0</v>
      </c>
      <c r="AA21" s="60">
        <f>'R-3.3.1'!Z19</f>
        <v>0</v>
      </c>
      <c r="AB21" s="60">
        <f>'R-3.3.1'!AA19</f>
        <v>0</v>
      </c>
      <c r="AC21" s="60">
        <f>'R-3.3.1'!AB19</f>
        <v>0</v>
      </c>
      <c r="AD21" s="60">
        <f>'R-3.3.1'!AC19</f>
        <v>0</v>
      </c>
      <c r="AE21" s="60">
        <f>'R-3.3.1'!AD19</f>
        <v>0</v>
      </c>
      <c r="AF21" s="60">
        <f>'R-3.3.1'!AE19</f>
        <v>0</v>
      </c>
      <c r="AG21" s="60">
        <f>'R-3.3.1'!AF19</f>
        <v>0</v>
      </c>
      <c r="AH21" s="60">
        <f>'R-3.3.1'!AG19</f>
        <v>0</v>
      </c>
      <c r="AI21" s="60">
        <f>'R-3.3.1'!AH19</f>
        <v>0</v>
      </c>
      <c r="AJ21" s="60">
        <f>'R-3.3.1'!AI19</f>
        <v>0</v>
      </c>
      <c r="AK21" s="60">
        <f>'R-3.3.1'!AJ19</f>
        <v>0</v>
      </c>
      <c r="AL21" s="60">
        <f>'R-3.3.1'!AK19</f>
        <v>2</v>
      </c>
      <c r="AM21" s="60">
        <f>'R-3.3.1'!AL19</f>
        <v>2</v>
      </c>
      <c r="AN21" s="60">
        <f>'R-3.3.1'!AM19</f>
        <v>0</v>
      </c>
      <c r="AO21" s="60">
        <v>0</v>
      </c>
      <c r="AP21" s="60">
        <f>'R-3.3.1'!AO19</f>
        <v>0</v>
      </c>
      <c r="AQ21" s="62" cm="1">
        <f t="array" ref="AQ21:AR21">'R-3.3.1'!AP19:AQ19</f>
        <v>450</v>
      </c>
      <c r="AR21" s="62">
        <v>0</v>
      </c>
      <c r="AS21" s="121"/>
      <c r="AT21" s="122"/>
      <c r="AU21" s="56">
        <f>'R-3.3.1'!AV19</f>
        <v>0</v>
      </c>
      <c r="AV21" s="56">
        <f>'R-3.3.1'!AW19</f>
        <v>0</v>
      </c>
      <c r="AW21" s="56">
        <f>'R-3.3.1'!AX19</f>
        <v>0</v>
      </c>
      <c r="AX21" s="56">
        <f>'R-3.3.1'!AY19</f>
        <v>0</v>
      </c>
      <c r="AY21" s="56">
        <f>'R-3.3.1'!AZ19</f>
        <v>0</v>
      </c>
      <c r="AZ21" s="56">
        <f>'R-3.3.1'!BA19</f>
        <v>0</v>
      </c>
      <c r="BA21" s="56">
        <f>'R-3.3.1'!BB19</f>
        <v>0</v>
      </c>
    </row>
    <row r="22" spans="1:53" ht="10.95" customHeight="1">
      <c r="A22" s="9">
        <v>26</v>
      </c>
      <c r="B22" s="121" t="s">
        <v>196</v>
      </c>
      <c r="C22" s="122"/>
      <c r="D22" s="60">
        <f>'R-3.3.1.1'!C13</f>
        <v>0</v>
      </c>
      <c r="E22" s="60">
        <f>'R-3.3.1.1'!D13</f>
        <v>0</v>
      </c>
      <c r="F22" s="60">
        <f>'R-3.3.1.1'!E13</f>
        <v>0</v>
      </c>
      <c r="G22" s="60">
        <f>'R-3.3.1.1'!F13</f>
        <v>3</v>
      </c>
      <c r="H22" s="60">
        <f>'R-3.3.1.1'!G13</f>
        <v>0</v>
      </c>
      <c r="I22" s="60">
        <f>'R-3.3.1.1'!H13</f>
        <v>3</v>
      </c>
      <c r="J22" s="60">
        <f>'R-3.3.1.1'!I13</f>
        <v>0</v>
      </c>
      <c r="K22" s="60">
        <f>'R-3.3.1.1'!J13</f>
        <v>0</v>
      </c>
      <c r="L22" s="60">
        <f>'R-3.3.1.1'!K13</f>
        <v>0</v>
      </c>
      <c r="M22" s="60">
        <f>'R-3.3.1.1'!L13</f>
        <v>3</v>
      </c>
      <c r="N22" s="60">
        <f>'R-3.3.1.1'!M13</f>
        <v>0</v>
      </c>
      <c r="O22" s="60">
        <f>'R-3.3.1.1'!N13</f>
        <v>2</v>
      </c>
      <c r="P22" s="60">
        <f>'R-3.3.1.1'!O13</f>
        <v>0</v>
      </c>
      <c r="Q22" s="60">
        <f>'R-3.3.1.1'!P13</f>
        <v>0</v>
      </c>
      <c r="R22" s="60">
        <f>'R-3.3.1.1'!Q13</f>
        <v>0</v>
      </c>
      <c r="S22" s="60">
        <f>'R-3.3.1.1'!R13</f>
        <v>0</v>
      </c>
      <c r="T22" s="60">
        <f>'R-3.3.1.1'!S13</f>
        <v>0</v>
      </c>
      <c r="U22" s="60">
        <f>'R-3.3.1.1'!T13</f>
        <v>0</v>
      </c>
      <c r="V22" s="60">
        <f>'R-3.3.1.1'!U13</f>
        <v>0</v>
      </c>
      <c r="W22" s="60">
        <f>'R-3.3.1.1'!V13</f>
        <v>1</v>
      </c>
      <c r="X22" s="60">
        <f>'R-3.3.1.1'!W13</f>
        <v>0</v>
      </c>
      <c r="Y22" s="60">
        <f>'R-3.3.1.1'!X13</f>
        <v>0</v>
      </c>
      <c r="Z22" s="60">
        <f>'R-3.3.1.1'!Y13</f>
        <v>0</v>
      </c>
      <c r="AA22" s="60">
        <f>'R-3.3.1.1'!Z13</f>
        <v>0</v>
      </c>
      <c r="AB22" s="60">
        <f>'R-3.3.1.1'!AA13</f>
        <v>0</v>
      </c>
      <c r="AC22" s="60">
        <f>'R-3.3.1.1'!AB13</f>
        <v>0</v>
      </c>
      <c r="AD22" s="60">
        <f>'R-3.3.1.1'!AC13</f>
        <v>0</v>
      </c>
      <c r="AE22" s="60">
        <f>'R-3.3.1.1'!AD13</f>
        <v>0</v>
      </c>
      <c r="AF22" s="60">
        <f>'R-3.3.1.1'!AE13</f>
        <v>0</v>
      </c>
      <c r="AG22" s="60">
        <f>'R-3.3.1.1'!AF13</f>
        <v>0</v>
      </c>
      <c r="AH22" s="60">
        <f>'R-3.3.1.1'!AG13</f>
        <v>0</v>
      </c>
      <c r="AI22" s="60">
        <f>'R-3.3.1.1'!AH13</f>
        <v>0</v>
      </c>
      <c r="AJ22" s="60">
        <f>'R-3.3.1.1'!AI13</f>
        <v>0</v>
      </c>
      <c r="AK22" s="60">
        <f>'R-3.3.1.1'!AJ13</f>
        <v>0</v>
      </c>
      <c r="AL22" s="60">
        <f>'R-3.3.1.1'!AK13</f>
        <v>1</v>
      </c>
      <c r="AM22" s="60">
        <f>'R-3.3.1.1'!AL13</f>
        <v>1</v>
      </c>
      <c r="AN22" s="60">
        <f>'R-3.3.1.1'!AM13</f>
        <v>0</v>
      </c>
      <c r="AO22" s="60">
        <v>0</v>
      </c>
      <c r="AP22" s="60">
        <v>0</v>
      </c>
      <c r="AQ22" s="62" cm="1">
        <f t="array" ref="AQ22:AR22">'R-3.3.1.1'!AP13:AQ13</f>
        <v>173.6437420725342</v>
      </c>
      <c r="AR22" s="62">
        <v>0</v>
      </c>
      <c r="AS22" s="121"/>
      <c r="AT22" s="122"/>
      <c r="AU22" s="56">
        <f>'R-3.3.1.1'!AV13</f>
        <v>0</v>
      </c>
      <c r="AV22" s="56">
        <f>'R-3.3.1.1'!AW13</f>
        <v>0</v>
      </c>
      <c r="AW22" s="56">
        <f>'R-3.3.1.1'!AX13</f>
        <v>0</v>
      </c>
      <c r="AX22" s="56">
        <f>'R-3.3.1.1'!AY13</f>
        <v>0</v>
      </c>
      <c r="AY22" s="56">
        <f>'R-3.3.1.1'!AZ13</f>
        <v>0</v>
      </c>
      <c r="AZ22" s="56">
        <f>'R-3.3.1.1'!BA13</f>
        <v>0</v>
      </c>
      <c r="BA22" s="56">
        <f>'R-3.3.1.1'!BB13</f>
        <v>0</v>
      </c>
    </row>
    <row r="23" spans="1:53" ht="10.95" customHeight="1">
      <c r="A23" s="9">
        <v>27</v>
      </c>
      <c r="B23" s="121" t="s">
        <v>197</v>
      </c>
      <c r="C23" s="122"/>
      <c r="D23" s="60">
        <f>'R-3.3.2'!C14</f>
        <v>0</v>
      </c>
      <c r="E23" s="60">
        <f>'R-3.3.2'!D14</f>
        <v>0</v>
      </c>
      <c r="F23" s="60">
        <f>'R-3.3.2'!E14</f>
        <v>1</v>
      </c>
      <c r="G23" s="60">
        <f>'R-3.3.2'!F14</f>
        <v>1</v>
      </c>
      <c r="H23" s="60">
        <f>'R-3.3.2'!G14</f>
        <v>0</v>
      </c>
      <c r="I23" s="60">
        <f>'R-3.3.2'!H14</f>
        <v>2</v>
      </c>
      <c r="J23" s="60">
        <f>'R-3.3.2'!I14</f>
        <v>0</v>
      </c>
      <c r="K23" s="60">
        <f>'R-3.3.2'!J14</f>
        <v>0</v>
      </c>
      <c r="L23" s="60">
        <f>'R-3.3.2'!K14</f>
        <v>0</v>
      </c>
      <c r="M23" s="60">
        <f>'R-3.3.2'!L14</f>
        <v>0</v>
      </c>
      <c r="N23" s="60">
        <f>'R-3.3.2'!M14</f>
        <v>0</v>
      </c>
      <c r="O23" s="60">
        <f>'R-3.3.2'!N14</f>
        <v>4</v>
      </c>
      <c r="P23" s="60">
        <f>'R-3.3.2'!O14</f>
        <v>0</v>
      </c>
      <c r="Q23" s="60">
        <f>'R-3.3.2'!P14</f>
        <v>3</v>
      </c>
      <c r="R23" s="60">
        <f>'R-3.3.2'!Q14</f>
        <v>0</v>
      </c>
      <c r="S23" s="60">
        <f>'R-3.3.2'!R14</f>
        <v>0</v>
      </c>
      <c r="T23" s="60">
        <f>'R-3.3.2'!S14</f>
        <v>0</v>
      </c>
      <c r="U23" s="60">
        <f>'R-3.3.2'!T14</f>
        <v>0</v>
      </c>
      <c r="V23" s="60">
        <f>'R-3.3.2'!U14</f>
        <v>0</v>
      </c>
      <c r="W23" s="60">
        <f>'R-3.3.2'!V14</f>
        <v>1</v>
      </c>
      <c r="X23" s="60">
        <f>'R-3.3.2'!W14</f>
        <v>0</v>
      </c>
      <c r="Y23" s="60">
        <f>'R-3.3.2'!X14</f>
        <v>1</v>
      </c>
      <c r="Z23" s="60">
        <f>'R-3.3.2'!Y14</f>
        <v>0</v>
      </c>
      <c r="AA23" s="60">
        <f>'R-3.3.2'!Z14</f>
        <v>0</v>
      </c>
      <c r="AB23" s="60">
        <f>'R-3.3.2'!AA14</f>
        <v>0</v>
      </c>
      <c r="AC23" s="60">
        <f>'R-3.3.2'!AB14</f>
        <v>0</v>
      </c>
      <c r="AD23" s="60">
        <f>'R-3.3.2'!AC14</f>
        <v>0</v>
      </c>
      <c r="AE23" s="60">
        <f>'R-3.3.2'!AD14</f>
        <v>0</v>
      </c>
      <c r="AF23" s="60">
        <f>'R-3.3.2'!AE14</f>
        <v>0</v>
      </c>
      <c r="AG23" s="60">
        <f>'R-3.3.2'!AF14</f>
        <v>0</v>
      </c>
      <c r="AH23" s="60">
        <f>'R-3.3.2'!AG14</f>
        <v>0</v>
      </c>
      <c r="AI23" s="60">
        <f>'R-3.3.2'!AH14</f>
        <v>0</v>
      </c>
      <c r="AJ23" s="60">
        <f>'R-3.3.2'!AI14</f>
        <v>0</v>
      </c>
      <c r="AK23" s="60">
        <f>'R-3.3.2'!AJ14</f>
        <v>0</v>
      </c>
      <c r="AL23" s="60">
        <f>'R-3.3.2'!AK14</f>
        <v>1</v>
      </c>
      <c r="AM23" s="60">
        <f>'R-3.3.2'!AL14</f>
        <v>1</v>
      </c>
      <c r="AN23" s="60">
        <f>'R-3.3.2'!AM14</f>
        <v>0</v>
      </c>
      <c r="AO23" s="60">
        <v>0</v>
      </c>
      <c r="AP23" s="60">
        <v>0</v>
      </c>
      <c r="AQ23" s="62" cm="1">
        <f t="array" ref="AQ23:AR23">'R-3.3.2'!AP14:AQ14</f>
        <v>179</v>
      </c>
      <c r="AR23" s="62">
        <v>0</v>
      </c>
      <c r="AS23" s="121"/>
      <c r="AT23" s="122"/>
      <c r="AU23" s="56">
        <f>'R-3.3.2'!AV14</f>
        <v>3</v>
      </c>
      <c r="AV23" s="56">
        <f>'R-3.3.2'!AW14</f>
        <v>3</v>
      </c>
      <c r="AW23" s="56">
        <f>'R-3.3.2'!AX14</f>
        <v>3</v>
      </c>
      <c r="AX23" s="56">
        <f>'R-3.3.2'!AY14</f>
        <v>84</v>
      </c>
      <c r="AY23" s="56">
        <f>'R-3.3.2'!AZ14</f>
        <v>105</v>
      </c>
      <c r="AZ23" s="56">
        <f>'R-3.3.2'!BA14</f>
        <v>1</v>
      </c>
      <c r="BA23" s="56">
        <f>'R-3.3.2'!BB14</f>
        <v>0</v>
      </c>
    </row>
    <row r="24" spans="1:53" ht="10.95" customHeight="1">
      <c r="A24" s="9">
        <v>28</v>
      </c>
      <c r="B24" s="121" t="s">
        <v>198</v>
      </c>
      <c r="C24" s="122"/>
      <c r="D24" s="60">
        <f>'R-3.3.3'!C12</f>
        <v>0</v>
      </c>
      <c r="E24" s="60">
        <f>'R-3.3.3'!D12</f>
        <v>0</v>
      </c>
      <c r="F24" s="60">
        <f>'R-3.3.3'!E12</f>
        <v>0</v>
      </c>
      <c r="G24" s="60">
        <f>'R-3.3.3'!F12</f>
        <v>3</v>
      </c>
      <c r="H24" s="60">
        <f>'R-3.3.3'!G12</f>
        <v>0</v>
      </c>
      <c r="I24" s="60">
        <f>'R-3.3.3'!H12</f>
        <v>1</v>
      </c>
      <c r="J24" s="60">
        <f>'R-3.3.3'!I12</f>
        <v>2</v>
      </c>
      <c r="K24" s="60">
        <f>'R-3.3.3'!J12</f>
        <v>0</v>
      </c>
      <c r="L24" s="60">
        <f>'R-3.3.3'!K12</f>
        <v>0</v>
      </c>
      <c r="M24" s="60">
        <f>'R-3.3.3'!L12</f>
        <v>2</v>
      </c>
      <c r="N24" s="60">
        <f>'R-3.3.3'!M12</f>
        <v>0</v>
      </c>
      <c r="O24" s="60">
        <f>'R-3.3.3'!N12</f>
        <v>2</v>
      </c>
      <c r="P24" s="60">
        <f>'R-3.3.3'!O12</f>
        <v>0</v>
      </c>
      <c r="Q24" s="60">
        <f>'R-3.3.3'!P12</f>
        <v>0</v>
      </c>
      <c r="R24" s="60">
        <f>'R-3.3.3'!Q12</f>
        <v>0</v>
      </c>
      <c r="S24" s="60">
        <f>'R-3.3.3'!R12</f>
        <v>0</v>
      </c>
      <c r="T24" s="60">
        <f>'R-3.3.3'!S12</f>
        <v>0</v>
      </c>
      <c r="U24" s="60">
        <f>'R-3.3.3'!T12</f>
        <v>0</v>
      </c>
      <c r="V24" s="60">
        <f>'R-3.3.3'!U12</f>
        <v>0</v>
      </c>
      <c r="W24" s="60">
        <f>'R-3.3.3'!V12</f>
        <v>1</v>
      </c>
      <c r="X24" s="60">
        <f>'R-3.3.3'!W12</f>
        <v>0</v>
      </c>
      <c r="Y24" s="60">
        <f>'R-3.3.3'!X12</f>
        <v>0</v>
      </c>
      <c r="Z24" s="60">
        <f>'R-3.3.3'!Y12</f>
        <v>0</v>
      </c>
      <c r="AA24" s="60">
        <f>'R-3.3.3'!Z12</f>
        <v>0</v>
      </c>
      <c r="AB24" s="60">
        <f>'R-3.3.3'!AA12</f>
        <v>0</v>
      </c>
      <c r="AC24" s="60">
        <f>'R-3.3.3'!AB12</f>
        <v>0</v>
      </c>
      <c r="AD24" s="60">
        <f>'R-3.3.3'!AC12</f>
        <v>0</v>
      </c>
      <c r="AE24" s="60">
        <f>'R-3.3.3'!AD12</f>
        <v>0</v>
      </c>
      <c r="AF24" s="60">
        <f>'R-3.3.3'!AE12</f>
        <v>0</v>
      </c>
      <c r="AG24" s="60">
        <f>'R-3.3.3'!AF12</f>
        <v>0</v>
      </c>
      <c r="AH24" s="60">
        <f>'R-3.3.3'!AG12</f>
        <v>0</v>
      </c>
      <c r="AI24" s="60">
        <f>'R-3.3.3'!AH12</f>
        <v>0</v>
      </c>
      <c r="AJ24" s="60">
        <f>'R-3.3.3'!AI12</f>
        <v>0</v>
      </c>
      <c r="AK24" s="60">
        <f>'R-3.3.3'!AJ12</f>
        <v>0</v>
      </c>
      <c r="AL24" s="60">
        <f>'R-3.3.3'!AK12</f>
        <v>1</v>
      </c>
      <c r="AM24" s="60">
        <f>'R-3.3.3'!AL12</f>
        <v>1</v>
      </c>
      <c r="AN24" s="60">
        <f>'R-3.3.3'!AM12</f>
        <v>0</v>
      </c>
      <c r="AO24" s="60">
        <v>0</v>
      </c>
      <c r="AP24" s="60">
        <v>0</v>
      </c>
      <c r="AQ24" s="62" cm="1">
        <f t="array" ref="AQ24:AR24">'R-3.3.3'!AP12:AQ12</f>
        <v>180</v>
      </c>
      <c r="AR24" s="62">
        <v>0</v>
      </c>
      <c r="AS24" s="121"/>
      <c r="AT24" s="122"/>
      <c r="AU24" s="56">
        <f>'R-3.3.3'!AV12</f>
        <v>0</v>
      </c>
      <c r="AV24" s="56">
        <f>'R-3.3.3'!AW12</f>
        <v>0</v>
      </c>
      <c r="AW24" s="56">
        <f>'R-3.3.3'!AX12</f>
        <v>0</v>
      </c>
      <c r="AX24" s="56">
        <f>'R-3.3.3'!AY12</f>
        <v>0</v>
      </c>
      <c r="AY24" s="56">
        <f>'R-3.3.3'!AZ12</f>
        <v>0</v>
      </c>
      <c r="AZ24" s="56">
        <f>'R-3.3.3'!BA12</f>
        <v>0</v>
      </c>
      <c r="BA24" s="56">
        <f>'R-3.3.3'!BB12</f>
        <v>0</v>
      </c>
    </row>
    <row r="25" spans="1:53" ht="10.95" customHeight="1">
      <c r="A25" s="9">
        <v>29</v>
      </c>
      <c r="B25" s="121" t="s">
        <v>199</v>
      </c>
      <c r="C25" s="122"/>
      <c r="D25" s="60">
        <f>'R-3.4'!C21</f>
        <v>0</v>
      </c>
      <c r="E25" s="60">
        <f>'R-3.4'!D21</f>
        <v>0</v>
      </c>
      <c r="F25" s="60">
        <f>'R-3.4'!E21</f>
        <v>0</v>
      </c>
      <c r="G25" s="60">
        <f>'R-3.4'!F21</f>
        <v>11</v>
      </c>
      <c r="H25" s="60">
        <f>'R-3.4'!G21</f>
        <v>0</v>
      </c>
      <c r="I25" s="60">
        <f>'R-3.4'!H21</f>
        <v>2</v>
      </c>
      <c r="J25" s="60">
        <f>'R-3.4'!I21</f>
        <v>9</v>
      </c>
      <c r="K25" s="60">
        <f>'R-3.4'!J21</f>
        <v>0</v>
      </c>
      <c r="L25" s="60">
        <f>'R-3.4'!K21</f>
        <v>0</v>
      </c>
      <c r="M25" s="60">
        <f>'R-3.4'!L21</f>
        <v>9</v>
      </c>
      <c r="N25" s="60">
        <f>'R-3.4'!M21</f>
        <v>2</v>
      </c>
      <c r="O25" s="60">
        <f>'R-3.4'!N21</f>
        <v>2</v>
      </c>
      <c r="P25" s="60">
        <f>'R-3.4'!O21</f>
        <v>0</v>
      </c>
      <c r="Q25" s="60">
        <f>'R-3.4'!P21</f>
        <v>0</v>
      </c>
      <c r="R25" s="60">
        <f>'R-3.4'!Q21</f>
        <v>7</v>
      </c>
      <c r="S25" s="60">
        <f>'R-3.4'!R21</f>
        <v>0</v>
      </c>
      <c r="T25" s="60">
        <f>'R-3.4'!S21</f>
        <v>0</v>
      </c>
      <c r="U25" s="60">
        <f>'R-3.4'!T21</f>
        <v>0</v>
      </c>
      <c r="V25" s="60">
        <f>'R-3.4'!U21</f>
        <v>0</v>
      </c>
      <c r="W25" s="60">
        <f>'R-3.4'!V21</f>
        <v>3</v>
      </c>
      <c r="X25" s="60">
        <f>'R-3.4'!W21</f>
        <v>0</v>
      </c>
      <c r="Y25" s="60">
        <f>'R-3.4'!X21</f>
        <v>0</v>
      </c>
      <c r="Z25" s="60">
        <f>'R-3.4'!Y21</f>
        <v>0</v>
      </c>
      <c r="AA25" s="60">
        <f>'R-3.4'!Z21</f>
        <v>0</v>
      </c>
      <c r="AB25" s="60">
        <f>'R-3.4'!AA21</f>
        <v>0</v>
      </c>
      <c r="AC25" s="60">
        <f>'R-3.4'!AB21</f>
        <v>0</v>
      </c>
      <c r="AD25" s="60">
        <f>'R-3.4'!AC21</f>
        <v>0</v>
      </c>
      <c r="AE25" s="60">
        <f>'R-3.4'!AD21</f>
        <v>0</v>
      </c>
      <c r="AF25" s="60">
        <f>'R-3.4'!AE21</f>
        <v>0</v>
      </c>
      <c r="AG25" s="60">
        <f>'R-3.4'!AF21</f>
        <v>0</v>
      </c>
      <c r="AH25" s="60">
        <f>'R-3.4'!AG21</f>
        <v>0</v>
      </c>
      <c r="AI25" s="60">
        <f>'R-3.4'!AH21</f>
        <v>0</v>
      </c>
      <c r="AJ25" s="60">
        <f>'R-3.4'!AI21</f>
        <v>1</v>
      </c>
      <c r="AK25" s="60">
        <f>'R-3.4'!AJ21</f>
        <v>0</v>
      </c>
      <c r="AL25" s="60">
        <f>'R-3.4'!AK21</f>
        <v>3</v>
      </c>
      <c r="AM25" s="60">
        <f>'R-3.4'!AL21</f>
        <v>3</v>
      </c>
      <c r="AN25" s="60">
        <f>'R-3.4'!AM21</f>
        <v>0</v>
      </c>
      <c r="AO25" s="60">
        <v>0</v>
      </c>
      <c r="AP25" s="60">
        <v>0</v>
      </c>
      <c r="AQ25" s="62" cm="1">
        <f t="array" ref="AQ25:AR25">'R-3.4'!AP21:AQ21</f>
        <v>555</v>
      </c>
      <c r="AR25" s="62">
        <v>0</v>
      </c>
      <c r="AS25" s="121"/>
      <c r="AT25" s="122"/>
      <c r="AU25" s="56">
        <f>'R-3.4'!AV21</f>
        <v>0</v>
      </c>
      <c r="AV25" s="56">
        <f>'R-3.4'!AW21</f>
        <v>0</v>
      </c>
      <c r="AW25" s="56">
        <f>'R-3.4'!AX21</f>
        <v>0</v>
      </c>
      <c r="AX25" s="56">
        <f>'R-3.4'!AY21</f>
        <v>0</v>
      </c>
      <c r="AY25" s="56">
        <f>'R-3.4'!AZ21</f>
        <v>0</v>
      </c>
      <c r="AZ25" s="56">
        <f>'R-3.4'!BA21</f>
        <v>0</v>
      </c>
      <c r="BA25" s="56">
        <f>'R-3.4'!BB21</f>
        <v>0</v>
      </c>
    </row>
    <row r="26" spans="1:53" ht="10.95" customHeight="1">
      <c r="A26" s="9">
        <v>30</v>
      </c>
      <c r="B26" s="121" t="s">
        <v>200</v>
      </c>
      <c r="C26" s="122"/>
      <c r="D26" s="60">
        <f>'R-3.4.1'!C13</f>
        <v>0</v>
      </c>
      <c r="E26" s="60">
        <f>'R-3.4.1'!D13</f>
        <v>0</v>
      </c>
      <c r="F26" s="60">
        <f>'R-3.4.1'!E13</f>
        <v>0</v>
      </c>
      <c r="G26" s="60">
        <f>'R-3.4.1'!F13</f>
        <v>4</v>
      </c>
      <c r="H26" s="60">
        <f>'R-3.4.1'!G13</f>
        <v>0</v>
      </c>
      <c r="I26" s="60">
        <f>'R-3.4.1'!H13</f>
        <v>0</v>
      </c>
      <c r="J26" s="60">
        <f>'R-3.4.1'!I13</f>
        <v>4</v>
      </c>
      <c r="K26" s="60">
        <f>'R-3.4.1'!J13</f>
        <v>0</v>
      </c>
      <c r="L26" s="60">
        <f>'R-3.4.1'!K13</f>
        <v>0</v>
      </c>
      <c r="M26" s="60">
        <f>'R-3.4.1'!L13</f>
        <v>1</v>
      </c>
      <c r="N26" s="60">
        <f>'R-3.4.1'!M13</f>
        <v>1</v>
      </c>
      <c r="O26" s="60">
        <f>'R-3.4.1'!N13</f>
        <v>2</v>
      </c>
      <c r="P26" s="60">
        <f>'R-3.4.1'!O13</f>
        <v>0</v>
      </c>
      <c r="Q26" s="60">
        <f>'R-3.4.1'!P13</f>
        <v>0</v>
      </c>
      <c r="R26" s="60">
        <f>'R-3.4.1'!Q13</f>
        <v>0</v>
      </c>
      <c r="S26" s="60">
        <f>'R-3.4.1'!R13</f>
        <v>0</v>
      </c>
      <c r="T26" s="60">
        <f>'R-3.4.1'!S13</f>
        <v>1</v>
      </c>
      <c r="U26" s="60">
        <f>'R-3.4.1'!T13</f>
        <v>0</v>
      </c>
      <c r="V26" s="60">
        <f>'R-3.4.1'!U13</f>
        <v>0</v>
      </c>
      <c r="W26" s="60">
        <f>'R-3.4.1'!V13</f>
        <v>1</v>
      </c>
      <c r="X26" s="60">
        <f>'R-3.4.1'!W13</f>
        <v>0</v>
      </c>
      <c r="Y26" s="60">
        <f>'R-3.4.1'!X13</f>
        <v>0</v>
      </c>
      <c r="Z26" s="60">
        <f>'R-3.4.1'!Y13</f>
        <v>0</v>
      </c>
      <c r="AA26" s="60">
        <f>'R-3.4.1'!Z13</f>
        <v>0</v>
      </c>
      <c r="AB26" s="60">
        <f>'R-3.4.1'!AA13</f>
        <v>0</v>
      </c>
      <c r="AC26" s="60">
        <f>'R-3.4.1'!AB13</f>
        <v>0</v>
      </c>
      <c r="AD26" s="60">
        <f>'R-3.4.1'!AC13</f>
        <v>0</v>
      </c>
      <c r="AE26" s="60">
        <f>'R-3.4.1'!AD13</f>
        <v>0</v>
      </c>
      <c r="AF26" s="60">
        <f>'R-3.4.1'!AE13</f>
        <v>0</v>
      </c>
      <c r="AG26" s="60">
        <f>'R-3.4.1'!AF13</f>
        <v>0</v>
      </c>
      <c r="AH26" s="60">
        <f>'R-3.4.1'!AG13</f>
        <v>0</v>
      </c>
      <c r="AI26" s="60">
        <f>'R-3.4.1'!AH13</f>
        <v>0</v>
      </c>
      <c r="AJ26" s="60">
        <f>'R-3.4.1'!AI13</f>
        <v>0</v>
      </c>
      <c r="AK26" s="60">
        <f>'R-3.4.1'!AJ13</f>
        <v>0</v>
      </c>
      <c r="AL26" s="60">
        <f>'R-3.4.1'!AK13</f>
        <v>1</v>
      </c>
      <c r="AM26" s="60">
        <f>'R-3.4.1'!AL13</f>
        <v>1</v>
      </c>
      <c r="AN26" s="60">
        <f>'R-3.4.1'!AM13</f>
        <v>0</v>
      </c>
      <c r="AO26" s="60">
        <v>0</v>
      </c>
      <c r="AP26" s="60">
        <v>0</v>
      </c>
      <c r="AQ26" s="62" cm="1">
        <f t="array" ref="AQ26:AR26">'R-3.4.1'!AP13:AQ13</f>
        <v>196</v>
      </c>
      <c r="AR26" s="62">
        <v>0</v>
      </c>
      <c r="AS26" s="121"/>
      <c r="AT26" s="122"/>
      <c r="AU26" s="56">
        <f>'R-3.4.1'!AV13</f>
        <v>0</v>
      </c>
      <c r="AV26" s="56">
        <f>'R-3.4.1'!AW13</f>
        <v>0</v>
      </c>
      <c r="AW26" s="56">
        <f>'R-3.4.1'!AX13</f>
        <v>0</v>
      </c>
      <c r="AX26" s="56">
        <f>'R-3.4.1'!AY13</f>
        <v>0</v>
      </c>
      <c r="AY26" s="56">
        <f>'R-3.4.1'!AZ13</f>
        <v>0</v>
      </c>
      <c r="AZ26" s="56">
        <f>'R-3.4.1'!BA13</f>
        <v>0</v>
      </c>
      <c r="BA26" s="56">
        <f>'R-3.4.1'!BB13</f>
        <v>0</v>
      </c>
    </row>
    <row r="27" spans="1:53" ht="10.95" customHeight="1">
      <c r="A27" s="9">
        <v>31</v>
      </c>
      <c r="B27" s="121" t="s">
        <v>201</v>
      </c>
      <c r="C27" s="122"/>
      <c r="D27" s="60">
        <f>'R-3.5'!C53</f>
        <v>0</v>
      </c>
      <c r="E27" s="60">
        <f>'R-3.5'!D53</f>
        <v>0</v>
      </c>
      <c r="F27" s="60">
        <f>'R-3.5'!E53</f>
        <v>0</v>
      </c>
      <c r="G27" s="60">
        <f>'R-3.5'!F53</f>
        <v>40</v>
      </c>
      <c r="H27" s="60">
        <f>'R-3.5'!G53</f>
        <v>0</v>
      </c>
      <c r="I27" s="60">
        <f>'R-3.5'!H53</f>
        <v>14</v>
      </c>
      <c r="J27" s="60">
        <f>'R-3.5'!I53</f>
        <v>26</v>
      </c>
      <c r="K27" s="60">
        <f>'R-3.5'!J53</f>
        <v>0</v>
      </c>
      <c r="L27" s="60">
        <f>'R-3.5'!K53</f>
        <v>0</v>
      </c>
      <c r="M27" s="60">
        <f>'R-3.5'!L53</f>
        <v>30</v>
      </c>
      <c r="N27" s="60">
        <f>'R-3.5'!M53</f>
        <v>2</v>
      </c>
      <c r="O27" s="60">
        <f>'R-3.5'!N53</f>
        <v>8</v>
      </c>
      <c r="P27" s="60">
        <f>'R-3.5'!O53</f>
        <v>0</v>
      </c>
      <c r="Q27" s="60">
        <f>'R-3.5'!P53</f>
        <v>8</v>
      </c>
      <c r="R27" s="60">
        <f>'R-3.5'!Q53</f>
        <v>0</v>
      </c>
      <c r="S27" s="60">
        <f>'R-3.5'!R53</f>
        <v>0</v>
      </c>
      <c r="T27" s="60">
        <f>'R-3.5'!S53</f>
        <v>0</v>
      </c>
      <c r="U27" s="60">
        <f>'R-3.5'!T53</f>
        <v>0</v>
      </c>
      <c r="V27" s="60">
        <f>'R-3.5'!U53</f>
        <v>0</v>
      </c>
      <c r="W27" s="60">
        <f>'R-3.5'!V53</f>
        <v>9</v>
      </c>
      <c r="X27" s="60">
        <f>'R-3.5'!W53</f>
        <v>0</v>
      </c>
      <c r="Y27" s="60">
        <f>'R-3.5'!X53</f>
        <v>1</v>
      </c>
      <c r="Z27" s="60">
        <f>'R-3.5'!Y53</f>
        <v>0</v>
      </c>
      <c r="AA27" s="60">
        <f>'R-3.5'!Z53</f>
        <v>0</v>
      </c>
      <c r="AB27" s="60">
        <f>'R-3.5'!AA53</f>
        <v>0</v>
      </c>
      <c r="AC27" s="60">
        <f>'R-3.5'!AB53</f>
        <v>0</v>
      </c>
      <c r="AD27" s="60">
        <f>'R-3.5'!AC53</f>
        <v>0</v>
      </c>
      <c r="AE27" s="60">
        <f>'R-3.5'!AD53</f>
        <v>0</v>
      </c>
      <c r="AF27" s="60">
        <f>'R-3.5'!AE53</f>
        <v>0</v>
      </c>
      <c r="AG27" s="60">
        <f>'R-3.5'!AF53</f>
        <v>0</v>
      </c>
      <c r="AH27" s="60">
        <f>'R-3.5'!AG53</f>
        <v>0</v>
      </c>
      <c r="AI27" s="60">
        <f>'R-3.5'!AH53</f>
        <v>0</v>
      </c>
      <c r="AJ27" s="60">
        <f>'R-3.5'!AI53</f>
        <v>2</v>
      </c>
      <c r="AK27" s="60">
        <f>'R-3.5'!AJ53</f>
        <v>0</v>
      </c>
      <c r="AL27" s="60">
        <f>'R-3.5'!AK53</f>
        <v>8</v>
      </c>
      <c r="AM27" s="60">
        <f>'R-3.5'!AL53</f>
        <v>7</v>
      </c>
      <c r="AN27" s="60">
        <f>'R-3.5'!AM53</f>
        <v>0</v>
      </c>
      <c r="AO27" s="60">
        <v>0</v>
      </c>
      <c r="AP27" s="60">
        <v>0</v>
      </c>
      <c r="AQ27" s="62" cm="1">
        <f t="array" ref="AQ27:AR27">'R-3.5'!AP53:AQ53</f>
        <v>1966.9503536941206</v>
      </c>
      <c r="AR27" s="62">
        <v>0</v>
      </c>
      <c r="AS27" s="121"/>
      <c r="AT27" s="122"/>
      <c r="AU27" s="56">
        <f>'R-3.5'!AV53</f>
        <v>8</v>
      </c>
      <c r="AV27" s="56">
        <f>'R-3.5'!AW53</f>
        <v>8</v>
      </c>
      <c r="AW27" s="56">
        <f>'R-3.5'!AX53</f>
        <v>8</v>
      </c>
      <c r="AX27" s="56">
        <f>'R-3.5'!AY53</f>
        <v>177</v>
      </c>
      <c r="AY27" s="56">
        <f>'R-3.5'!AZ53</f>
        <v>360</v>
      </c>
      <c r="AZ27" s="56">
        <f>'R-3.5'!BA53</f>
        <v>2</v>
      </c>
      <c r="BA27" s="56">
        <f>'R-3.5'!BB53</f>
        <v>0</v>
      </c>
    </row>
    <row r="28" spans="1:53" ht="10.95" customHeight="1">
      <c r="A28" s="9">
        <v>32</v>
      </c>
      <c r="B28" s="121" t="s">
        <v>202</v>
      </c>
      <c r="C28" s="122"/>
      <c r="D28" s="60">
        <f>'R-3.5.1'!C18</f>
        <v>0</v>
      </c>
      <c r="E28" s="60">
        <f>'R-3.5.1'!D18</f>
        <v>0</v>
      </c>
      <c r="F28" s="60">
        <f>'R-3.5.1'!E18</f>
        <v>0</v>
      </c>
      <c r="G28" s="60">
        <f>'R-3.5.1'!F18</f>
        <v>9</v>
      </c>
      <c r="H28" s="60">
        <f>'R-3.5.1'!G18</f>
        <v>0</v>
      </c>
      <c r="I28" s="60">
        <f>'R-3.5.1'!H18</f>
        <v>5</v>
      </c>
      <c r="J28" s="60">
        <f>'R-3.5.1'!I18</f>
        <v>4</v>
      </c>
      <c r="K28" s="60">
        <f>'R-3.5.1'!J18</f>
        <v>0</v>
      </c>
      <c r="L28" s="60">
        <f>'R-3.5.1'!K18</f>
        <v>0</v>
      </c>
      <c r="M28" s="60">
        <f>'R-3.5.1'!L18</f>
        <v>6</v>
      </c>
      <c r="N28" s="60">
        <f>'R-3.5.1'!M18</f>
        <v>2</v>
      </c>
      <c r="O28" s="60">
        <f>'R-3.5.1'!N18</f>
        <v>2</v>
      </c>
      <c r="P28" s="60">
        <f>'R-3.5.1'!O18</f>
        <v>0</v>
      </c>
      <c r="Q28" s="60">
        <f>'R-3.5.1'!P18</f>
        <v>0</v>
      </c>
      <c r="R28" s="60">
        <f>'R-3.5.1'!Q18</f>
        <v>0</v>
      </c>
      <c r="S28" s="60">
        <f>'R-3.5.1'!R18</f>
        <v>0</v>
      </c>
      <c r="T28" s="60">
        <f>'R-3.5.1'!S18</f>
        <v>0</v>
      </c>
      <c r="U28" s="60">
        <f>'R-3.5.1'!T18</f>
        <v>0</v>
      </c>
      <c r="V28" s="60">
        <f>'R-3.5.1'!U18</f>
        <v>0</v>
      </c>
      <c r="W28" s="60">
        <f>'R-3.5.1'!V18</f>
        <v>3</v>
      </c>
      <c r="X28" s="60">
        <f>'R-3.5.1'!W18</f>
        <v>0</v>
      </c>
      <c r="Y28" s="60">
        <f>'R-3.5.1'!X18</f>
        <v>0</v>
      </c>
      <c r="Z28" s="60">
        <f>'R-3.5.1'!Y18</f>
        <v>0</v>
      </c>
      <c r="AA28" s="60">
        <f>'R-3.5.1'!Z18</f>
        <v>0</v>
      </c>
      <c r="AB28" s="60">
        <f>'R-3.5.1'!AA18</f>
        <v>0</v>
      </c>
      <c r="AC28" s="60">
        <f>'R-3.5.1'!AB18</f>
        <v>0</v>
      </c>
      <c r="AD28" s="60">
        <f>'R-3.5.1'!AC18</f>
        <v>0</v>
      </c>
      <c r="AE28" s="60">
        <f>'R-3.5.1'!AD18</f>
        <v>0</v>
      </c>
      <c r="AF28" s="60">
        <f>'R-3.5.1'!AE18</f>
        <v>0</v>
      </c>
      <c r="AG28" s="60">
        <f>'R-3.5.1'!AF18</f>
        <v>0</v>
      </c>
      <c r="AH28" s="60">
        <f>'R-3.5.1'!AG18</f>
        <v>0</v>
      </c>
      <c r="AI28" s="60">
        <f>'R-3.5.1'!AH18</f>
        <v>0</v>
      </c>
      <c r="AJ28" s="60">
        <f>'R-3.5.1'!AI18</f>
        <v>0</v>
      </c>
      <c r="AK28" s="60">
        <f>'R-3.5.1'!AJ18</f>
        <v>0</v>
      </c>
      <c r="AL28" s="60">
        <f>'R-3.5.1'!AK18</f>
        <v>2</v>
      </c>
      <c r="AM28" s="60">
        <f>'R-3.5.1'!AL18</f>
        <v>2</v>
      </c>
      <c r="AN28" s="60">
        <f>'R-3.5.1'!AM18</f>
        <v>0</v>
      </c>
      <c r="AO28" s="60">
        <v>0</v>
      </c>
      <c r="AP28" s="60">
        <v>0</v>
      </c>
      <c r="AQ28" s="62" cm="1">
        <f t="array" ref="AQ28:AR28">'R-3.5.1'!AP18:AQ18</f>
        <v>365</v>
      </c>
      <c r="AR28" s="62">
        <v>0</v>
      </c>
      <c r="AS28" s="121"/>
      <c r="AT28" s="122"/>
      <c r="AU28" s="56">
        <f>'R-3.5.1'!AV18</f>
        <v>0</v>
      </c>
      <c r="AV28" s="56">
        <f>'R-3.5.1'!AW18</f>
        <v>0</v>
      </c>
      <c r="AW28" s="56">
        <f>'R-3.5.1'!AX18</f>
        <v>0</v>
      </c>
      <c r="AX28" s="56">
        <f>'R-3.5.1'!AY18</f>
        <v>0</v>
      </c>
      <c r="AY28" s="56">
        <f>'R-3.5.1'!AZ18</f>
        <v>0</v>
      </c>
      <c r="AZ28" s="56">
        <f>'R-3.5.1'!BA18</f>
        <v>0</v>
      </c>
      <c r="BA28" s="56">
        <f>'R-3.5.1'!BB18</f>
        <v>0</v>
      </c>
    </row>
    <row r="29" spans="1:53" ht="10.95" customHeight="1">
      <c r="A29" s="9">
        <v>33</v>
      </c>
      <c r="B29" s="121" t="s">
        <v>203</v>
      </c>
      <c r="C29" s="122"/>
      <c r="D29" s="60">
        <f>'R-3.6'!C28</f>
        <v>0</v>
      </c>
      <c r="E29" s="60">
        <f>'R-3.6'!D28</f>
        <v>0</v>
      </c>
      <c r="F29" s="60">
        <f>'R-3.6'!E28</f>
        <v>0</v>
      </c>
      <c r="G29" s="60">
        <f>'R-3.6'!F28</f>
        <v>16</v>
      </c>
      <c r="H29" s="60">
        <f>'R-3.6'!G28</f>
        <v>0</v>
      </c>
      <c r="I29" s="60">
        <f>'R-3.6'!H28</f>
        <v>9</v>
      </c>
      <c r="J29" s="60">
        <f>'R-3.6'!I28</f>
        <v>7</v>
      </c>
      <c r="K29" s="60">
        <f>'R-3.6'!J28</f>
        <v>0</v>
      </c>
      <c r="L29" s="60">
        <f>'R-3.6'!K28</f>
        <v>0</v>
      </c>
      <c r="M29" s="60">
        <f>'R-3.6'!L28</f>
        <v>11</v>
      </c>
      <c r="N29" s="60">
        <f>'R-3.6'!M28</f>
        <v>0</v>
      </c>
      <c r="O29" s="60">
        <f>'R-3.6'!N28</f>
        <v>5</v>
      </c>
      <c r="P29" s="60">
        <f>'R-3.6'!O28</f>
        <v>0</v>
      </c>
      <c r="Q29" s="60">
        <f>'R-3.6'!P28</f>
        <v>6</v>
      </c>
      <c r="R29" s="60">
        <f>'R-3.6'!Q28</f>
        <v>0</v>
      </c>
      <c r="S29" s="60">
        <f>'R-3.6'!R28</f>
        <v>0</v>
      </c>
      <c r="T29" s="60">
        <f>'R-3.6'!S28</f>
        <v>0</v>
      </c>
      <c r="U29" s="60">
        <f>'R-3.6'!T28</f>
        <v>0</v>
      </c>
      <c r="V29" s="60">
        <f>'R-3.6'!U28</f>
        <v>0</v>
      </c>
      <c r="W29" s="60">
        <f>'R-3.6'!V28</f>
        <v>1</v>
      </c>
      <c r="X29" s="60">
        <f>'R-3.6'!W28</f>
        <v>0</v>
      </c>
      <c r="Y29" s="60">
        <f>'R-3.6'!X28</f>
        <v>2</v>
      </c>
      <c r="Z29" s="60">
        <f>'R-3.6'!Y28</f>
        <v>0</v>
      </c>
      <c r="AA29" s="60">
        <f>'R-3.6'!Z28</f>
        <v>0</v>
      </c>
      <c r="AB29" s="60">
        <f>'R-3.6'!AA28</f>
        <v>0</v>
      </c>
      <c r="AC29" s="60">
        <f>'R-3.6'!AB28</f>
        <v>0</v>
      </c>
      <c r="AD29" s="60">
        <f>'R-3.6'!AC28</f>
        <v>0</v>
      </c>
      <c r="AE29" s="60">
        <f>'R-3.6'!AD28</f>
        <v>0</v>
      </c>
      <c r="AF29" s="60">
        <f>'R-3.6'!AE28</f>
        <v>0</v>
      </c>
      <c r="AG29" s="60">
        <f>'R-3.6'!AF28</f>
        <v>0</v>
      </c>
      <c r="AH29" s="60">
        <f>'R-3.6'!AG28</f>
        <v>0</v>
      </c>
      <c r="AI29" s="60">
        <f>'R-3.6'!AH28</f>
        <v>0</v>
      </c>
      <c r="AJ29" s="60">
        <f>'R-3.6'!AI28</f>
        <v>0</v>
      </c>
      <c r="AK29" s="60">
        <f>'R-3.6'!AJ28</f>
        <v>0</v>
      </c>
      <c r="AL29" s="60">
        <f>'R-3.6'!AK28</f>
        <v>1</v>
      </c>
      <c r="AM29" s="60">
        <f>'R-3.6'!AL28</f>
        <v>1</v>
      </c>
      <c r="AN29" s="60">
        <f>'R-3.6'!Q28</f>
        <v>0</v>
      </c>
      <c r="AO29" s="60">
        <v>0</v>
      </c>
      <c r="AP29" s="60">
        <v>0</v>
      </c>
      <c r="AQ29" s="62" cm="1">
        <f t="array" ref="AQ29:AR29">'R-3.6'!AP28:AQ28</f>
        <v>701.8057849461112</v>
      </c>
      <c r="AR29" s="62">
        <v>0</v>
      </c>
      <c r="AS29" s="121"/>
      <c r="AT29" s="122"/>
      <c r="AU29" s="56">
        <f>'R-3.6'!AV28</f>
        <v>6</v>
      </c>
      <c r="AV29" s="56">
        <f>'R-3.6'!AW28</f>
        <v>6</v>
      </c>
      <c r="AW29" s="56">
        <f>'R-3.6'!AX28</f>
        <v>6</v>
      </c>
      <c r="AX29" s="56">
        <f>'R-3.6'!AY28</f>
        <v>89</v>
      </c>
      <c r="AY29" s="56">
        <f>'R-3.6'!AZ28</f>
        <v>111.25</v>
      </c>
      <c r="AZ29" s="56">
        <f>'R-3.6'!BA28</f>
        <v>1</v>
      </c>
      <c r="BA29" s="56">
        <f>'R-3.6'!BB28</f>
        <v>0</v>
      </c>
    </row>
    <row r="30" spans="1:53" ht="10.95" customHeight="1">
      <c r="A30" s="9">
        <v>33</v>
      </c>
      <c r="B30" s="121" t="s">
        <v>240</v>
      </c>
      <c r="C30" s="122"/>
      <c r="D30" s="60" t="e">
        <f>#REF!</f>
        <v>#REF!</v>
      </c>
      <c r="E30" s="60" t="e">
        <f>#REF!</f>
        <v>#REF!</v>
      </c>
      <c r="F30" s="60" t="e">
        <f>#REF!</f>
        <v>#REF!</v>
      </c>
      <c r="G30" s="60" t="e">
        <f>#REF!</f>
        <v>#REF!</v>
      </c>
      <c r="H30" s="60" t="e">
        <f>#REF!</f>
        <v>#REF!</v>
      </c>
      <c r="I30" s="60" t="e">
        <f>#REF!</f>
        <v>#REF!</v>
      </c>
      <c r="J30" s="60" t="e">
        <f>#REF!</f>
        <v>#REF!</v>
      </c>
      <c r="K30" s="60" t="e">
        <f>#REF!</f>
        <v>#REF!</v>
      </c>
      <c r="L30" s="60" t="e">
        <f>#REF!</f>
        <v>#REF!</v>
      </c>
      <c r="M30" s="60" t="e">
        <f>#REF!</f>
        <v>#REF!</v>
      </c>
      <c r="N30" s="60" t="e">
        <f>#REF!</f>
        <v>#REF!</v>
      </c>
      <c r="O30" s="60" t="e">
        <f>#REF!</f>
        <v>#REF!</v>
      </c>
      <c r="P30" s="60" t="e">
        <f>#REF!</f>
        <v>#REF!</v>
      </c>
      <c r="Q30" s="60" t="e">
        <f>#REF!</f>
        <v>#REF!</v>
      </c>
      <c r="R30" s="60" t="e">
        <f>#REF!</f>
        <v>#REF!</v>
      </c>
      <c r="S30" s="60" t="e">
        <f>#REF!</f>
        <v>#REF!</v>
      </c>
      <c r="T30" s="60" t="e">
        <f>#REF!</f>
        <v>#REF!</v>
      </c>
      <c r="U30" s="60" t="e">
        <f>#REF!</f>
        <v>#REF!</v>
      </c>
      <c r="V30" s="60" t="e">
        <f>#REF!</f>
        <v>#REF!</v>
      </c>
      <c r="W30" s="60" t="e">
        <f>#REF!</f>
        <v>#REF!</v>
      </c>
      <c r="X30" s="60" t="e">
        <f>#REF!</f>
        <v>#REF!</v>
      </c>
      <c r="Y30" s="60" t="e">
        <f>#REF!</f>
        <v>#REF!</v>
      </c>
      <c r="Z30" s="60" t="e">
        <f>#REF!</f>
        <v>#REF!</v>
      </c>
      <c r="AA30" s="60" t="e">
        <f>#REF!</f>
        <v>#REF!</v>
      </c>
      <c r="AB30" s="60" t="e">
        <f>#REF!</f>
        <v>#REF!</v>
      </c>
      <c r="AC30" s="60" t="e">
        <f>#REF!</f>
        <v>#REF!</v>
      </c>
      <c r="AD30" s="60" t="e">
        <f>#REF!</f>
        <v>#REF!</v>
      </c>
      <c r="AE30" s="60" t="e">
        <f>#REF!</f>
        <v>#REF!</v>
      </c>
      <c r="AF30" s="60" t="e">
        <f>#REF!</f>
        <v>#REF!</v>
      </c>
      <c r="AG30" s="60" t="e">
        <f>#REF!</f>
        <v>#REF!</v>
      </c>
      <c r="AH30" s="60" t="e">
        <f>#REF!</f>
        <v>#REF!</v>
      </c>
      <c r="AI30" s="60" t="e">
        <f>#REF!</f>
        <v>#REF!</v>
      </c>
      <c r="AJ30" s="60" t="e">
        <f>#REF!</f>
        <v>#REF!</v>
      </c>
      <c r="AK30" s="60" t="e">
        <f>#REF!</f>
        <v>#REF!</v>
      </c>
      <c r="AL30" s="60" t="e">
        <f>#REF!</f>
        <v>#REF!</v>
      </c>
      <c r="AM30" s="60" t="e">
        <f>#REF!</f>
        <v>#REF!</v>
      </c>
      <c r="AN30" s="60" t="e">
        <f>#REF!</f>
        <v>#REF!</v>
      </c>
      <c r="AO30" s="60">
        <v>0</v>
      </c>
      <c r="AP30" s="60">
        <v>0</v>
      </c>
      <c r="AQ30" s="62" t="e" cm="1">
        <f t="array" ref="AQ30">#REF!</f>
        <v>#REF!</v>
      </c>
      <c r="AR30" s="62"/>
      <c r="AS30" s="121"/>
      <c r="AT30" s="122"/>
      <c r="AU30" s="56" t="e">
        <f>#REF!</f>
        <v>#REF!</v>
      </c>
      <c r="AV30" s="56" t="e">
        <f>#REF!</f>
        <v>#REF!</v>
      </c>
      <c r="AW30" s="56" t="e">
        <f>#REF!</f>
        <v>#REF!</v>
      </c>
      <c r="AX30" s="56" t="e">
        <f>#REF!</f>
        <v>#REF!</v>
      </c>
      <c r="AY30" s="56" t="e">
        <f>#REF!</f>
        <v>#REF!</v>
      </c>
      <c r="AZ30" s="56" t="e">
        <f>#REF!</f>
        <v>#REF!</v>
      </c>
      <c r="BA30" s="56" t="e">
        <f>#REF!</f>
        <v>#REF!</v>
      </c>
    </row>
    <row r="31" spans="1:53" ht="10.95" customHeight="1">
      <c r="A31" s="9">
        <v>35</v>
      </c>
      <c r="B31" s="121" t="s">
        <v>204</v>
      </c>
      <c r="C31" s="122"/>
      <c r="D31" s="60">
        <f>'R-4'!C15</f>
        <v>0</v>
      </c>
      <c r="E31" s="60">
        <f>'R-4'!D15</f>
        <v>0</v>
      </c>
      <c r="F31" s="60">
        <f>'R-4'!E15</f>
        <v>0</v>
      </c>
      <c r="G31" s="60">
        <f>'R-4'!F15</f>
        <v>5</v>
      </c>
      <c r="H31" s="60">
        <f>'R-4'!G15</f>
        <v>0</v>
      </c>
      <c r="I31" s="60">
        <f>'R-4'!H15</f>
        <v>5</v>
      </c>
      <c r="J31" s="60">
        <f>'R-4'!I15</f>
        <v>0</v>
      </c>
      <c r="K31" s="60">
        <f>'R-4'!J15</f>
        <v>0</v>
      </c>
      <c r="L31" s="60">
        <f>'R-4'!K15</f>
        <v>0</v>
      </c>
      <c r="M31" s="60">
        <f>'R-4'!L15</f>
        <v>5</v>
      </c>
      <c r="N31" s="60">
        <f>'R-4'!M15</f>
        <v>0</v>
      </c>
      <c r="O31" s="60">
        <f>'R-4'!N15</f>
        <v>2</v>
      </c>
      <c r="P31" s="60">
        <f>'R-4'!O15</f>
        <v>0</v>
      </c>
      <c r="Q31" s="60">
        <f>'R-4'!P15</f>
        <v>0</v>
      </c>
      <c r="R31" s="60">
        <f>'R-4'!Q15</f>
        <v>5</v>
      </c>
      <c r="S31" s="60">
        <f>'R-4'!R15</f>
        <v>0</v>
      </c>
      <c r="T31" s="60">
        <f>'R-4'!S15</f>
        <v>0</v>
      </c>
      <c r="U31" s="60">
        <f>'R-4'!T15</f>
        <v>0</v>
      </c>
      <c r="V31" s="60">
        <f>'R-4'!U15</f>
        <v>0</v>
      </c>
      <c r="W31" s="60">
        <f>'R-4'!V15</f>
        <v>2</v>
      </c>
      <c r="X31" s="60">
        <f>'R-4'!W15</f>
        <v>0</v>
      </c>
      <c r="Y31" s="60">
        <f>'R-4'!X15</f>
        <v>0</v>
      </c>
      <c r="Z31" s="60">
        <f>'R-4'!Y15</f>
        <v>0</v>
      </c>
      <c r="AA31" s="60">
        <f>'R-4'!Z15</f>
        <v>0</v>
      </c>
      <c r="AB31" s="60">
        <f>'R-4'!AA15</f>
        <v>0</v>
      </c>
      <c r="AC31" s="60">
        <f>'R-4'!AB15</f>
        <v>0</v>
      </c>
      <c r="AD31" s="60">
        <f>'R-4'!AC15</f>
        <v>0</v>
      </c>
      <c r="AE31" s="60">
        <f>'R-4'!AD15</f>
        <v>0</v>
      </c>
      <c r="AF31" s="60">
        <f>'R-4'!AE15</f>
        <v>0</v>
      </c>
      <c r="AG31" s="60">
        <f>'R-4'!AF15</f>
        <v>0</v>
      </c>
      <c r="AH31" s="60">
        <f>'R-4'!AG15</f>
        <v>0</v>
      </c>
      <c r="AI31" s="60">
        <f>'R-4'!AH15</f>
        <v>0</v>
      </c>
      <c r="AJ31" s="60">
        <f>'R-4'!AI15</f>
        <v>2</v>
      </c>
      <c r="AK31" s="60">
        <f>'R-4'!AJ15</f>
        <v>0</v>
      </c>
      <c r="AL31" s="60">
        <f>'R-4'!AK15</f>
        <v>2</v>
      </c>
      <c r="AM31" s="60">
        <f>'R-4'!AL15</f>
        <v>2</v>
      </c>
      <c r="AN31" s="60">
        <f>'R-4'!AM15</f>
        <v>0</v>
      </c>
      <c r="AO31" s="60">
        <v>0</v>
      </c>
      <c r="AP31" s="60">
        <v>0</v>
      </c>
      <c r="AQ31" s="62" cm="1">
        <f t="array" ref="AQ31:AR31">'R-4'!AP15:AQ15</f>
        <v>320.99329138828631</v>
      </c>
      <c r="AR31" s="62">
        <v>0</v>
      </c>
      <c r="AS31" s="121"/>
      <c r="AT31" s="122"/>
      <c r="AU31" s="56">
        <f>'R-4'!AV15</f>
        <v>0</v>
      </c>
      <c r="AV31" s="56">
        <f>'R-4'!AW15</f>
        <v>0</v>
      </c>
      <c r="AW31" s="56">
        <f>'R-4'!AX15</f>
        <v>0</v>
      </c>
      <c r="AX31" s="56">
        <f>'R-4'!AY15</f>
        <v>0</v>
      </c>
      <c r="AY31" s="56">
        <f>'R-4'!AZ15</f>
        <v>0</v>
      </c>
      <c r="AZ31" s="56">
        <f>'R-4'!BA15</f>
        <v>0</v>
      </c>
      <c r="BA31" s="56">
        <f>'R-4'!BB15</f>
        <v>0</v>
      </c>
    </row>
    <row r="32" spans="1:53" ht="10.95" customHeight="1">
      <c r="A32" s="9">
        <v>36</v>
      </c>
      <c r="B32" s="121" t="s">
        <v>205</v>
      </c>
      <c r="C32" s="122"/>
      <c r="D32" s="60">
        <f>'R-4.1 '!C39</f>
        <v>2</v>
      </c>
      <c r="E32" s="60">
        <f>'R-4.1 '!D39</f>
        <v>0</v>
      </c>
      <c r="F32" s="60">
        <f>'R-4.1 '!E39</f>
        <v>0</v>
      </c>
      <c r="G32" s="60">
        <f>'R-4.1 '!F39</f>
        <v>25</v>
      </c>
      <c r="H32" s="60">
        <f>'R-4.1 '!G39</f>
        <v>0</v>
      </c>
      <c r="I32" s="60">
        <f>'R-4.1 '!H39</f>
        <v>21</v>
      </c>
      <c r="J32" s="60">
        <f>'R-4.1 '!I39</f>
        <v>6</v>
      </c>
      <c r="K32" s="60">
        <f>'R-4.1 '!J39</f>
        <v>0</v>
      </c>
      <c r="L32" s="60">
        <f>'R-4.1 '!K39</f>
        <v>0</v>
      </c>
      <c r="M32" s="60">
        <f>'R-4.1 '!L39</f>
        <v>21</v>
      </c>
      <c r="N32" s="60">
        <f>'R-4.1 '!M39</f>
        <v>4</v>
      </c>
      <c r="O32" s="60">
        <f>'R-4.1 '!N39</f>
        <v>4</v>
      </c>
      <c r="P32" s="60">
        <f>'R-4.1 '!O39</f>
        <v>0</v>
      </c>
      <c r="Q32" s="60">
        <f>'R-4.1 '!P39</f>
        <v>3</v>
      </c>
      <c r="R32" s="60">
        <f>'R-4.1 '!Q39</f>
        <v>10</v>
      </c>
      <c r="S32" s="60">
        <f>'R-4.1 '!R39</f>
        <v>0</v>
      </c>
      <c r="T32" s="60">
        <f>'R-4.1 '!S39</f>
        <v>0</v>
      </c>
      <c r="U32" s="60">
        <f>'R-4.1 '!T39</f>
        <v>0</v>
      </c>
      <c r="V32" s="60">
        <f>'R-4.1 '!U39</f>
        <v>0</v>
      </c>
      <c r="W32" s="60">
        <f>'R-4.1 '!V39</f>
        <v>5</v>
      </c>
      <c r="X32" s="60">
        <f>'R-4.1 '!W39</f>
        <v>0</v>
      </c>
      <c r="Y32" s="60">
        <f>'R-4.1 '!X39</f>
        <v>1</v>
      </c>
      <c r="Z32" s="60">
        <f>'R-4.1 '!Y39</f>
        <v>0</v>
      </c>
      <c r="AA32" s="60">
        <f>'R-4.1 '!Z39</f>
        <v>0</v>
      </c>
      <c r="AB32" s="60">
        <f>'R-4.1 '!AA39</f>
        <v>0</v>
      </c>
      <c r="AC32" s="60">
        <f>'R-4.1 '!AB39</f>
        <v>0</v>
      </c>
      <c r="AD32" s="60">
        <f>'R-4.1 '!AC39</f>
        <v>0</v>
      </c>
      <c r="AE32" s="60">
        <f>'R-4.1 '!AD39</f>
        <v>0</v>
      </c>
      <c r="AF32" s="60">
        <f>'R-4.1 '!AE39</f>
        <v>0</v>
      </c>
      <c r="AG32" s="60">
        <f>'R-4.1 '!AF39</f>
        <v>0</v>
      </c>
      <c r="AH32" s="60">
        <f>'R-4.1 '!AG39</f>
        <v>0</v>
      </c>
      <c r="AI32" s="60">
        <f>'R-4.1 '!AH39</f>
        <v>0</v>
      </c>
      <c r="AJ32" s="60">
        <f>'R-4.1 '!AI39</f>
        <v>1</v>
      </c>
      <c r="AK32" s="60">
        <f>'R-4.1 '!AJ39</f>
        <v>0</v>
      </c>
      <c r="AL32" s="60">
        <f>'R-4.1 '!AK39</f>
        <v>5</v>
      </c>
      <c r="AM32" s="60">
        <f>'R-4.1 '!AL39</f>
        <v>5</v>
      </c>
      <c r="AN32" s="60">
        <f>'R-4.1 '!AM39</f>
        <v>0</v>
      </c>
      <c r="AO32" s="60">
        <v>0</v>
      </c>
      <c r="AP32" s="60">
        <v>0</v>
      </c>
      <c r="AQ32" s="62" cm="1">
        <f t="array" ref="AQ32:AR32">'R-4.1 '!AP39:AQ39</f>
        <v>1471.8665989532635</v>
      </c>
      <c r="AR32" s="62">
        <v>0</v>
      </c>
      <c r="AS32" s="121"/>
      <c r="AT32" s="122"/>
      <c r="AU32" s="56">
        <f>'R-4.1 '!AV39</f>
        <v>3</v>
      </c>
      <c r="AV32" s="56">
        <f>'R-4.1 '!AW39</f>
        <v>3</v>
      </c>
      <c r="AW32" s="56">
        <f>'R-4.1 '!AX39</f>
        <v>3</v>
      </c>
      <c r="AX32" s="56">
        <f>'R-4.1 '!AY39</f>
        <v>74</v>
      </c>
      <c r="AY32" s="56">
        <f>'R-4.1 '!AZ39</f>
        <v>92.5</v>
      </c>
      <c r="AZ32" s="56">
        <f>'R-4.1 '!BA39</f>
        <v>0</v>
      </c>
      <c r="BA32" s="56">
        <f>'R-4.1 '!BB39</f>
        <v>1</v>
      </c>
    </row>
    <row r="33" spans="1:53" ht="10.95" customHeight="1">
      <c r="A33" s="9">
        <v>37</v>
      </c>
      <c r="B33" s="121" t="s">
        <v>206</v>
      </c>
      <c r="C33" s="122"/>
      <c r="D33" s="60">
        <f>'R-4.1.1'!C17</f>
        <v>0</v>
      </c>
      <c r="E33" s="60">
        <f>'R-4.1.1'!D17</f>
        <v>0</v>
      </c>
      <c r="F33" s="60">
        <f>'R-4.1.1'!E17</f>
        <v>0</v>
      </c>
      <c r="G33" s="60">
        <f>'R-4.1.1'!F17</f>
        <v>8</v>
      </c>
      <c r="H33" s="60">
        <f>'R-4.1.1'!G17</f>
        <v>0</v>
      </c>
      <c r="I33" s="60">
        <f>'R-4.1.1'!H17</f>
        <v>1</v>
      </c>
      <c r="J33" s="60">
        <f>'R-4.1.1'!I17</f>
        <v>6</v>
      </c>
      <c r="K33" s="60">
        <f>'R-4.1.1'!J17</f>
        <v>0</v>
      </c>
      <c r="L33" s="60">
        <f>'R-4.1.1'!K17</f>
        <v>0</v>
      </c>
      <c r="M33" s="60">
        <f>'R-4.1.1'!L17</f>
        <v>6</v>
      </c>
      <c r="N33" s="60">
        <f>'R-4.1.1'!M17</f>
        <v>1</v>
      </c>
      <c r="O33" s="60">
        <f>'R-4.1.1'!N17</f>
        <v>1</v>
      </c>
      <c r="P33" s="60">
        <f>'R-4.1.1'!O17</f>
        <v>0</v>
      </c>
      <c r="Q33" s="60">
        <f>'R-4.1.1'!P17</f>
        <v>0</v>
      </c>
      <c r="R33" s="60">
        <f>'R-4.1.1'!Q17</f>
        <v>0</v>
      </c>
      <c r="S33" s="60">
        <f>'R-4.1.1'!R17</f>
        <v>0</v>
      </c>
      <c r="T33" s="60">
        <f>'R-4.1.1'!S17</f>
        <v>0</v>
      </c>
      <c r="U33" s="60">
        <f>'R-4.1.1'!T17</f>
        <v>0</v>
      </c>
      <c r="V33" s="60">
        <f>'R-4.1.1'!U17</f>
        <v>0</v>
      </c>
      <c r="W33" s="60">
        <f>'R-4.1.1'!V17</f>
        <v>2</v>
      </c>
      <c r="X33" s="60">
        <f>'R-4.1.1'!W17</f>
        <v>0</v>
      </c>
      <c r="Y33" s="60">
        <f>'R-4.1.1'!X17</f>
        <v>0</v>
      </c>
      <c r="Z33" s="60">
        <f>'R-4.1.1'!Y17</f>
        <v>0</v>
      </c>
      <c r="AA33" s="60">
        <f>'R-4.1.1'!Z17</f>
        <v>0</v>
      </c>
      <c r="AB33" s="60">
        <f>'R-4.1.1'!AA17</f>
        <v>0</v>
      </c>
      <c r="AC33" s="60">
        <f>'R-4.1.1'!AB17</f>
        <v>0</v>
      </c>
      <c r="AD33" s="60">
        <f>'R-4.1.1'!AC17</f>
        <v>0</v>
      </c>
      <c r="AE33" s="60">
        <f>'R-4.1.1'!AD17</f>
        <v>0</v>
      </c>
      <c r="AF33" s="60">
        <f>'R-4.1.1'!AE17</f>
        <v>0</v>
      </c>
      <c r="AG33" s="60">
        <f>'R-4.1.1'!AF17</f>
        <v>0</v>
      </c>
      <c r="AH33" s="60">
        <f>'R-4.1.1'!AG17</f>
        <v>0</v>
      </c>
      <c r="AI33" s="60">
        <f>'R-4.1.1'!AH17</f>
        <v>0</v>
      </c>
      <c r="AJ33" s="60">
        <f>'R-4.1.1'!AI17</f>
        <v>0</v>
      </c>
      <c r="AK33" s="60">
        <f>'R-4.1.1'!AJ17</f>
        <v>0</v>
      </c>
      <c r="AL33" s="60">
        <f>'R-4.1.1'!AK17</f>
        <v>2</v>
      </c>
      <c r="AM33" s="60">
        <f>'R-4.1.1'!AL17</f>
        <v>2</v>
      </c>
      <c r="AN33" s="60">
        <f>'R-4.1.1'!AM17</f>
        <v>0</v>
      </c>
      <c r="AO33" s="60">
        <v>0</v>
      </c>
      <c r="AP33" s="60">
        <v>0</v>
      </c>
      <c r="AQ33" s="62" cm="1">
        <f t="array" ref="AQ33:AR33">'R-4.1.1'!AP17:AQ17</f>
        <v>318</v>
      </c>
      <c r="AR33" s="62">
        <v>0</v>
      </c>
      <c r="AS33" s="121"/>
      <c r="AT33" s="122"/>
      <c r="AU33" s="56">
        <f>'R-4.1.1'!AV17</f>
        <v>0</v>
      </c>
      <c r="AV33" s="56">
        <f>'R-4.1.1'!AW17</f>
        <v>0</v>
      </c>
      <c r="AW33" s="56">
        <f>'R-4.1.1'!AX17</f>
        <v>0</v>
      </c>
      <c r="AX33" s="56">
        <f>'R-4.1.1'!AY17</f>
        <v>0</v>
      </c>
      <c r="AY33" s="56">
        <f>'R-4.1.1'!AZ17</f>
        <v>61.25</v>
      </c>
      <c r="AZ33" s="56">
        <f>'R-4.1.1'!BA17</f>
        <v>0</v>
      </c>
      <c r="BA33" s="56">
        <f>'R-4.1.1'!BB17</f>
        <v>0</v>
      </c>
    </row>
    <row r="34" spans="1:53" ht="10.95" customHeight="1">
      <c r="A34" s="9">
        <v>38</v>
      </c>
      <c r="B34" s="121" t="s">
        <v>207</v>
      </c>
      <c r="C34" s="122"/>
      <c r="D34" s="60">
        <f>'R-4.2 '!C27</f>
        <v>0</v>
      </c>
      <c r="E34" s="60">
        <f>'R-4.2 '!D27</f>
        <v>0</v>
      </c>
      <c r="F34" s="60">
        <f>'R-4.2 '!E27</f>
        <v>0</v>
      </c>
      <c r="G34" s="60">
        <f>'R-4.2 '!F27</f>
        <v>17</v>
      </c>
      <c r="H34" s="60">
        <f>'R-4.2 '!G27</f>
        <v>0</v>
      </c>
      <c r="I34" s="60">
        <f>'R-4.2 '!H27</f>
        <v>12</v>
      </c>
      <c r="J34" s="60">
        <f>'R-4.2 '!I27</f>
        <v>4</v>
      </c>
      <c r="K34" s="60">
        <f>'R-4.2 '!J27</f>
        <v>0</v>
      </c>
      <c r="L34" s="60">
        <f>'R-4.2 '!K27</f>
        <v>0</v>
      </c>
      <c r="M34" s="60">
        <f>'R-4.2 '!L27</f>
        <v>11</v>
      </c>
      <c r="N34" s="60">
        <f>'R-4.2 '!M27</f>
        <v>2</v>
      </c>
      <c r="O34" s="60">
        <f>'R-4.2 '!N27</f>
        <v>4</v>
      </c>
      <c r="P34" s="60">
        <f>'R-4.2 '!O27</f>
        <v>1</v>
      </c>
      <c r="Q34" s="60">
        <f>'R-4.2 '!P27</f>
        <v>2</v>
      </c>
      <c r="R34" s="60">
        <f>'R-4.2 '!Q27</f>
        <v>6</v>
      </c>
      <c r="S34" s="60">
        <f>'R-4.2 '!R27</f>
        <v>0</v>
      </c>
      <c r="T34" s="60">
        <f>'R-4.2 '!S27</f>
        <v>0</v>
      </c>
      <c r="U34" s="60">
        <f>'R-4.2 '!T27</f>
        <v>0</v>
      </c>
      <c r="V34" s="60">
        <f>'R-4.2 '!U27</f>
        <v>0</v>
      </c>
      <c r="W34" s="60">
        <f>'R-4.2 '!V27</f>
        <v>3</v>
      </c>
      <c r="X34" s="60">
        <f>'R-4.2 '!W27</f>
        <v>0</v>
      </c>
      <c r="Y34" s="60">
        <f>'R-4.2 '!X27</f>
        <v>0</v>
      </c>
      <c r="Z34" s="60">
        <f>'R-4.2 '!Y27</f>
        <v>0</v>
      </c>
      <c r="AA34" s="60">
        <f>'R-4.2 '!Z27</f>
        <v>0</v>
      </c>
      <c r="AB34" s="60">
        <f>'R-4.2 '!AA27</f>
        <v>0</v>
      </c>
      <c r="AC34" s="60">
        <f>'R-4.2 '!AB27</f>
        <v>0</v>
      </c>
      <c r="AD34" s="60">
        <f>'R-4.2 '!AC27</f>
        <v>0</v>
      </c>
      <c r="AE34" s="60">
        <f>'R-4.2 '!AD27</f>
        <v>0</v>
      </c>
      <c r="AF34" s="60">
        <f>'R-4.2 '!AE27</f>
        <v>0</v>
      </c>
      <c r="AG34" s="60">
        <f>'R-4.2 '!AF27</f>
        <v>0</v>
      </c>
      <c r="AH34" s="60">
        <f>'R-4.2 '!AG27</f>
        <v>0</v>
      </c>
      <c r="AI34" s="60">
        <f>'R-4.2 '!AH27</f>
        <v>0</v>
      </c>
      <c r="AJ34" s="60">
        <f>'R-4.2 '!AI27</f>
        <v>0</v>
      </c>
      <c r="AK34" s="60">
        <f>'R-4.2 '!AJ27</f>
        <v>0</v>
      </c>
      <c r="AL34" s="60">
        <f>'R-4.2 '!AK27</f>
        <v>3</v>
      </c>
      <c r="AM34" s="60">
        <f>'R-4.2 '!AL27</f>
        <v>3</v>
      </c>
      <c r="AN34" s="60">
        <f>'R-4.2 '!AM27</f>
        <v>0</v>
      </c>
      <c r="AO34" s="60">
        <v>0</v>
      </c>
      <c r="AP34" s="60">
        <v>0</v>
      </c>
      <c r="AQ34" s="62" t="e" cm="1">
        <f t="array" ref="AQ34:AR34">'R-4.2 '!AP27:AQ27</f>
        <v>#REF!</v>
      </c>
      <c r="AR34" s="62">
        <v>0</v>
      </c>
      <c r="AS34" s="121"/>
      <c r="AT34" s="122"/>
      <c r="AU34" s="56">
        <f>'R-4.2 '!AV27</f>
        <v>6</v>
      </c>
      <c r="AV34" s="56">
        <f>'R-4.2 '!AW27</f>
        <v>6</v>
      </c>
      <c r="AW34" s="56">
        <f>'R-4.2 '!AX27</f>
        <v>6</v>
      </c>
      <c r="AX34" s="56">
        <f>'R-4.2 '!AY27</f>
        <v>232.5859593571937</v>
      </c>
      <c r="AY34" s="56">
        <f>'R-4.2 '!AZ27</f>
        <v>290.7324491964921</v>
      </c>
      <c r="AZ34" s="56">
        <f>'R-4.2 '!BA27</f>
        <v>1</v>
      </c>
      <c r="BA34" s="56">
        <f>'R-4.2 '!BB27</f>
        <v>0</v>
      </c>
    </row>
    <row r="35" spans="1:53" ht="10.95" customHeight="1">
      <c r="A35" s="9">
        <v>39</v>
      </c>
      <c r="B35" s="121" t="s">
        <v>208</v>
      </c>
      <c r="C35" s="122"/>
      <c r="D35" s="60">
        <f>'R-5'!C59</f>
        <v>0</v>
      </c>
      <c r="E35" s="60">
        <f>'R-5'!D59</f>
        <v>0</v>
      </c>
      <c r="F35" s="60">
        <f>'R-5'!E59</f>
        <v>0</v>
      </c>
      <c r="G35" s="60">
        <f>'R-5'!F59</f>
        <v>51</v>
      </c>
      <c r="H35" s="60">
        <f>'R-5'!G59</f>
        <v>0</v>
      </c>
      <c r="I35" s="60">
        <f>'R-5'!H59</f>
        <v>45</v>
      </c>
      <c r="J35" s="60">
        <f>'R-5'!I59</f>
        <v>6</v>
      </c>
      <c r="K35" s="60">
        <f>'R-5'!J59</f>
        <v>0</v>
      </c>
      <c r="L35" s="60">
        <f>'R-5'!K59</f>
        <v>0</v>
      </c>
      <c r="M35" s="60">
        <f>'R-5'!L59</f>
        <v>23</v>
      </c>
      <c r="N35" s="60">
        <f>'R-5'!M59</f>
        <v>0</v>
      </c>
      <c r="O35" s="60">
        <f>'R-5'!N59</f>
        <v>20</v>
      </c>
      <c r="P35" s="60">
        <f>'R-5'!O59</f>
        <v>9</v>
      </c>
      <c r="Q35" s="60">
        <f>'R-5'!P59</f>
        <v>16</v>
      </c>
      <c r="R35" s="60">
        <f>'R-5'!Q59</f>
        <v>35</v>
      </c>
      <c r="S35" s="60">
        <f>'R-5'!R59</f>
        <v>0</v>
      </c>
      <c r="T35" s="60">
        <f>'R-5'!S59</f>
        <v>0</v>
      </c>
      <c r="U35" s="60">
        <f>'R-5'!T59</f>
        <v>0</v>
      </c>
      <c r="V35" s="60">
        <f>'R-5'!U59</f>
        <v>0</v>
      </c>
      <c r="W35" s="60">
        <f>'R-5'!V59</f>
        <v>8</v>
      </c>
      <c r="X35" s="60">
        <f>'R-5'!W59</f>
        <v>0</v>
      </c>
      <c r="Y35" s="60">
        <f>'R-5'!X59</f>
        <v>0</v>
      </c>
      <c r="Z35" s="60">
        <f>'R-5'!Y59</f>
        <v>0</v>
      </c>
      <c r="AA35" s="60">
        <f>'R-5'!Z59</f>
        <v>0</v>
      </c>
      <c r="AB35" s="60">
        <f>'R-5'!AA59</f>
        <v>0</v>
      </c>
      <c r="AC35" s="60">
        <f>'R-5'!AB59</f>
        <v>0</v>
      </c>
      <c r="AD35" s="60">
        <f>'R-5'!AC59</f>
        <v>0</v>
      </c>
      <c r="AE35" s="60">
        <f>'R-5'!AD59</f>
        <v>0</v>
      </c>
      <c r="AF35" s="60">
        <f>'R-5'!AE59</f>
        <v>0</v>
      </c>
      <c r="AG35" s="60">
        <f>'R-5'!AF59</f>
        <v>0</v>
      </c>
      <c r="AH35" s="60">
        <f>'R-5'!AG59</f>
        <v>0</v>
      </c>
      <c r="AI35" s="60">
        <f>'R-5'!AH59</f>
        <v>0</v>
      </c>
      <c r="AJ35" s="60">
        <f>'R-5'!AI59</f>
        <v>2</v>
      </c>
      <c r="AK35" s="60">
        <f>'R-5'!AJ59</f>
        <v>0</v>
      </c>
      <c r="AL35" s="60">
        <f>'R-5'!AK59</f>
        <v>5</v>
      </c>
      <c r="AM35" s="60">
        <f>'R-5'!AL59</f>
        <v>5</v>
      </c>
      <c r="AN35" s="60">
        <f>'R-5'!AM59</f>
        <v>0</v>
      </c>
      <c r="AO35" s="60">
        <v>0</v>
      </c>
      <c r="AP35" s="60">
        <v>0</v>
      </c>
      <c r="AQ35" s="62" cm="1">
        <f t="array" ref="AQ35:AR35">'R-5'!AP59:AQ59</f>
        <v>3869</v>
      </c>
      <c r="AR35" s="62">
        <v>0</v>
      </c>
      <c r="AS35" s="121"/>
      <c r="AT35" s="122"/>
      <c r="AU35" s="56">
        <f>'R-5'!AV59</f>
        <v>34</v>
      </c>
      <c r="AV35" s="56">
        <f>'R-5'!AW59</f>
        <v>34</v>
      </c>
      <c r="AW35" s="56">
        <f>'R-5'!AX59</f>
        <v>34</v>
      </c>
      <c r="AX35" s="56">
        <f>'R-5'!AY59</f>
        <v>1769</v>
      </c>
      <c r="AY35" s="56">
        <f>'R-5'!AZ59</f>
        <v>2211.25</v>
      </c>
      <c r="AZ35" s="56">
        <f>'R-5'!BA59</f>
        <v>0</v>
      </c>
      <c r="BA35" s="56">
        <f>'R-5'!BB59</f>
        <v>9</v>
      </c>
    </row>
    <row r="36" spans="1:53" ht="10.95" customHeight="1">
      <c r="A36" s="9">
        <v>40</v>
      </c>
      <c r="B36" s="121" t="s">
        <v>209</v>
      </c>
      <c r="C36" s="122"/>
      <c r="D36" s="60">
        <f>'R-5.1'!C15</f>
        <v>0</v>
      </c>
      <c r="E36" s="60">
        <f>'R-5.1'!D15</f>
        <v>0</v>
      </c>
      <c r="F36" s="60">
        <f>'R-5.1'!E15</f>
        <v>0</v>
      </c>
      <c r="G36" s="60">
        <f>'R-5.1'!F15</f>
        <v>5</v>
      </c>
      <c r="H36" s="60">
        <f>'R-5.1'!G15</f>
        <v>0</v>
      </c>
      <c r="I36" s="60">
        <f>'R-5.1'!H15</f>
        <v>5</v>
      </c>
      <c r="J36" s="60">
        <f>'R-5.1'!I15</f>
        <v>0</v>
      </c>
      <c r="K36" s="60">
        <f>'R-5.1'!J15</f>
        <v>0</v>
      </c>
      <c r="L36" s="60">
        <f>'R-5.1'!K15</f>
        <v>0</v>
      </c>
      <c r="M36" s="60">
        <f>'R-5.1'!L15</f>
        <v>5</v>
      </c>
      <c r="N36" s="60">
        <f>'R-5.1'!M15</f>
        <v>0</v>
      </c>
      <c r="O36" s="60">
        <f>'R-5.1'!N15</f>
        <v>2</v>
      </c>
      <c r="P36" s="60">
        <f>'R-5.1'!O15</f>
        <v>0</v>
      </c>
      <c r="Q36" s="60">
        <f>'R-5.1'!P15</f>
        <v>0</v>
      </c>
      <c r="R36" s="60">
        <f>'R-5.1'!Q15</f>
        <v>0</v>
      </c>
      <c r="S36" s="60">
        <f>'R-5.1'!R15</f>
        <v>0</v>
      </c>
      <c r="T36" s="60">
        <f>'R-5.1'!S15</f>
        <v>0</v>
      </c>
      <c r="U36" s="60">
        <f>'R-5.1'!T15</f>
        <v>0</v>
      </c>
      <c r="V36" s="60">
        <f>'R-5.1'!U15</f>
        <v>0</v>
      </c>
      <c r="W36" s="60">
        <f>'R-5.1'!V15</f>
        <v>1</v>
      </c>
      <c r="X36" s="60">
        <f>'R-5.1'!W15</f>
        <v>0</v>
      </c>
      <c r="Y36" s="60">
        <f>'R-5.1'!X15</f>
        <v>0</v>
      </c>
      <c r="Z36" s="60">
        <f>'R-5.1'!Y15</f>
        <v>0</v>
      </c>
      <c r="AA36" s="60">
        <f>'R-5.1'!Z15</f>
        <v>0</v>
      </c>
      <c r="AB36" s="60">
        <f>'R-5.1'!AA15</f>
        <v>0</v>
      </c>
      <c r="AC36" s="60">
        <f>'R-5.1'!AB15</f>
        <v>0</v>
      </c>
      <c r="AD36" s="60">
        <f>'R-5.1'!AC15</f>
        <v>0</v>
      </c>
      <c r="AE36" s="60">
        <f>'R-5.1'!AD15</f>
        <v>0</v>
      </c>
      <c r="AF36" s="60">
        <f>'R-5.1'!AE15</f>
        <v>0</v>
      </c>
      <c r="AG36" s="60">
        <f>'R-5.1'!AF15</f>
        <v>0</v>
      </c>
      <c r="AH36" s="60">
        <f>'R-5.1'!AG15</f>
        <v>0</v>
      </c>
      <c r="AI36" s="60">
        <f>'R-5.1'!AH15</f>
        <v>0</v>
      </c>
      <c r="AJ36" s="60">
        <f>'R-5.1'!AI15</f>
        <v>0</v>
      </c>
      <c r="AK36" s="60">
        <f>'R-5.1'!AJ15</f>
        <v>0</v>
      </c>
      <c r="AL36" s="60">
        <f>'R-5.1'!AK15</f>
        <v>1</v>
      </c>
      <c r="AM36" s="60">
        <f>'R-5.1'!AL15</f>
        <v>1</v>
      </c>
      <c r="AN36" s="60">
        <f>'R-5.1'!AM15</f>
        <v>0</v>
      </c>
      <c r="AO36" s="60">
        <v>0</v>
      </c>
      <c r="AP36" s="60">
        <v>0</v>
      </c>
      <c r="AQ36" s="62" cm="1">
        <f t="array" ref="AQ36:AR36">'R-5.1'!AP15:AQ15</f>
        <v>305.31287649587028</v>
      </c>
      <c r="AR36" s="62">
        <v>0</v>
      </c>
      <c r="AS36" s="121"/>
      <c r="AT36" s="122"/>
      <c r="AU36" s="56">
        <f>'R-5.1'!AV15</f>
        <v>0</v>
      </c>
      <c r="AV36" s="56">
        <f>'R-5.1'!AW15</f>
        <v>0</v>
      </c>
      <c r="AW36" s="56">
        <f>'R-5.1'!AX15</f>
        <v>0</v>
      </c>
      <c r="AX36" s="56">
        <f>'R-5.1'!AY15</f>
        <v>0</v>
      </c>
      <c r="AY36" s="56">
        <f>'R-5.1'!AZ15</f>
        <v>0</v>
      </c>
      <c r="AZ36" s="56">
        <f>'R-5.1'!BA15</f>
        <v>0</v>
      </c>
      <c r="BA36" s="56">
        <f>'R-5.1'!BB15</f>
        <v>0</v>
      </c>
    </row>
    <row r="37" spans="1:53" ht="10.95" customHeight="1">
      <c r="A37" s="9">
        <v>41</v>
      </c>
      <c r="B37" s="121" t="s">
        <v>210</v>
      </c>
      <c r="C37" s="122"/>
      <c r="D37" s="60">
        <f>'R-5.2'!C20</f>
        <v>0</v>
      </c>
      <c r="E37" s="60">
        <f>'R-5.2'!D20</f>
        <v>0</v>
      </c>
      <c r="F37" s="60">
        <f>'R-5.2'!E20</f>
        <v>0</v>
      </c>
      <c r="G37" s="60">
        <f>'R-5.2'!F20</f>
        <v>11</v>
      </c>
      <c r="H37" s="60">
        <f>'R-5.2'!G20</f>
        <v>0</v>
      </c>
      <c r="I37" s="60">
        <f>'R-5.2'!H20</f>
        <v>6</v>
      </c>
      <c r="J37" s="60">
        <f>'R-5.2'!I20</f>
        <v>5</v>
      </c>
      <c r="K37" s="60">
        <f>'R-5.2'!J20</f>
        <v>0</v>
      </c>
      <c r="L37" s="60">
        <f>'R-5.2'!K20</f>
        <v>0</v>
      </c>
      <c r="M37" s="60">
        <f>'R-5.2'!L20</f>
        <v>10</v>
      </c>
      <c r="N37" s="60">
        <f>'R-5.2'!M20</f>
        <v>0</v>
      </c>
      <c r="O37" s="60">
        <f>'R-5.2'!N20</f>
        <v>2</v>
      </c>
      <c r="P37" s="60">
        <f>'R-5.2'!O20</f>
        <v>0</v>
      </c>
      <c r="Q37" s="60">
        <f>'R-5.2'!P20</f>
        <v>0</v>
      </c>
      <c r="R37" s="60">
        <f>'R-5.2'!Q20</f>
        <v>0</v>
      </c>
      <c r="S37" s="60">
        <f>'R-5.2'!R20</f>
        <v>0</v>
      </c>
      <c r="T37" s="60">
        <f>'R-5.2'!S20</f>
        <v>0</v>
      </c>
      <c r="U37" s="60">
        <f>'R-5.2'!T20</f>
        <v>0</v>
      </c>
      <c r="V37" s="60">
        <f>'R-5.2'!U20</f>
        <v>0</v>
      </c>
      <c r="W37" s="60">
        <f>'R-5.2'!V20</f>
        <v>1</v>
      </c>
      <c r="X37" s="60">
        <f>'R-5.2'!W20</f>
        <v>0</v>
      </c>
      <c r="Y37" s="60">
        <f>'R-5.2'!X20</f>
        <v>0</v>
      </c>
      <c r="Z37" s="60">
        <f>'R-5.2'!Y20</f>
        <v>0</v>
      </c>
      <c r="AA37" s="60">
        <f>'R-5.2'!Z20</f>
        <v>0</v>
      </c>
      <c r="AB37" s="60">
        <f>'R-5.2'!AA20</f>
        <v>0</v>
      </c>
      <c r="AC37" s="60">
        <f>'R-5.2'!AB20</f>
        <v>0</v>
      </c>
      <c r="AD37" s="60">
        <f>'R-5.2'!AC20</f>
        <v>0</v>
      </c>
      <c r="AE37" s="60">
        <f>'R-5.2'!AD20</f>
        <v>0</v>
      </c>
      <c r="AF37" s="60">
        <f>'R-5.2'!AE20</f>
        <v>0</v>
      </c>
      <c r="AG37" s="60">
        <f>'R-5.2'!AF20</f>
        <v>0</v>
      </c>
      <c r="AH37" s="60">
        <f>'R-5.2'!AG20</f>
        <v>0</v>
      </c>
      <c r="AI37" s="60">
        <f>'R-5.2'!AH20</f>
        <v>0</v>
      </c>
      <c r="AJ37" s="60">
        <f>'R-5.2'!AI20</f>
        <v>0</v>
      </c>
      <c r="AK37" s="60">
        <f>'R-5.2'!AJ20</f>
        <v>0</v>
      </c>
      <c r="AL37" s="60">
        <f>'R-5.2'!AK20</f>
        <v>1</v>
      </c>
      <c r="AM37" s="60">
        <f>'R-5.2'!AL20</f>
        <v>1</v>
      </c>
      <c r="AN37" s="60">
        <f>'R-5.2'!AM20</f>
        <v>0</v>
      </c>
      <c r="AO37" s="60">
        <v>0</v>
      </c>
      <c r="AP37" s="60">
        <v>0</v>
      </c>
      <c r="AQ37" s="62" cm="1">
        <f t="array" ref="AQ37:AR37">'R-5.2'!AP20:AQ20</f>
        <v>515.45015723935524</v>
      </c>
      <c r="AR37" s="62">
        <v>0</v>
      </c>
      <c r="AS37" s="121"/>
      <c r="AT37" s="122"/>
      <c r="AU37" s="56">
        <f>'R-5.2'!AV20</f>
        <v>0</v>
      </c>
      <c r="AV37" s="56">
        <f>'R-5.2'!AW20</f>
        <v>0</v>
      </c>
      <c r="AW37" s="56">
        <f>'R-5.2'!AX20</f>
        <v>0</v>
      </c>
      <c r="AX37" s="56">
        <f>'R-5.2'!AY20</f>
        <v>0</v>
      </c>
      <c r="AY37" s="56">
        <f>'R-5.2'!AZ20</f>
        <v>0</v>
      </c>
      <c r="AZ37" s="56">
        <f>'R-5.2'!BA20</f>
        <v>0</v>
      </c>
      <c r="BA37" s="56">
        <f>'R-5.2'!BB20</f>
        <v>0</v>
      </c>
    </row>
    <row r="38" spans="1:53" ht="10.95" customHeight="1">
      <c r="A38" s="9">
        <v>42</v>
      </c>
      <c r="B38" s="121" t="s">
        <v>211</v>
      </c>
      <c r="C38" s="122"/>
      <c r="D38" s="60">
        <f>'R-5.3'!C14</f>
        <v>0</v>
      </c>
      <c r="E38" s="60">
        <f>'R-5.3'!D14</f>
        <v>0</v>
      </c>
      <c r="F38" s="60">
        <f>'R-5.3'!E14</f>
        <v>0</v>
      </c>
      <c r="G38" s="60">
        <f>'R-5.3'!F14</f>
        <v>4</v>
      </c>
      <c r="H38" s="60">
        <f>'R-5.3'!G14</f>
        <v>0</v>
      </c>
      <c r="I38" s="60">
        <f>'R-5.3'!H14</f>
        <v>0</v>
      </c>
      <c r="J38" s="60">
        <f>'R-5.3'!I14</f>
        <v>4</v>
      </c>
      <c r="K38" s="60">
        <f>'R-5.3'!J14</f>
        <v>0</v>
      </c>
      <c r="L38" s="60">
        <f>'R-5.3'!K14</f>
        <v>0</v>
      </c>
      <c r="M38" s="60">
        <f>'R-5.3'!L14</f>
        <v>3</v>
      </c>
      <c r="N38" s="60">
        <f>'R-5.3'!M14</f>
        <v>1</v>
      </c>
      <c r="O38" s="60">
        <f>'R-5.3'!N14</f>
        <v>2</v>
      </c>
      <c r="P38" s="60">
        <f>'R-5.3'!O14</f>
        <v>0</v>
      </c>
      <c r="Q38" s="60">
        <f>'R-5.3'!P14</f>
        <v>0</v>
      </c>
      <c r="R38" s="60">
        <f>'R-5.3'!Q14</f>
        <v>1</v>
      </c>
      <c r="S38" s="60">
        <f>'R-5.3'!R14</f>
        <v>0</v>
      </c>
      <c r="T38" s="60">
        <f>'R-5.3'!S14</f>
        <v>0</v>
      </c>
      <c r="U38" s="60">
        <f>'R-5.3'!T14</f>
        <v>0</v>
      </c>
      <c r="V38" s="60">
        <f>'R-5.3'!U14</f>
        <v>0</v>
      </c>
      <c r="W38" s="60">
        <f>'R-5.3'!V14</f>
        <v>1</v>
      </c>
      <c r="X38" s="60">
        <f>'R-5.3'!W14</f>
        <v>0</v>
      </c>
      <c r="Y38" s="60">
        <f>'R-5.3'!X14</f>
        <v>0</v>
      </c>
      <c r="Z38" s="60">
        <f>'R-5.3'!Y14</f>
        <v>0</v>
      </c>
      <c r="AA38" s="60">
        <f>'R-5.3'!Z14</f>
        <v>0</v>
      </c>
      <c r="AB38" s="60">
        <f>'R-5.3'!AA14</f>
        <v>0</v>
      </c>
      <c r="AC38" s="60">
        <f>'R-5.3'!AB14</f>
        <v>0</v>
      </c>
      <c r="AD38" s="60">
        <f>'R-5.3'!AC14</f>
        <v>0</v>
      </c>
      <c r="AE38" s="60">
        <f>'R-5.3'!AD14</f>
        <v>0</v>
      </c>
      <c r="AF38" s="60">
        <f>'R-5.3'!AE14</f>
        <v>0</v>
      </c>
      <c r="AG38" s="60">
        <f>'R-5.3'!AF14</f>
        <v>0</v>
      </c>
      <c r="AH38" s="60">
        <f>'R-5.3'!AG14</f>
        <v>0</v>
      </c>
      <c r="AI38" s="60">
        <f>'R-5.3'!AH14</f>
        <v>0</v>
      </c>
      <c r="AJ38" s="60">
        <f>'R-5.3'!AI14</f>
        <v>0</v>
      </c>
      <c r="AK38" s="60">
        <f>'R-5.3'!AJ14</f>
        <v>0</v>
      </c>
      <c r="AL38" s="60">
        <f>'R-5.3'!AK14</f>
        <v>1</v>
      </c>
      <c r="AM38" s="60">
        <f>'R-5.3'!AL14</f>
        <v>1</v>
      </c>
      <c r="AN38" s="60">
        <f>'R-5.3'!AM14</f>
        <v>0</v>
      </c>
      <c r="AO38" s="60">
        <v>0</v>
      </c>
      <c r="AP38" s="60">
        <v>0</v>
      </c>
      <c r="AQ38" s="62" cm="1">
        <f t="array" ref="AQ38:AR38">'R-5.3'!AP14:AQ14</f>
        <v>274</v>
      </c>
      <c r="AR38" s="62">
        <v>0</v>
      </c>
      <c r="AS38" s="121"/>
      <c r="AT38" s="122"/>
      <c r="AU38" s="56">
        <f>'R-5.3'!AV14</f>
        <v>0</v>
      </c>
      <c r="AV38" s="56">
        <f>'R-5.3'!AW14</f>
        <v>0</v>
      </c>
      <c r="AW38" s="56">
        <f>'R-5.3'!AX14</f>
        <v>0</v>
      </c>
      <c r="AX38" s="56">
        <f>'R-5.3'!AY14</f>
        <v>0</v>
      </c>
      <c r="AY38" s="56">
        <f>'R-5.3'!AZ14</f>
        <v>0</v>
      </c>
      <c r="AZ38" s="56">
        <f>'R-5.3'!BA14</f>
        <v>0</v>
      </c>
      <c r="BA38" s="56">
        <f>'R-5.3'!BB14</f>
        <v>0</v>
      </c>
    </row>
    <row r="39" spans="1:53" ht="18.75" customHeight="1">
      <c r="A39" s="123" t="s">
        <v>22</v>
      </c>
      <c r="B39" s="123"/>
      <c r="C39" s="123"/>
      <c r="D39" s="30" t="e">
        <f t="shared" ref="D39:AQ39" si="0">SUM(D3:D38)</f>
        <v>#REF!</v>
      </c>
      <c r="E39" s="30" t="e">
        <f t="shared" si="0"/>
        <v>#REF!</v>
      </c>
      <c r="F39" s="30" t="e">
        <f t="shared" si="0"/>
        <v>#REF!</v>
      </c>
      <c r="G39" s="30" t="e">
        <f t="shared" si="0"/>
        <v>#REF!</v>
      </c>
      <c r="H39" s="30" t="e">
        <f t="shared" si="0"/>
        <v>#REF!</v>
      </c>
      <c r="I39" s="30" t="e">
        <f t="shared" si="0"/>
        <v>#REF!</v>
      </c>
      <c r="J39" s="30" t="e">
        <f t="shared" si="0"/>
        <v>#REF!</v>
      </c>
      <c r="K39" s="30" t="e">
        <f t="shared" si="0"/>
        <v>#REF!</v>
      </c>
      <c r="L39" s="30" t="e">
        <f t="shared" si="0"/>
        <v>#REF!</v>
      </c>
      <c r="M39" s="30" t="e">
        <f t="shared" si="0"/>
        <v>#REF!</v>
      </c>
      <c r="N39" s="30" t="e">
        <f t="shared" si="0"/>
        <v>#REF!</v>
      </c>
      <c r="O39" s="30" t="e">
        <f t="shared" si="0"/>
        <v>#REF!</v>
      </c>
      <c r="P39" s="30" t="e">
        <f t="shared" si="0"/>
        <v>#REF!</v>
      </c>
      <c r="Q39" s="30" t="e">
        <f t="shared" si="0"/>
        <v>#REF!</v>
      </c>
      <c r="R39" s="30" t="e">
        <f t="shared" si="0"/>
        <v>#REF!</v>
      </c>
      <c r="S39" s="30" t="e">
        <f t="shared" si="0"/>
        <v>#REF!</v>
      </c>
      <c r="T39" s="30" t="e">
        <f t="shared" si="0"/>
        <v>#REF!</v>
      </c>
      <c r="U39" s="30" t="e">
        <f t="shared" si="0"/>
        <v>#REF!</v>
      </c>
      <c r="V39" s="30" t="e">
        <f t="shared" si="0"/>
        <v>#REF!</v>
      </c>
      <c r="W39" s="30" t="e">
        <f t="shared" si="0"/>
        <v>#REF!</v>
      </c>
      <c r="X39" s="30" t="e">
        <f t="shared" si="0"/>
        <v>#REF!</v>
      </c>
      <c r="Y39" s="30" t="e">
        <f t="shared" si="0"/>
        <v>#REF!</v>
      </c>
      <c r="Z39" s="30" t="e">
        <f t="shared" si="0"/>
        <v>#REF!</v>
      </c>
      <c r="AA39" s="30" t="e">
        <f t="shared" si="0"/>
        <v>#REF!</v>
      </c>
      <c r="AB39" s="30" t="e">
        <f t="shared" si="0"/>
        <v>#REF!</v>
      </c>
      <c r="AC39" s="30" t="e">
        <f t="shared" si="0"/>
        <v>#REF!</v>
      </c>
      <c r="AD39" s="30" t="e">
        <f t="shared" si="0"/>
        <v>#REF!</v>
      </c>
      <c r="AE39" s="30" t="e">
        <f t="shared" si="0"/>
        <v>#REF!</v>
      </c>
      <c r="AF39" s="30" t="e">
        <f t="shared" si="0"/>
        <v>#REF!</v>
      </c>
      <c r="AG39" s="30" t="e">
        <f t="shared" si="0"/>
        <v>#REF!</v>
      </c>
      <c r="AH39" s="30" t="e">
        <f t="shared" si="0"/>
        <v>#REF!</v>
      </c>
      <c r="AI39" s="30" t="e">
        <f t="shared" si="0"/>
        <v>#REF!</v>
      </c>
      <c r="AJ39" s="30" t="e">
        <f t="shared" si="0"/>
        <v>#REF!</v>
      </c>
      <c r="AK39" s="30" t="e">
        <f t="shared" si="0"/>
        <v>#REF!</v>
      </c>
      <c r="AL39" s="30" t="e">
        <f t="shared" si="0"/>
        <v>#REF!</v>
      </c>
      <c r="AM39" s="30" t="e">
        <f t="shared" si="0"/>
        <v>#REF!</v>
      </c>
      <c r="AN39" s="30" t="e">
        <f t="shared" si="0"/>
        <v>#REF!</v>
      </c>
      <c r="AO39" s="30" t="e" vm="2">
        <f t="shared" ca="1" si="0"/>
        <v>#VALUE!</v>
      </c>
      <c r="AP39" s="30">
        <f t="shared" si="0"/>
        <v>2293</v>
      </c>
      <c r="AQ39" s="30" t="e">
        <f t="shared" si="0"/>
        <v>#REF!</v>
      </c>
      <c r="AR39" s="30" t="e" vm="2">
        <f ca="1">SUM(AO39:AQ39)</f>
        <v>#VALUE!</v>
      </c>
      <c r="AS39" s="123" t="s">
        <v>24</v>
      </c>
      <c r="AT39" s="123"/>
      <c r="AU39" s="30" t="e">
        <f t="shared" ref="AU39:BA39" si="1">SUM(AU3:AU38)</f>
        <v>#REF!</v>
      </c>
      <c r="AV39" s="30" t="e">
        <f t="shared" si="1"/>
        <v>#REF!</v>
      </c>
      <c r="AW39" s="30" t="e">
        <f t="shared" si="1"/>
        <v>#REF!</v>
      </c>
      <c r="AX39" s="30" t="e">
        <f t="shared" si="1"/>
        <v>#REF!</v>
      </c>
      <c r="AY39" s="30" t="e">
        <f t="shared" si="1"/>
        <v>#REF!</v>
      </c>
      <c r="AZ39" s="30" t="e">
        <f t="shared" si="1"/>
        <v>#REF!</v>
      </c>
      <c r="BA39" s="30" t="e">
        <f t="shared" si="1"/>
        <v>#REF!</v>
      </c>
    </row>
    <row r="40" spans="1:53" ht="10.95" customHeight="1"/>
    <row r="41" spans="1:53" ht="10.95" customHeight="1"/>
    <row r="42" spans="1:53" ht="10.95" customHeight="1"/>
    <row r="43" spans="1:53" ht="10.95" customHeight="1"/>
    <row r="44" spans="1:53" ht="10.95" customHeight="1"/>
    <row r="45" spans="1:53" ht="10.95" customHeight="1"/>
    <row r="46" spans="1:53" ht="10.95" customHeight="1"/>
    <row r="47" spans="1:53" ht="10.95" customHeight="1"/>
    <row r="48" spans="1:53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  <row r="192" ht="10.95" customHeight="1"/>
    <row r="193" ht="10.95" customHeight="1"/>
    <row r="194" ht="10.95" customHeight="1"/>
    <row r="195" ht="10.95" customHeight="1"/>
    <row r="196" ht="10.95" customHeight="1"/>
    <row r="197" ht="10.95" customHeight="1"/>
    <row r="198" ht="10.95" customHeight="1"/>
    <row r="199" ht="10.95" customHeight="1"/>
  </sheetData>
  <sheetProtection algorithmName="SHA-512" hashValue="HiUaF22dMsYNP5ekRFCj4ApWZLuFrJBP/v2coP/E7i5UUV7TuzyBM7K53Vf9/bSZxKIgyvy67gBzZo7XmL1TPA==" saltValue="J4fXyAoZhfhC4+oVBMTWpQ==" spinCount="100000" formatCells="0" selectLockedCells="1"/>
  <mergeCells count="81">
    <mergeCell ref="B1:C2"/>
    <mergeCell ref="A1:A2"/>
    <mergeCell ref="B3:C3"/>
    <mergeCell ref="B4:C4"/>
    <mergeCell ref="AU1:BA1"/>
    <mergeCell ref="AO1:AR1"/>
    <mergeCell ref="AS4:AT4"/>
    <mergeCell ref="A39:C39"/>
    <mergeCell ref="AS1:AT2"/>
    <mergeCell ref="AS3:AT3"/>
    <mergeCell ref="AB1:AH1"/>
    <mergeCell ref="D1:L1"/>
    <mergeCell ref="AS6:AT6"/>
    <mergeCell ref="M1:AA1"/>
    <mergeCell ref="AS39:AT39"/>
    <mergeCell ref="AI1:AN1"/>
    <mergeCell ref="B13:C13"/>
    <mergeCell ref="B14:C14"/>
    <mergeCell ref="B15:C15"/>
    <mergeCell ref="B30:C30"/>
    <mergeCell ref="AS13:AT13"/>
    <mergeCell ref="AS14:AT14"/>
    <mergeCell ref="AS15:AT15"/>
    <mergeCell ref="B16:C16"/>
    <mergeCell ref="AS16:AT16"/>
    <mergeCell ref="B8:C8"/>
    <mergeCell ref="B11:C11"/>
    <mergeCell ref="B10:C10"/>
    <mergeCell ref="B9:C9"/>
    <mergeCell ref="B12:C12"/>
    <mergeCell ref="AS8:AT8"/>
    <mergeCell ref="AS9:AT9"/>
    <mergeCell ref="AS10:AT10"/>
    <mergeCell ref="AS11:AT11"/>
    <mergeCell ref="AS12:AT12"/>
    <mergeCell ref="AS31:AT31"/>
    <mergeCell ref="B21:C21"/>
    <mergeCell ref="B17:C17"/>
    <mergeCell ref="B19:C19"/>
    <mergeCell ref="B20:C20"/>
    <mergeCell ref="B27:C27"/>
    <mergeCell ref="B28:C28"/>
    <mergeCell ref="B29:C29"/>
    <mergeCell ref="AS26:AT26"/>
    <mergeCell ref="AS27:AT27"/>
    <mergeCell ref="AS28:AT28"/>
    <mergeCell ref="AS29:AT29"/>
    <mergeCell ref="B22:C22"/>
    <mergeCell ref="B23:C23"/>
    <mergeCell ref="B24:C24"/>
    <mergeCell ref="B25:C25"/>
    <mergeCell ref="B26:C26"/>
    <mergeCell ref="B37:C37"/>
    <mergeCell ref="B38:C38"/>
    <mergeCell ref="B31:C31"/>
    <mergeCell ref="B32:C32"/>
    <mergeCell ref="B33:C33"/>
    <mergeCell ref="B34:C34"/>
    <mergeCell ref="B35:C35"/>
    <mergeCell ref="B36:C36"/>
    <mergeCell ref="AS37:AT37"/>
    <mergeCell ref="AS38:AT38"/>
    <mergeCell ref="AS17:AT17"/>
    <mergeCell ref="AS19:AT19"/>
    <mergeCell ref="AS20:AT20"/>
    <mergeCell ref="AS21:AT21"/>
    <mergeCell ref="AS32:AT32"/>
    <mergeCell ref="AS33:AT33"/>
    <mergeCell ref="AS34:AT34"/>
    <mergeCell ref="AS35:AT35"/>
    <mergeCell ref="AS36:AT36"/>
    <mergeCell ref="AS22:AT22"/>
    <mergeCell ref="AS23:AT23"/>
    <mergeCell ref="AS24:AT24"/>
    <mergeCell ref="AS25:AT25"/>
    <mergeCell ref="AS30:AT30"/>
    <mergeCell ref="AS7:AT7"/>
    <mergeCell ref="AS5:AT5"/>
    <mergeCell ref="B7:C7"/>
    <mergeCell ref="B6:C6"/>
    <mergeCell ref="B5:C5"/>
  </mergeCells>
  <phoneticPr fontId="20" type="noConversion"/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736"/>
  <sheetViews>
    <sheetView workbookViewId="0">
      <selection activeCell="E4" sqref="E4"/>
    </sheetView>
  </sheetViews>
  <sheetFormatPr baseColWidth="10" defaultColWidth="11.44140625" defaultRowHeight="14.4"/>
  <sheetData>
    <row r="1" spans="1:3">
      <c r="A1" t="s">
        <v>59</v>
      </c>
      <c r="B1" t="s">
        <v>58</v>
      </c>
      <c r="C1" t="s">
        <v>57</v>
      </c>
    </row>
    <row r="2" spans="1:3">
      <c r="A2">
        <v>1</v>
      </c>
      <c r="B2">
        <v>-16.485533100000001</v>
      </c>
      <c r="C2">
        <v>-68.223345469999998</v>
      </c>
    </row>
    <row r="3" spans="1:3">
      <c r="A3">
        <v>2</v>
      </c>
      <c r="B3">
        <v>-16.485457050000001</v>
      </c>
      <c r="C3">
        <v>-68.223439970000001</v>
      </c>
    </row>
    <row r="4" spans="1:3">
      <c r="A4">
        <v>3</v>
      </c>
      <c r="B4">
        <v>-16.48493036</v>
      </c>
      <c r="C4">
        <v>-68.22332394</v>
      </c>
    </row>
    <row r="5" spans="1:3">
      <c r="A5">
        <v>4</v>
      </c>
      <c r="B5">
        <v>-16.48473491</v>
      </c>
      <c r="C5">
        <v>-68.223271460000007</v>
      </c>
    </row>
    <row r="6" spans="1:3">
      <c r="A6">
        <v>5</v>
      </c>
      <c r="B6">
        <v>-16.484570959999999</v>
      </c>
      <c r="C6">
        <v>-68.223664229999997</v>
      </c>
    </row>
    <row r="7" spans="1:3">
      <c r="A7">
        <v>6</v>
      </c>
      <c r="B7">
        <v>-16.48443966</v>
      </c>
      <c r="C7">
        <v>-68.223965759999999</v>
      </c>
    </row>
    <row r="8" spans="1:3">
      <c r="A8">
        <v>7</v>
      </c>
      <c r="B8">
        <v>-16.484300130000001</v>
      </c>
      <c r="C8">
        <v>-68.224310529999997</v>
      </c>
    </row>
    <row r="9" spans="1:3">
      <c r="A9">
        <v>8</v>
      </c>
      <c r="B9">
        <v>-16.484206220000001</v>
      </c>
      <c r="C9">
        <v>-68.224589769999994</v>
      </c>
    </row>
    <row r="10" spans="1:3">
      <c r="A10">
        <v>9</v>
      </c>
      <c r="B10">
        <v>-16.484007559999998</v>
      </c>
      <c r="C10">
        <v>-68.224680550000002</v>
      </c>
    </row>
    <row r="11" spans="1:3">
      <c r="A11">
        <v>10</v>
      </c>
      <c r="B11">
        <v>-16.483925410000001</v>
      </c>
      <c r="C11">
        <v>-68.224872739999995</v>
      </c>
    </row>
    <row r="12" spans="1:3">
      <c r="A12">
        <v>11</v>
      </c>
      <c r="B12">
        <v>-16.483619690000001</v>
      </c>
      <c r="C12">
        <v>-68.224682720000004</v>
      </c>
    </row>
    <row r="13" spans="1:3">
      <c r="A13">
        <v>12</v>
      </c>
      <c r="B13">
        <v>-16.48330159</v>
      </c>
      <c r="C13">
        <v>-68.224481839999996</v>
      </c>
    </row>
    <row r="14" spans="1:3">
      <c r="A14">
        <v>13</v>
      </c>
      <c r="B14">
        <v>-16.482974509999998</v>
      </c>
      <c r="C14">
        <v>-68.224262920000001</v>
      </c>
    </row>
    <row r="15" spans="1:3">
      <c r="A15">
        <v>14</v>
      </c>
      <c r="B15">
        <v>-16.48282537</v>
      </c>
      <c r="C15">
        <v>-68.224186309999993</v>
      </c>
    </row>
    <row r="16" spans="1:3">
      <c r="A16">
        <v>15</v>
      </c>
      <c r="B16">
        <v>-16.482638489999999</v>
      </c>
      <c r="C16">
        <v>-68.224067890000001</v>
      </c>
    </row>
    <row r="17" spans="1:3">
      <c r="A17">
        <v>16</v>
      </c>
      <c r="B17">
        <v>-16.482376720000001</v>
      </c>
      <c r="C17">
        <v>-68.223894169999994</v>
      </c>
    </row>
    <row r="18" spans="1:3">
      <c r="A18">
        <v>17</v>
      </c>
      <c r="B18">
        <v>-16.482088789999999</v>
      </c>
      <c r="C18">
        <v>-68.223703180000001</v>
      </c>
    </row>
    <row r="19" spans="1:3">
      <c r="A19">
        <v>18</v>
      </c>
      <c r="B19">
        <v>-16.48171241</v>
      </c>
      <c r="C19">
        <v>-68.223459329999997</v>
      </c>
    </row>
    <row r="20" spans="1:3">
      <c r="A20">
        <v>19</v>
      </c>
      <c r="B20">
        <v>-16.481348780000001</v>
      </c>
      <c r="C20">
        <v>-68.223225200000002</v>
      </c>
    </row>
    <row r="21" spans="1:3">
      <c r="A21">
        <v>20</v>
      </c>
      <c r="B21">
        <v>-16.48104579</v>
      </c>
      <c r="C21">
        <v>-68.223032849999996</v>
      </c>
    </row>
    <row r="22" spans="1:3">
      <c r="A22">
        <v>21</v>
      </c>
      <c r="B22">
        <v>-16.480663249999999</v>
      </c>
      <c r="C22">
        <v>-68.222789329999998</v>
      </c>
    </row>
    <row r="23" spans="1:3">
      <c r="A23">
        <v>22</v>
      </c>
      <c r="B23">
        <v>-16.480326139999999</v>
      </c>
      <c r="C23">
        <v>-68.222556470000001</v>
      </c>
    </row>
    <row r="24" spans="1:3">
      <c r="A24">
        <v>23</v>
      </c>
      <c r="B24">
        <v>-16.480510679999998</v>
      </c>
      <c r="C24">
        <v>-68.222230859999996</v>
      </c>
    </row>
    <row r="25" spans="1:3">
      <c r="A25">
        <v>24</v>
      </c>
      <c r="B25">
        <v>-16.480635589999999</v>
      </c>
      <c r="C25">
        <v>-68.222021040000001</v>
      </c>
    </row>
    <row r="26" spans="1:3">
      <c r="A26">
        <v>25</v>
      </c>
      <c r="B26">
        <v>-16.48096146</v>
      </c>
      <c r="C26">
        <v>-68.221518090000004</v>
      </c>
    </row>
    <row r="27" spans="1:3">
      <c r="A27">
        <v>26</v>
      </c>
      <c r="B27">
        <v>-16.481232739999999</v>
      </c>
      <c r="C27">
        <v>-68.221545109999994</v>
      </c>
    </row>
    <row r="28" spans="1:3">
      <c r="A28">
        <v>27</v>
      </c>
      <c r="B28">
        <v>-16.48153117</v>
      </c>
      <c r="C28">
        <v>-68.221581389999997</v>
      </c>
    </row>
    <row r="29" spans="1:3">
      <c r="A29">
        <v>28</v>
      </c>
      <c r="B29">
        <v>-16.48159854</v>
      </c>
      <c r="C29">
        <v>-68.221321829999994</v>
      </c>
    </row>
    <row r="30" spans="1:3">
      <c r="A30">
        <v>29</v>
      </c>
      <c r="B30">
        <v>-16.481709519999999</v>
      </c>
      <c r="C30">
        <v>-68.220924879999998</v>
      </c>
    </row>
    <row r="31" spans="1:3">
      <c r="A31">
        <v>30</v>
      </c>
      <c r="B31">
        <v>-16.481809009999999</v>
      </c>
      <c r="C31">
        <v>-68.220541580000003</v>
      </c>
    </row>
    <row r="32" spans="1:3">
      <c r="A32">
        <v>31</v>
      </c>
      <c r="B32">
        <v>-16.481862599999999</v>
      </c>
      <c r="C32">
        <v>-68.220339449999997</v>
      </c>
    </row>
    <row r="33" spans="1:3">
      <c r="A33">
        <v>32</v>
      </c>
      <c r="B33">
        <v>-16.481436819999999</v>
      </c>
      <c r="C33">
        <v>-68.220197729999995</v>
      </c>
    </row>
    <row r="34" spans="1:3">
      <c r="A34">
        <v>33</v>
      </c>
      <c r="B34">
        <v>-16.481092180000001</v>
      </c>
      <c r="C34">
        <v>-68.220101020000001</v>
      </c>
    </row>
    <row r="35" spans="1:3">
      <c r="A35">
        <v>34</v>
      </c>
      <c r="B35">
        <v>-16.480739790000001</v>
      </c>
      <c r="C35">
        <v>-68.220010380000005</v>
      </c>
    </row>
    <row r="36" spans="1:3">
      <c r="A36">
        <v>35</v>
      </c>
      <c r="B36">
        <v>-16.480320209999999</v>
      </c>
      <c r="C36">
        <v>-68.219875369999997</v>
      </c>
    </row>
    <row r="37" spans="1:3">
      <c r="A37">
        <v>36</v>
      </c>
      <c r="B37">
        <v>-16.48003439</v>
      </c>
      <c r="C37">
        <v>-68.219788629999996</v>
      </c>
    </row>
    <row r="38" spans="1:3">
      <c r="A38">
        <v>37</v>
      </c>
      <c r="B38">
        <v>-16.479718370000001</v>
      </c>
      <c r="C38">
        <v>-68.219644919999993</v>
      </c>
    </row>
    <row r="39" spans="1:3">
      <c r="A39">
        <v>38</v>
      </c>
      <c r="B39">
        <v>-16.479519719999999</v>
      </c>
      <c r="C39">
        <v>-68.21955457</v>
      </c>
    </row>
    <row r="40" spans="1:3">
      <c r="A40">
        <v>39</v>
      </c>
      <c r="B40">
        <v>-16.47900323</v>
      </c>
      <c r="C40">
        <v>-68.219354510000002</v>
      </c>
    </row>
    <row r="41" spans="1:3">
      <c r="A41">
        <v>40</v>
      </c>
      <c r="B41">
        <v>-16.478684149999999</v>
      </c>
      <c r="C41">
        <v>-68.219191019999997</v>
      </c>
    </row>
    <row r="42" spans="1:3">
      <c r="A42">
        <v>41</v>
      </c>
      <c r="B42">
        <v>-16.478365360000002</v>
      </c>
      <c r="C42">
        <v>-68.219026709999994</v>
      </c>
    </row>
    <row r="43" spans="1:3">
      <c r="A43">
        <v>42</v>
      </c>
      <c r="B43">
        <v>-16.478185570000001</v>
      </c>
      <c r="C43">
        <v>-68.218868549999996</v>
      </c>
    </row>
    <row r="44" spans="1:3">
      <c r="A44">
        <v>43</v>
      </c>
      <c r="B44">
        <v>-16.477759890000002</v>
      </c>
      <c r="C44">
        <v>-68.218645409999993</v>
      </c>
    </row>
    <row r="45" spans="1:3">
      <c r="A45">
        <v>44</v>
      </c>
      <c r="B45">
        <v>-16.477515310000001</v>
      </c>
      <c r="C45">
        <v>-68.218505870000001</v>
      </c>
    </row>
    <row r="46" spans="1:3">
      <c r="A46">
        <v>45</v>
      </c>
      <c r="B46">
        <v>-16.477268259999999</v>
      </c>
      <c r="C46">
        <v>-68.218363780000004</v>
      </c>
    </row>
    <row r="47" spans="1:3">
      <c r="A47">
        <v>46</v>
      </c>
      <c r="B47">
        <v>-16.476935610000002</v>
      </c>
      <c r="C47">
        <v>-68.218189670000001</v>
      </c>
    </row>
    <row r="48" spans="1:3">
      <c r="A48">
        <v>47</v>
      </c>
      <c r="B48">
        <v>-16.476627650000001</v>
      </c>
      <c r="C48">
        <v>-68.21802228</v>
      </c>
    </row>
    <row r="49" spans="1:3">
      <c r="A49">
        <v>48</v>
      </c>
      <c r="B49">
        <v>-16.476322270000001</v>
      </c>
      <c r="C49">
        <v>-68.217846370000004</v>
      </c>
    </row>
    <row r="50" spans="1:3">
      <c r="A50">
        <v>49</v>
      </c>
      <c r="B50">
        <v>-16.476007259999999</v>
      </c>
      <c r="C50">
        <v>-68.217677359999996</v>
      </c>
    </row>
    <row r="51" spans="1:3">
      <c r="A51">
        <v>50</v>
      </c>
      <c r="B51">
        <v>-16.475667470000001</v>
      </c>
      <c r="C51">
        <v>-68.217525910000006</v>
      </c>
    </row>
    <row r="52" spans="1:3">
      <c r="A52">
        <v>51</v>
      </c>
      <c r="B52">
        <v>-16.47536538</v>
      </c>
      <c r="C52">
        <v>-68.217330599999997</v>
      </c>
    </row>
    <row r="53" spans="1:3">
      <c r="A53">
        <v>52</v>
      </c>
      <c r="B53">
        <v>-16.475579710000002</v>
      </c>
      <c r="C53">
        <v>-68.216893999999996</v>
      </c>
    </row>
    <row r="54" spans="1:3">
      <c r="A54">
        <v>53</v>
      </c>
      <c r="B54">
        <v>-16.475741639999999</v>
      </c>
      <c r="C54">
        <v>-68.216579260000003</v>
      </c>
    </row>
    <row r="55" spans="1:3">
      <c r="A55">
        <v>54</v>
      </c>
      <c r="B55">
        <v>-16.475863530000002</v>
      </c>
      <c r="C55">
        <v>-68.216323799999998</v>
      </c>
    </row>
    <row r="56" spans="1:3">
      <c r="A56">
        <v>55</v>
      </c>
      <c r="B56">
        <v>-16.475521659999998</v>
      </c>
      <c r="C56">
        <v>-68.216130320000005</v>
      </c>
    </row>
    <row r="57" spans="1:3">
      <c r="A57">
        <v>56</v>
      </c>
      <c r="B57">
        <v>-16.475181589999998</v>
      </c>
      <c r="C57">
        <v>-68.215940649999993</v>
      </c>
    </row>
    <row r="58" spans="1:3">
      <c r="A58">
        <v>57</v>
      </c>
      <c r="B58">
        <v>-16.474881199999999</v>
      </c>
      <c r="C58">
        <v>-68.215793730000001</v>
      </c>
    </row>
    <row r="59" spans="1:3">
      <c r="A59">
        <v>58</v>
      </c>
      <c r="B59">
        <v>-16.47479946</v>
      </c>
      <c r="C59">
        <v>-68.215737709999999</v>
      </c>
    </row>
    <row r="60" spans="1:3">
      <c r="A60">
        <v>59</v>
      </c>
      <c r="B60">
        <v>-16.474392900000002</v>
      </c>
      <c r="C60">
        <v>-68.215535579999994</v>
      </c>
    </row>
    <row r="61" spans="1:3">
      <c r="A61">
        <v>60</v>
      </c>
      <c r="B61">
        <v>-16.474114239999999</v>
      </c>
      <c r="C61">
        <v>-68.21538889</v>
      </c>
    </row>
    <row r="62" spans="1:3">
      <c r="A62">
        <v>61</v>
      </c>
      <c r="B62">
        <v>-16.473830920000001</v>
      </c>
      <c r="C62">
        <v>-68.215225899999993</v>
      </c>
    </row>
    <row r="63" spans="1:3">
      <c r="A63">
        <v>62</v>
      </c>
      <c r="B63">
        <v>-16.473478180000001</v>
      </c>
      <c r="C63">
        <v>-68.215048159999995</v>
      </c>
    </row>
    <row r="64" spans="1:3">
      <c r="A64">
        <v>63</v>
      </c>
      <c r="B64">
        <v>-16.473137999999999</v>
      </c>
      <c r="C64">
        <v>-68.214859809999993</v>
      </c>
    </row>
    <row r="65" spans="1:3">
      <c r="A65">
        <v>64</v>
      </c>
      <c r="B65">
        <v>-16.472783830000001</v>
      </c>
      <c r="C65">
        <v>-68.21503989</v>
      </c>
    </row>
    <row r="66" spans="1:3">
      <c r="A66">
        <v>65</v>
      </c>
      <c r="B66">
        <v>-16.47297313</v>
      </c>
      <c r="C66">
        <v>-68.214665589999996</v>
      </c>
    </row>
    <row r="67" spans="1:3">
      <c r="A67">
        <v>66</v>
      </c>
      <c r="B67">
        <v>-16.473314640000002</v>
      </c>
      <c r="C67">
        <v>-68.213986000000006</v>
      </c>
    </row>
    <row r="68" spans="1:3">
      <c r="A68">
        <v>67</v>
      </c>
      <c r="B68">
        <v>-16.473493900000001</v>
      </c>
      <c r="C68">
        <v>-68.213643419999997</v>
      </c>
    </row>
    <row r="69" spans="1:3">
      <c r="A69">
        <v>68</v>
      </c>
      <c r="B69">
        <v>-16.47368556</v>
      </c>
      <c r="C69">
        <v>-68.213226629999994</v>
      </c>
    </row>
    <row r="70" spans="1:3">
      <c r="A70">
        <v>69</v>
      </c>
      <c r="B70">
        <v>-16.473858589999999</v>
      </c>
      <c r="C70">
        <v>-68.212870640000006</v>
      </c>
    </row>
    <row r="71" spans="1:3">
      <c r="A71">
        <v>70</v>
      </c>
      <c r="B71">
        <v>-16.47404384</v>
      </c>
      <c r="C71">
        <v>-68.212495200000006</v>
      </c>
    </row>
    <row r="72" spans="1:3">
      <c r="A72">
        <v>71</v>
      </c>
      <c r="B72">
        <v>-16.47439099</v>
      </c>
      <c r="C72">
        <v>-68.211788040000002</v>
      </c>
    </row>
    <row r="73" spans="1:3">
      <c r="A73">
        <v>72</v>
      </c>
      <c r="B73">
        <v>-16.474200530000001</v>
      </c>
      <c r="C73">
        <v>-68.211666829999999</v>
      </c>
    </row>
    <row r="74" spans="1:3">
      <c r="A74">
        <v>73</v>
      </c>
      <c r="B74">
        <v>-16.47438112</v>
      </c>
      <c r="C74">
        <v>-68.21130703</v>
      </c>
    </row>
    <row r="75" spans="1:3">
      <c r="A75">
        <v>74</v>
      </c>
      <c r="B75">
        <v>-16.474554019999999</v>
      </c>
      <c r="C75">
        <v>-68.210955709999993</v>
      </c>
    </row>
    <row r="76" spans="1:3">
      <c r="A76">
        <v>75</v>
      </c>
      <c r="B76">
        <v>-16.474756159999998</v>
      </c>
      <c r="C76">
        <v>-68.210572650000003</v>
      </c>
    </row>
    <row r="77" spans="1:3">
      <c r="A77">
        <v>76</v>
      </c>
      <c r="B77">
        <v>-16.474967729999999</v>
      </c>
      <c r="C77">
        <v>-68.210192919999997</v>
      </c>
    </row>
    <row r="78" spans="1:3">
      <c r="A78">
        <v>77</v>
      </c>
      <c r="B78">
        <v>-16.475131990000001</v>
      </c>
      <c r="C78">
        <v>-68.209837100000001</v>
      </c>
    </row>
    <row r="79" spans="1:3">
      <c r="A79">
        <v>78</v>
      </c>
      <c r="B79">
        <v>-16.475360519999999</v>
      </c>
      <c r="C79">
        <v>-68.209385710000006</v>
      </c>
    </row>
    <row r="80" spans="1:3">
      <c r="A80">
        <v>79</v>
      </c>
      <c r="B80">
        <v>-16.475609240000001</v>
      </c>
      <c r="C80">
        <v>-68.208818039999997</v>
      </c>
    </row>
    <row r="81" spans="1:3">
      <c r="A81">
        <v>80</v>
      </c>
      <c r="B81">
        <v>-16.475320050000001</v>
      </c>
      <c r="C81">
        <v>-68.208617930000003</v>
      </c>
    </row>
    <row r="82" spans="1:3">
      <c r="A82">
        <v>81</v>
      </c>
      <c r="B82">
        <v>-16.475016629999999</v>
      </c>
      <c r="C82">
        <v>-68.208450529999993</v>
      </c>
    </row>
    <row r="83" spans="1:3">
      <c r="A83">
        <v>82</v>
      </c>
      <c r="B83">
        <v>-16.47471715</v>
      </c>
      <c r="C83">
        <v>-68.208289989999997</v>
      </c>
    </row>
    <row r="84" spans="1:3">
      <c r="A84">
        <v>83</v>
      </c>
      <c r="B84">
        <v>-16.48389641</v>
      </c>
      <c r="C84">
        <v>-68.224325669999999</v>
      </c>
    </row>
    <row r="85" spans="1:3">
      <c r="A85">
        <v>84</v>
      </c>
      <c r="B85">
        <v>-16.483712189999999</v>
      </c>
      <c r="C85">
        <v>-68.224201699999995</v>
      </c>
    </row>
    <row r="86" spans="1:3">
      <c r="A86">
        <v>85</v>
      </c>
      <c r="B86">
        <v>-16.483434339999999</v>
      </c>
      <c r="C86">
        <v>-68.224026539999997</v>
      </c>
    </row>
    <row r="87" spans="1:3">
      <c r="A87">
        <v>86</v>
      </c>
      <c r="B87">
        <v>-16.48313254</v>
      </c>
      <c r="C87">
        <v>-68.223903140000004</v>
      </c>
    </row>
    <row r="88" spans="1:3">
      <c r="A88">
        <v>87</v>
      </c>
      <c r="B88">
        <v>-16.483247510000002</v>
      </c>
      <c r="C88">
        <v>-68.223710589999996</v>
      </c>
    </row>
    <row r="89" spans="1:3">
      <c r="A89">
        <v>88</v>
      </c>
      <c r="B89">
        <v>-16.4833094</v>
      </c>
      <c r="C89">
        <v>-68.223407570000006</v>
      </c>
    </row>
    <row r="90" spans="1:3">
      <c r="A90">
        <v>89</v>
      </c>
      <c r="B90">
        <v>-16.482965719999999</v>
      </c>
      <c r="C90">
        <v>-68.223186330000004</v>
      </c>
    </row>
    <row r="91" spans="1:3">
      <c r="A91">
        <v>90</v>
      </c>
      <c r="B91">
        <v>-16.48266031</v>
      </c>
      <c r="C91">
        <v>-68.222996539999997</v>
      </c>
    </row>
    <row r="92" spans="1:3">
      <c r="A92">
        <v>91</v>
      </c>
      <c r="B92">
        <v>-16.482624609999998</v>
      </c>
      <c r="C92">
        <v>-68.22282242</v>
      </c>
    </row>
    <row r="93" spans="1:3">
      <c r="A93">
        <v>92</v>
      </c>
      <c r="B93">
        <v>-16.482451229999999</v>
      </c>
      <c r="C93">
        <v>-68.223104500000005</v>
      </c>
    </row>
    <row r="94" spans="1:3">
      <c r="A94">
        <v>93</v>
      </c>
      <c r="B94">
        <v>-16.482284450000002</v>
      </c>
      <c r="C94">
        <v>-68.223395319999995</v>
      </c>
    </row>
    <row r="95" spans="1:3">
      <c r="A95">
        <v>94</v>
      </c>
      <c r="B95">
        <v>-16.4811537</v>
      </c>
      <c r="C95">
        <v>-68.223550790000004</v>
      </c>
    </row>
    <row r="96" spans="1:3">
      <c r="A96">
        <v>95</v>
      </c>
      <c r="B96">
        <v>-16.480972210000001</v>
      </c>
      <c r="C96">
        <v>-68.223855990000004</v>
      </c>
    </row>
    <row r="97" spans="1:3">
      <c r="A97">
        <v>96</v>
      </c>
      <c r="B97">
        <v>-16.48082063</v>
      </c>
      <c r="C97">
        <v>-68.224099789999997</v>
      </c>
    </row>
    <row r="98" spans="1:3">
      <c r="A98">
        <v>97</v>
      </c>
      <c r="B98">
        <v>-16.480646069999999</v>
      </c>
      <c r="C98">
        <v>-68.224411140000001</v>
      </c>
    </row>
    <row r="99" spans="1:3">
      <c r="A99">
        <v>98</v>
      </c>
      <c r="B99">
        <v>-16.480521270000001</v>
      </c>
      <c r="C99">
        <v>-68.22462822</v>
      </c>
    </row>
    <row r="100" spans="1:3">
      <c r="A100">
        <v>99</v>
      </c>
      <c r="B100">
        <v>-16.48041186</v>
      </c>
      <c r="C100">
        <v>-68.224917239999996</v>
      </c>
    </row>
    <row r="101" spans="1:3">
      <c r="A101">
        <v>100</v>
      </c>
      <c r="B101">
        <v>-16.480751560000002</v>
      </c>
      <c r="C101">
        <v>-68.225139389999995</v>
      </c>
    </row>
    <row r="102" spans="1:3">
      <c r="A102">
        <v>101</v>
      </c>
      <c r="B102">
        <v>-16.481104269999999</v>
      </c>
      <c r="C102">
        <v>-68.225365789999998</v>
      </c>
    </row>
    <row r="103" spans="1:3">
      <c r="A103">
        <v>102</v>
      </c>
      <c r="B103">
        <v>-16.480900479999999</v>
      </c>
      <c r="C103">
        <v>-68.225705239999996</v>
      </c>
    </row>
    <row r="104" spans="1:3">
      <c r="A104">
        <v>103</v>
      </c>
      <c r="B104">
        <v>-16.480480029999999</v>
      </c>
      <c r="C104">
        <v>-68.225448790000002</v>
      </c>
    </row>
    <row r="105" spans="1:3">
      <c r="A105">
        <v>104</v>
      </c>
      <c r="B105">
        <v>-16.48015784</v>
      </c>
      <c r="C105">
        <v>-68.225251999999998</v>
      </c>
    </row>
    <row r="106" spans="1:3">
      <c r="A106">
        <v>105</v>
      </c>
      <c r="B106">
        <v>-16.479840800000002</v>
      </c>
      <c r="C106">
        <v>-68.225062149999999</v>
      </c>
    </row>
    <row r="107" spans="1:3">
      <c r="A107">
        <v>106</v>
      </c>
      <c r="B107">
        <v>-16.479611340000002</v>
      </c>
      <c r="C107">
        <v>-68.2254401</v>
      </c>
    </row>
    <row r="108" spans="1:3">
      <c r="A108">
        <v>107</v>
      </c>
      <c r="B108">
        <v>-16.479960640000002</v>
      </c>
      <c r="C108">
        <v>-68.225652760000003</v>
      </c>
    </row>
    <row r="109" spans="1:3">
      <c r="A109">
        <v>108</v>
      </c>
      <c r="B109">
        <v>-16.480331509999999</v>
      </c>
      <c r="C109">
        <v>-68.225877229999995</v>
      </c>
    </row>
    <row r="110" spans="1:3">
      <c r="A110">
        <v>109</v>
      </c>
      <c r="B110">
        <v>-16.480665380000001</v>
      </c>
      <c r="C110">
        <v>-68.22607275</v>
      </c>
    </row>
    <row r="111" spans="1:3">
      <c r="A111">
        <v>110</v>
      </c>
      <c r="B111">
        <v>-16.48090496</v>
      </c>
      <c r="C111">
        <v>-68.226232690000003</v>
      </c>
    </row>
    <row r="112" spans="1:3">
      <c r="A112">
        <v>111</v>
      </c>
      <c r="B112">
        <v>-16.481076940000001</v>
      </c>
      <c r="C112">
        <v>-68.226350839999995</v>
      </c>
    </row>
    <row r="113" spans="1:3">
      <c r="A113">
        <v>112</v>
      </c>
      <c r="B113">
        <v>-16.481364460000002</v>
      </c>
      <c r="C113">
        <v>-68.226539430000003</v>
      </c>
    </row>
    <row r="114" spans="1:3">
      <c r="A114">
        <v>113</v>
      </c>
      <c r="B114">
        <v>-16.481570479999998</v>
      </c>
      <c r="C114">
        <v>-68.222884739999998</v>
      </c>
    </row>
    <row r="115" spans="1:3">
      <c r="A115">
        <v>114</v>
      </c>
      <c r="B115">
        <v>-16.481225989999999</v>
      </c>
      <c r="C115">
        <v>-68.222656720000003</v>
      </c>
    </row>
    <row r="116" spans="1:3">
      <c r="A116">
        <v>115</v>
      </c>
      <c r="B116">
        <v>-16.481038470000001</v>
      </c>
      <c r="C116">
        <v>-68.222541930000006</v>
      </c>
    </row>
    <row r="117" spans="1:3">
      <c r="A117">
        <v>116</v>
      </c>
      <c r="B117">
        <v>-16.48003632</v>
      </c>
      <c r="C117">
        <v>-68.224690219999999</v>
      </c>
    </row>
    <row r="118" spans="1:3">
      <c r="A118">
        <v>117</v>
      </c>
      <c r="B118">
        <v>-16.479674889999998</v>
      </c>
      <c r="C118">
        <v>-68.224466359999994</v>
      </c>
    </row>
    <row r="119" spans="1:3">
      <c r="A119">
        <v>118</v>
      </c>
      <c r="B119">
        <v>-16.479346360000001</v>
      </c>
      <c r="C119">
        <v>-68.224244690000006</v>
      </c>
    </row>
    <row r="120" spans="1:3">
      <c r="A120">
        <v>119</v>
      </c>
      <c r="B120">
        <v>-16.479585279999998</v>
      </c>
      <c r="C120">
        <v>-68.223845490000002</v>
      </c>
    </row>
    <row r="121" spans="1:3">
      <c r="A121">
        <v>120</v>
      </c>
      <c r="B121">
        <v>-16.47981296</v>
      </c>
      <c r="C121">
        <v>-68.223428470000002</v>
      </c>
    </row>
    <row r="122" spans="1:3">
      <c r="A122">
        <v>121</v>
      </c>
      <c r="B122">
        <v>-16.480154219999999</v>
      </c>
      <c r="C122">
        <v>-68.22363575</v>
      </c>
    </row>
    <row r="123" spans="1:3">
      <c r="A123">
        <v>122</v>
      </c>
      <c r="B123">
        <v>-16.48031392</v>
      </c>
      <c r="C123">
        <v>-68.223370290000005</v>
      </c>
    </row>
    <row r="124" spans="1:3">
      <c r="A124">
        <v>123</v>
      </c>
      <c r="B124">
        <v>-16.479472730000001</v>
      </c>
      <c r="C124">
        <v>-68.224822250000003</v>
      </c>
    </row>
    <row r="125" spans="1:3">
      <c r="A125">
        <v>124</v>
      </c>
      <c r="B125">
        <v>-16.481209249999999</v>
      </c>
      <c r="C125">
        <v>-68.225917370000005</v>
      </c>
    </row>
    <row r="126" spans="1:3">
      <c r="A126">
        <v>125</v>
      </c>
      <c r="B126">
        <v>-16.481515869999999</v>
      </c>
      <c r="C126">
        <v>-68.226102729999994</v>
      </c>
    </row>
    <row r="127" spans="1:3">
      <c r="A127">
        <v>126</v>
      </c>
      <c r="B127">
        <v>-16.48210564</v>
      </c>
      <c r="C127">
        <v>-68.220401910000007</v>
      </c>
    </row>
    <row r="128" spans="1:3">
      <c r="A128">
        <v>127</v>
      </c>
      <c r="B128">
        <v>-16.482203389999999</v>
      </c>
      <c r="C128">
        <v>-68.22004226</v>
      </c>
    </row>
    <row r="129" spans="1:3">
      <c r="A129">
        <v>128</v>
      </c>
      <c r="B129">
        <v>-16.482301459999999</v>
      </c>
      <c r="C129">
        <v>-68.219676489999998</v>
      </c>
    </row>
    <row r="130" spans="1:3">
      <c r="A130">
        <v>129</v>
      </c>
      <c r="B130">
        <v>-16.482406350000002</v>
      </c>
      <c r="C130">
        <v>-68.219287159999993</v>
      </c>
    </row>
    <row r="131" spans="1:3">
      <c r="A131">
        <v>130</v>
      </c>
      <c r="B131">
        <v>-16.482727199999999</v>
      </c>
      <c r="C131">
        <v>-68.219376859999997</v>
      </c>
    </row>
    <row r="132" spans="1:3">
      <c r="A132">
        <v>131</v>
      </c>
      <c r="B132">
        <v>-16.48307222</v>
      </c>
      <c r="C132">
        <v>-68.219483580000002</v>
      </c>
    </row>
    <row r="133" spans="1:3">
      <c r="A133">
        <v>132</v>
      </c>
      <c r="B133">
        <v>-16.483436480000002</v>
      </c>
      <c r="C133">
        <v>-68.219583569999998</v>
      </c>
    </row>
    <row r="134" spans="1:3">
      <c r="A134">
        <v>133</v>
      </c>
      <c r="B134">
        <v>-16.483880930000002</v>
      </c>
      <c r="C134">
        <v>-68.219713549999994</v>
      </c>
    </row>
    <row r="135" spans="1:3">
      <c r="A135">
        <v>134</v>
      </c>
      <c r="B135">
        <v>-16.484264750000001</v>
      </c>
      <c r="C135">
        <v>-68.219816649999999</v>
      </c>
    </row>
    <row r="136" spans="1:3">
      <c r="A136">
        <v>135</v>
      </c>
      <c r="B136">
        <v>-16.484502490000001</v>
      </c>
      <c r="C136">
        <v>-68.219884429999993</v>
      </c>
    </row>
    <row r="137" spans="1:3">
      <c r="A137">
        <v>136</v>
      </c>
      <c r="B137">
        <v>-16.484641889999999</v>
      </c>
      <c r="C137">
        <v>-68.219925900000007</v>
      </c>
    </row>
    <row r="138" spans="1:3">
      <c r="A138">
        <v>137</v>
      </c>
      <c r="B138">
        <v>-16.484546420000001</v>
      </c>
      <c r="C138">
        <v>-68.22028349</v>
      </c>
    </row>
    <row r="139" spans="1:3">
      <c r="A139">
        <v>138</v>
      </c>
      <c r="B139">
        <v>-16.484427449999998</v>
      </c>
      <c r="C139">
        <v>-68.220685639999999</v>
      </c>
    </row>
    <row r="140" spans="1:3">
      <c r="A140">
        <v>139</v>
      </c>
      <c r="B140">
        <v>-16.4843315</v>
      </c>
      <c r="C140">
        <v>-68.221083030000003</v>
      </c>
    </row>
    <row r="141" spans="1:3">
      <c r="A141">
        <v>140</v>
      </c>
      <c r="B141">
        <v>-16.484269059999999</v>
      </c>
      <c r="C141">
        <v>-68.221308129999997</v>
      </c>
    </row>
    <row r="142" spans="1:3">
      <c r="A142">
        <v>141</v>
      </c>
      <c r="B142">
        <v>-16.4846325</v>
      </c>
      <c r="C142">
        <v>-68.221115479999995</v>
      </c>
    </row>
    <row r="143" spans="1:3">
      <c r="A143">
        <v>142</v>
      </c>
      <c r="B143">
        <v>-16.484922000000001</v>
      </c>
      <c r="C143">
        <v>-68.221205010000006</v>
      </c>
    </row>
    <row r="144" spans="1:3">
      <c r="A144">
        <v>143</v>
      </c>
      <c r="B144">
        <v>-16.482459200000001</v>
      </c>
      <c r="C144">
        <v>-68.220505750000001</v>
      </c>
    </row>
    <row r="145" spans="1:3">
      <c r="A145">
        <v>144</v>
      </c>
      <c r="B145">
        <v>-16.482830620000001</v>
      </c>
      <c r="C145">
        <v>-68.220611590000004</v>
      </c>
    </row>
    <row r="146" spans="1:3">
      <c r="A146">
        <v>145</v>
      </c>
      <c r="B146">
        <v>-16.483236309999999</v>
      </c>
      <c r="C146">
        <v>-68.220733280000005</v>
      </c>
    </row>
    <row r="147" spans="1:3">
      <c r="A147">
        <v>146</v>
      </c>
      <c r="B147">
        <v>-16.48365283</v>
      </c>
      <c r="C147">
        <v>-68.220889</v>
      </c>
    </row>
    <row r="148" spans="1:3">
      <c r="A148">
        <v>147</v>
      </c>
      <c r="B148">
        <v>-16.483715159999999</v>
      </c>
      <c r="C148">
        <v>-68.221015449999996</v>
      </c>
    </row>
    <row r="149" spans="1:3">
      <c r="A149">
        <v>148</v>
      </c>
      <c r="B149">
        <v>-16.48379645</v>
      </c>
      <c r="C149">
        <v>-68.220616739999997</v>
      </c>
    </row>
    <row r="150" spans="1:3">
      <c r="A150">
        <v>149</v>
      </c>
      <c r="B150">
        <v>-16.48388555</v>
      </c>
      <c r="C150">
        <v>-68.220269740000006</v>
      </c>
    </row>
    <row r="151" spans="1:3">
      <c r="A151">
        <v>150</v>
      </c>
      <c r="B151">
        <v>-16.483505520000001</v>
      </c>
      <c r="C151">
        <v>-68.220168200000003</v>
      </c>
    </row>
    <row r="152" spans="1:3">
      <c r="A152">
        <v>151</v>
      </c>
      <c r="B152">
        <v>-16.483605399999998</v>
      </c>
      <c r="C152">
        <v>-68.221407799999994</v>
      </c>
    </row>
    <row r="153" spans="1:3">
      <c r="A153">
        <v>152</v>
      </c>
      <c r="B153">
        <v>-16.483217190000001</v>
      </c>
      <c r="C153">
        <v>-68.221284859999997</v>
      </c>
    </row>
    <row r="154" spans="1:3">
      <c r="A154">
        <v>153</v>
      </c>
      <c r="B154">
        <v>-16.48277977</v>
      </c>
      <c r="C154">
        <v>-68.221153040000004</v>
      </c>
    </row>
    <row r="155" spans="1:3">
      <c r="A155">
        <v>154</v>
      </c>
      <c r="B155">
        <v>-16.480708960000001</v>
      </c>
      <c r="C155">
        <v>-68.220187289999998</v>
      </c>
    </row>
    <row r="156" spans="1:3">
      <c r="A156">
        <v>155</v>
      </c>
      <c r="B156">
        <v>-16.48055068</v>
      </c>
      <c r="C156">
        <v>-68.220534900000004</v>
      </c>
    </row>
    <row r="157" spans="1:3">
      <c r="A157">
        <v>156</v>
      </c>
      <c r="B157">
        <v>-16.480931099999999</v>
      </c>
      <c r="C157">
        <v>-68.220646930000001</v>
      </c>
    </row>
    <row r="158" spans="1:3">
      <c r="A158">
        <v>157</v>
      </c>
      <c r="B158">
        <v>-16.481256900000002</v>
      </c>
      <c r="C158">
        <v>-68.220748689999994</v>
      </c>
    </row>
    <row r="159" spans="1:3">
      <c r="A159">
        <v>158</v>
      </c>
      <c r="B159">
        <v>-16.480412730000001</v>
      </c>
      <c r="C159">
        <v>-68.220791120000001</v>
      </c>
    </row>
    <row r="160" spans="1:3">
      <c r="A160">
        <v>159</v>
      </c>
      <c r="B160">
        <v>-16.480288760000001</v>
      </c>
      <c r="C160">
        <v>-68.221026859999995</v>
      </c>
    </row>
    <row r="161" spans="1:3">
      <c r="A161">
        <v>160</v>
      </c>
      <c r="B161">
        <v>-16.47993439</v>
      </c>
      <c r="C161">
        <v>-68.220916939999995</v>
      </c>
    </row>
    <row r="162" spans="1:3">
      <c r="A162">
        <v>161</v>
      </c>
      <c r="B162">
        <v>-16.479309000000001</v>
      </c>
      <c r="C162">
        <v>-68.220673009999999</v>
      </c>
    </row>
    <row r="163" spans="1:3">
      <c r="A163">
        <v>162</v>
      </c>
      <c r="B163">
        <v>-16.479395480000001</v>
      </c>
      <c r="C163">
        <v>-68.220503609999994</v>
      </c>
    </row>
    <row r="164" spans="1:3">
      <c r="A164">
        <v>163</v>
      </c>
      <c r="B164">
        <v>-16.479561839999999</v>
      </c>
      <c r="C164">
        <v>-68.220153800000006</v>
      </c>
    </row>
    <row r="165" spans="1:3">
      <c r="A165">
        <v>164</v>
      </c>
      <c r="B165">
        <v>-16.47973468</v>
      </c>
      <c r="C165">
        <v>-68.219824720000005</v>
      </c>
    </row>
    <row r="166" spans="1:3">
      <c r="A166">
        <v>165</v>
      </c>
      <c r="B166">
        <v>-16.479896310000001</v>
      </c>
      <c r="C166">
        <v>-68.219489379999999</v>
      </c>
    </row>
    <row r="167" spans="1:3">
      <c r="A167">
        <v>166</v>
      </c>
      <c r="B167">
        <v>-16.4800617</v>
      </c>
      <c r="C167">
        <v>-68.219144270000001</v>
      </c>
    </row>
    <row r="168" spans="1:3">
      <c r="A168">
        <v>167</v>
      </c>
      <c r="B168">
        <v>-16.480223710000001</v>
      </c>
      <c r="C168">
        <v>-68.21881587</v>
      </c>
    </row>
    <row r="169" spans="1:3">
      <c r="A169">
        <v>168</v>
      </c>
      <c r="B169">
        <v>-16.480307310000001</v>
      </c>
      <c r="C169">
        <v>-68.218667170000003</v>
      </c>
    </row>
    <row r="170" spans="1:3">
      <c r="A170">
        <v>169</v>
      </c>
      <c r="B170">
        <v>-16.48015122</v>
      </c>
      <c r="C170">
        <v>-68.218601039999996</v>
      </c>
    </row>
    <row r="171" spans="1:3">
      <c r="A171">
        <v>170</v>
      </c>
      <c r="B171">
        <v>-16.479817010000001</v>
      </c>
      <c r="C171">
        <v>-68.218461489999996</v>
      </c>
    </row>
    <row r="172" spans="1:3">
      <c r="A172">
        <v>171</v>
      </c>
      <c r="B172">
        <v>-16.479739429999999</v>
      </c>
      <c r="C172">
        <v>-68.218628109999997</v>
      </c>
    </row>
    <row r="173" spans="1:3">
      <c r="A173">
        <v>172</v>
      </c>
      <c r="B173">
        <v>-16.479568910000001</v>
      </c>
      <c r="C173">
        <v>-68.218956689999999</v>
      </c>
    </row>
    <row r="174" spans="1:3">
      <c r="A174">
        <v>173</v>
      </c>
      <c r="B174">
        <v>-16.479399390000001</v>
      </c>
      <c r="C174">
        <v>-68.219293370000003</v>
      </c>
    </row>
    <row r="175" spans="1:3">
      <c r="A175">
        <v>174</v>
      </c>
      <c r="B175">
        <v>-16.479222979999999</v>
      </c>
      <c r="C175">
        <v>-68.219618690000004</v>
      </c>
    </row>
    <row r="176" spans="1:3">
      <c r="A176">
        <v>175</v>
      </c>
      <c r="B176">
        <v>-16.479062649999999</v>
      </c>
      <c r="C176">
        <v>-68.219942570000001</v>
      </c>
    </row>
    <row r="177" spans="1:3">
      <c r="A177">
        <v>176</v>
      </c>
      <c r="B177">
        <v>-16.478872079999999</v>
      </c>
      <c r="C177">
        <v>-68.220297579999993</v>
      </c>
    </row>
    <row r="178" spans="1:3">
      <c r="A178">
        <v>177</v>
      </c>
      <c r="B178">
        <v>-16.478702009999999</v>
      </c>
      <c r="C178">
        <v>-68.220627590000007</v>
      </c>
    </row>
    <row r="179" spans="1:3">
      <c r="A179">
        <v>178</v>
      </c>
      <c r="B179">
        <v>-16.478679580000001</v>
      </c>
      <c r="C179">
        <v>-68.220449830000007</v>
      </c>
    </row>
    <row r="180" spans="1:3">
      <c r="A180">
        <v>179</v>
      </c>
      <c r="B180">
        <v>-16.478589020000001</v>
      </c>
      <c r="C180">
        <v>-68.220403349999998</v>
      </c>
    </row>
    <row r="181" spans="1:3">
      <c r="A181">
        <v>180</v>
      </c>
      <c r="B181">
        <v>-16.47834447</v>
      </c>
      <c r="C181">
        <v>-68.220273169999999</v>
      </c>
    </row>
    <row r="182" spans="1:3">
      <c r="A182">
        <v>181</v>
      </c>
      <c r="B182">
        <v>-16.477879940000001</v>
      </c>
      <c r="C182">
        <v>-68.220030170000001</v>
      </c>
    </row>
    <row r="183" spans="1:3">
      <c r="A183">
        <v>182</v>
      </c>
      <c r="B183">
        <v>-16.47844357</v>
      </c>
      <c r="C183">
        <v>-68.220013269999995</v>
      </c>
    </row>
    <row r="184" spans="1:3">
      <c r="A184">
        <v>183</v>
      </c>
      <c r="B184">
        <v>-16.478603320000001</v>
      </c>
      <c r="C184">
        <v>-68.219684529999995</v>
      </c>
    </row>
    <row r="185" spans="1:3">
      <c r="A185">
        <v>184</v>
      </c>
      <c r="B185">
        <v>-16.47877471</v>
      </c>
      <c r="C185">
        <v>-68.219349840000007</v>
      </c>
    </row>
    <row r="186" spans="1:3">
      <c r="A186">
        <v>185</v>
      </c>
      <c r="B186">
        <v>-16.478944810000002</v>
      </c>
      <c r="C186">
        <v>-68.219011629999997</v>
      </c>
    </row>
    <row r="187" spans="1:3">
      <c r="A187">
        <v>186</v>
      </c>
      <c r="B187">
        <v>-16.479112069999999</v>
      </c>
      <c r="C187">
        <v>-68.218672209999994</v>
      </c>
    </row>
    <row r="188" spans="1:3">
      <c r="A188">
        <v>187</v>
      </c>
      <c r="B188">
        <v>-16.479233820000001</v>
      </c>
      <c r="C188">
        <v>-68.218445299999999</v>
      </c>
    </row>
    <row r="189" spans="1:3">
      <c r="A189">
        <v>188</v>
      </c>
      <c r="B189">
        <v>-16.47934455</v>
      </c>
      <c r="C189">
        <v>-68.218239199999999</v>
      </c>
    </row>
    <row r="190" spans="1:3">
      <c r="A190">
        <v>189</v>
      </c>
      <c r="B190">
        <v>-16.48167518</v>
      </c>
      <c r="C190">
        <v>-68.220844229999997</v>
      </c>
    </row>
    <row r="191" spans="1:3">
      <c r="A191">
        <v>190</v>
      </c>
      <c r="B191">
        <v>-16.481943869999998</v>
      </c>
      <c r="C191">
        <v>-68.221434470000005</v>
      </c>
    </row>
    <row r="192" spans="1:3">
      <c r="A192">
        <v>191</v>
      </c>
      <c r="B192">
        <v>-16.479757299999999</v>
      </c>
      <c r="C192">
        <v>-68.220998260000002</v>
      </c>
    </row>
    <row r="193" spans="1:3">
      <c r="A193">
        <v>192</v>
      </c>
      <c r="B193">
        <v>-16.479922689999999</v>
      </c>
      <c r="C193">
        <v>-68.220650489999997</v>
      </c>
    </row>
    <row r="194" spans="1:3">
      <c r="A194">
        <v>193</v>
      </c>
      <c r="B194">
        <v>-16.48008226</v>
      </c>
      <c r="C194">
        <v>-68.220310470000001</v>
      </c>
    </row>
    <row r="195" spans="1:3">
      <c r="A195">
        <v>194</v>
      </c>
      <c r="B195">
        <v>-16.480420429999999</v>
      </c>
      <c r="C195">
        <v>-68.21966784</v>
      </c>
    </row>
    <row r="196" spans="1:3">
      <c r="A196">
        <v>195</v>
      </c>
      <c r="B196">
        <v>-16.480611700000001</v>
      </c>
      <c r="C196">
        <v>-68.219290540000003</v>
      </c>
    </row>
    <row r="197" spans="1:3">
      <c r="A197">
        <v>196</v>
      </c>
      <c r="B197">
        <v>-16.480794620000001</v>
      </c>
      <c r="C197">
        <v>-68.218912290000006</v>
      </c>
    </row>
    <row r="198" spans="1:3">
      <c r="A198">
        <v>197</v>
      </c>
      <c r="B198">
        <v>-16.480921739999999</v>
      </c>
      <c r="C198">
        <v>-68.218656010000004</v>
      </c>
    </row>
    <row r="199" spans="1:3">
      <c r="A199">
        <v>198</v>
      </c>
      <c r="B199">
        <v>-16.481081589999999</v>
      </c>
      <c r="C199">
        <v>-68.218325879999995</v>
      </c>
    </row>
    <row r="200" spans="1:3">
      <c r="A200">
        <v>199</v>
      </c>
      <c r="B200">
        <v>-16.481257450000001</v>
      </c>
      <c r="C200">
        <v>-68.217993489999998</v>
      </c>
    </row>
    <row r="201" spans="1:3">
      <c r="A201">
        <v>200</v>
      </c>
      <c r="B201">
        <v>-16.48135705</v>
      </c>
      <c r="C201">
        <v>-68.217869640000004</v>
      </c>
    </row>
    <row r="202" spans="1:3">
      <c r="A202">
        <v>201</v>
      </c>
      <c r="B202">
        <v>-16.48142618</v>
      </c>
      <c r="C202">
        <v>-68.217665749999995</v>
      </c>
    </row>
    <row r="203" spans="1:3">
      <c r="A203">
        <v>202</v>
      </c>
      <c r="B203">
        <v>-16.480983720000001</v>
      </c>
      <c r="C203">
        <v>-68.217789319999994</v>
      </c>
    </row>
    <row r="204" spans="1:3">
      <c r="A204">
        <v>203</v>
      </c>
      <c r="B204">
        <v>-16.480757740000001</v>
      </c>
      <c r="C204">
        <v>-68.217790230000006</v>
      </c>
    </row>
    <row r="205" spans="1:3">
      <c r="A205">
        <v>204</v>
      </c>
      <c r="B205">
        <v>-16.480666930000002</v>
      </c>
      <c r="C205">
        <v>-68.217678169999999</v>
      </c>
    </row>
    <row r="206" spans="1:3">
      <c r="A206">
        <v>205</v>
      </c>
      <c r="B206">
        <v>-16.480939029999998</v>
      </c>
      <c r="C206">
        <v>-68.217419340000006</v>
      </c>
    </row>
    <row r="207" spans="1:3">
      <c r="A207">
        <v>206</v>
      </c>
      <c r="B207">
        <v>-16.48110767</v>
      </c>
      <c r="C207">
        <v>-68.217095549999996</v>
      </c>
    </row>
    <row r="208" spans="1:3">
      <c r="A208">
        <v>207</v>
      </c>
      <c r="B208">
        <v>-16.481187850000001</v>
      </c>
      <c r="C208">
        <v>-68.216923690000002</v>
      </c>
    </row>
    <row r="209" spans="1:3">
      <c r="A209">
        <v>208</v>
      </c>
      <c r="B209">
        <v>-16.481276430000001</v>
      </c>
      <c r="C209">
        <v>-68.21674118</v>
      </c>
    </row>
    <row r="210" spans="1:3">
      <c r="A210">
        <v>209</v>
      </c>
      <c r="B210">
        <v>-16.481511579999999</v>
      </c>
      <c r="C210">
        <v>-68.216810659999993</v>
      </c>
    </row>
    <row r="211" spans="1:3">
      <c r="A211">
        <v>210</v>
      </c>
      <c r="B211">
        <v>-16.481809640000002</v>
      </c>
      <c r="C211">
        <v>-68.216891529999998</v>
      </c>
    </row>
    <row r="212" spans="1:3">
      <c r="A212">
        <v>211</v>
      </c>
      <c r="B212">
        <v>-16.4822785</v>
      </c>
      <c r="C212">
        <v>-68.216993070000001</v>
      </c>
    </row>
    <row r="213" spans="1:3">
      <c r="A213">
        <v>212</v>
      </c>
      <c r="B213">
        <v>-16.482560660000001</v>
      </c>
      <c r="C213">
        <v>-68.217021380000006</v>
      </c>
    </row>
    <row r="214" spans="1:3">
      <c r="A214">
        <v>213</v>
      </c>
      <c r="B214">
        <v>-16.48289321</v>
      </c>
      <c r="C214">
        <v>-68.217069409999993</v>
      </c>
    </row>
    <row r="215" spans="1:3">
      <c r="A215">
        <v>214</v>
      </c>
      <c r="B215">
        <v>-16.482850549999998</v>
      </c>
      <c r="C215">
        <v>-68.217493970000007</v>
      </c>
    </row>
    <row r="216" spans="1:3">
      <c r="A216">
        <v>215</v>
      </c>
      <c r="B216">
        <v>-16.482784030000001</v>
      </c>
      <c r="C216">
        <v>-68.217868580000001</v>
      </c>
    </row>
    <row r="217" spans="1:3">
      <c r="A217">
        <v>216</v>
      </c>
      <c r="B217">
        <v>-16.482691620000001</v>
      </c>
      <c r="C217">
        <v>-68.218261999999996</v>
      </c>
    </row>
    <row r="218" spans="1:3">
      <c r="A218">
        <v>217</v>
      </c>
      <c r="B218">
        <v>-16.482923899999999</v>
      </c>
      <c r="C218">
        <v>-68.218321779999997</v>
      </c>
    </row>
    <row r="219" spans="1:3">
      <c r="A219">
        <v>218</v>
      </c>
      <c r="B219">
        <v>-16.48313053</v>
      </c>
      <c r="C219">
        <v>-68.218387230000005</v>
      </c>
    </row>
    <row r="220" spans="1:3">
      <c r="A220">
        <v>219</v>
      </c>
      <c r="B220">
        <v>-16.483413120000002</v>
      </c>
      <c r="C220">
        <v>-68.218453920000002</v>
      </c>
    </row>
    <row r="221" spans="1:3">
      <c r="A221">
        <v>220</v>
      </c>
      <c r="B221">
        <v>-16.483720869999999</v>
      </c>
      <c r="C221">
        <v>-68.218555710000004</v>
      </c>
    </row>
    <row r="222" spans="1:3">
      <c r="A222">
        <v>221</v>
      </c>
      <c r="B222">
        <v>-16.483814150000001</v>
      </c>
      <c r="C222">
        <v>-68.218269739999997</v>
      </c>
    </row>
    <row r="223" spans="1:3">
      <c r="A223">
        <v>222</v>
      </c>
      <c r="B223">
        <v>-16.48404231</v>
      </c>
      <c r="C223">
        <v>-68.218656929999995</v>
      </c>
    </row>
    <row r="224" spans="1:3">
      <c r="A224">
        <v>223</v>
      </c>
      <c r="B224">
        <v>-16.484421789999999</v>
      </c>
      <c r="C224">
        <v>-68.218781890000002</v>
      </c>
    </row>
    <row r="225" spans="1:3">
      <c r="A225">
        <v>224</v>
      </c>
      <c r="B225">
        <v>-16.48477222</v>
      </c>
      <c r="C225">
        <v>-68.218883410000004</v>
      </c>
    </row>
    <row r="226" spans="1:3">
      <c r="A226">
        <v>225</v>
      </c>
      <c r="B226">
        <v>-16.484278</v>
      </c>
      <c r="C226">
        <v>-68.218853490000001</v>
      </c>
    </row>
    <row r="227" spans="1:3">
      <c r="A227">
        <v>226</v>
      </c>
      <c r="B227">
        <v>-16.484364679999999</v>
      </c>
      <c r="C227">
        <v>-68.218509879999999</v>
      </c>
    </row>
    <row r="228" spans="1:3">
      <c r="A228">
        <v>227</v>
      </c>
      <c r="B228">
        <v>-16.48447402</v>
      </c>
      <c r="C228">
        <v>-68.218093839999995</v>
      </c>
    </row>
    <row r="229" spans="1:3">
      <c r="A229">
        <v>228</v>
      </c>
      <c r="B229">
        <v>-16.481706020000001</v>
      </c>
      <c r="C229">
        <v>-68.217974369999993</v>
      </c>
    </row>
    <row r="230" spans="1:3">
      <c r="A230">
        <v>229</v>
      </c>
      <c r="B230">
        <v>-16.481911490000002</v>
      </c>
      <c r="C230">
        <v>-68.217900799999995</v>
      </c>
    </row>
    <row r="231" spans="1:3">
      <c r="A231">
        <v>230</v>
      </c>
      <c r="B231">
        <v>-16.481996169999999</v>
      </c>
      <c r="C231">
        <v>-68.218052009999994</v>
      </c>
    </row>
    <row r="232" spans="1:3">
      <c r="A232">
        <v>231</v>
      </c>
      <c r="B232">
        <v>-16.481748369999998</v>
      </c>
      <c r="C232">
        <v>-68.218245670000002</v>
      </c>
    </row>
    <row r="233" spans="1:3">
      <c r="A233">
        <v>232</v>
      </c>
      <c r="B233">
        <v>-16.48234047</v>
      </c>
      <c r="C233">
        <v>-68.218149510000003</v>
      </c>
    </row>
    <row r="234" spans="1:3">
      <c r="A234">
        <v>233</v>
      </c>
      <c r="B234">
        <v>-16.480605189999999</v>
      </c>
      <c r="C234">
        <v>-68.218090630000006</v>
      </c>
    </row>
    <row r="235" spans="1:3">
      <c r="A235">
        <v>234</v>
      </c>
      <c r="B235">
        <v>-16.480991790000001</v>
      </c>
      <c r="C235">
        <v>-68.21662499</v>
      </c>
    </row>
    <row r="236" spans="1:3">
      <c r="A236">
        <v>235</v>
      </c>
      <c r="B236">
        <v>-16.480760350000001</v>
      </c>
      <c r="C236">
        <v>-68.216557320000007</v>
      </c>
    </row>
    <row r="237" spans="1:3">
      <c r="A237">
        <v>236</v>
      </c>
      <c r="B237">
        <v>-16.480566020000001</v>
      </c>
      <c r="C237">
        <v>-68.216926659999999</v>
      </c>
    </row>
    <row r="238" spans="1:3">
      <c r="A238">
        <v>237</v>
      </c>
      <c r="B238">
        <v>-16.480421190000001</v>
      </c>
      <c r="C238">
        <v>-68.217230459999996</v>
      </c>
    </row>
    <row r="239" spans="1:3">
      <c r="A239">
        <v>238</v>
      </c>
      <c r="B239">
        <v>-16.48301288</v>
      </c>
      <c r="C239">
        <v>-68.218823720000003</v>
      </c>
    </row>
    <row r="240" spans="1:3">
      <c r="A240">
        <v>239</v>
      </c>
      <c r="B240">
        <v>-16.48292335</v>
      </c>
      <c r="C240">
        <v>-68.219186829999998</v>
      </c>
    </row>
    <row r="241" spans="1:3">
      <c r="A241">
        <v>240</v>
      </c>
      <c r="B241">
        <v>-16.48323705</v>
      </c>
      <c r="C241">
        <v>-68.218928910000002</v>
      </c>
    </row>
    <row r="242" spans="1:3">
      <c r="A242">
        <v>241</v>
      </c>
      <c r="B242">
        <v>-16.483573790000001</v>
      </c>
      <c r="C242">
        <v>-68.219019509999995</v>
      </c>
    </row>
    <row r="243" spans="1:3">
      <c r="A243">
        <v>242</v>
      </c>
      <c r="B243">
        <v>-16.483874490000002</v>
      </c>
      <c r="C243">
        <v>-68.219107820000005</v>
      </c>
    </row>
    <row r="244" spans="1:3">
      <c r="A244">
        <v>243</v>
      </c>
      <c r="B244">
        <v>-16.484162059999999</v>
      </c>
      <c r="C244">
        <v>-68.219275550000006</v>
      </c>
    </row>
    <row r="245" spans="1:3">
      <c r="A245">
        <v>244</v>
      </c>
      <c r="B245">
        <v>-16.483901889999999</v>
      </c>
      <c r="C245">
        <v>-68.217917080000007</v>
      </c>
    </row>
    <row r="246" spans="1:3">
      <c r="A246">
        <v>245</v>
      </c>
      <c r="B246">
        <v>-16.48396576</v>
      </c>
      <c r="C246">
        <v>-68.217543129999996</v>
      </c>
    </row>
    <row r="247" spans="1:3">
      <c r="A247">
        <v>246</v>
      </c>
      <c r="B247">
        <v>-16.483973679999998</v>
      </c>
      <c r="C247">
        <v>-68.217243300000007</v>
      </c>
    </row>
    <row r="248" spans="1:3">
      <c r="A248">
        <v>247</v>
      </c>
      <c r="B248">
        <v>-16.484026369999999</v>
      </c>
      <c r="C248">
        <v>-68.217105739999994</v>
      </c>
    </row>
    <row r="249" spans="1:3">
      <c r="A249">
        <v>248</v>
      </c>
      <c r="B249">
        <v>-16.483664229999999</v>
      </c>
      <c r="C249">
        <v>-68.217096060000003</v>
      </c>
    </row>
    <row r="250" spans="1:3">
      <c r="A250">
        <v>249</v>
      </c>
      <c r="B250">
        <v>-16.483293289999999</v>
      </c>
      <c r="C250">
        <v>-68.217081480000004</v>
      </c>
    </row>
    <row r="251" spans="1:3">
      <c r="A251">
        <v>250</v>
      </c>
      <c r="B251">
        <v>-16.478522720000001</v>
      </c>
      <c r="C251">
        <v>-68.218684879999998</v>
      </c>
    </row>
    <row r="252" spans="1:3">
      <c r="A252">
        <v>251</v>
      </c>
      <c r="B252">
        <v>-16.478663059999999</v>
      </c>
      <c r="C252">
        <v>-68.218398179999994</v>
      </c>
    </row>
    <row r="253" spans="1:3">
      <c r="A253">
        <v>252</v>
      </c>
      <c r="B253">
        <v>-16.478854340000002</v>
      </c>
      <c r="C253">
        <v>-68.217997609999998</v>
      </c>
    </row>
    <row r="254" spans="1:3">
      <c r="A254">
        <v>253</v>
      </c>
      <c r="B254">
        <v>-16.479037099999999</v>
      </c>
      <c r="C254">
        <v>-68.217659519999998</v>
      </c>
    </row>
    <row r="255" spans="1:3">
      <c r="A255">
        <v>254</v>
      </c>
      <c r="B255">
        <v>-16.479267419999999</v>
      </c>
      <c r="C255">
        <v>-68.217236869999994</v>
      </c>
    </row>
    <row r="256" spans="1:3">
      <c r="A256">
        <v>255</v>
      </c>
      <c r="B256">
        <v>-16.479367929999999</v>
      </c>
      <c r="C256">
        <v>-68.217055389999999</v>
      </c>
    </row>
    <row r="257" spans="1:3">
      <c r="A257">
        <v>256</v>
      </c>
      <c r="B257">
        <v>-16.479445890000001</v>
      </c>
      <c r="C257">
        <v>-68.216879460000001</v>
      </c>
    </row>
    <row r="258" spans="1:3">
      <c r="A258">
        <v>257</v>
      </c>
      <c r="B258">
        <v>-16.479629190000001</v>
      </c>
      <c r="C258">
        <v>-68.216500550000006</v>
      </c>
    </row>
    <row r="259" spans="1:3">
      <c r="A259">
        <v>258</v>
      </c>
      <c r="B259">
        <v>-16.479459670000001</v>
      </c>
      <c r="C259">
        <v>-68.21633396</v>
      </c>
    </row>
    <row r="260" spans="1:3">
      <c r="A260">
        <v>259</v>
      </c>
      <c r="B260">
        <v>-16.47924231</v>
      </c>
      <c r="C260">
        <v>-68.21622241</v>
      </c>
    </row>
    <row r="261" spans="1:3">
      <c r="A261">
        <v>260</v>
      </c>
      <c r="B261">
        <v>-16.479021589999999</v>
      </c>
      <c r="C261">
        <v>-68.216098369999997</v>
      </c>
    </row>
    <row r="262" spans="1:3">
      <c r="A262">
        <v>261</v>
      </c>
      <c r="B262">
        <v>-16.47880666</v>
      </c>
      <c r="C262">
        <v>-68.216507859999993</v>
      </c>
    </row>
    <row r="263" spans="1:3">
      <c r="A263">
        <v>262</v>
      </c>
      <c r="B263">
        <v>-16.478659260000001</v>
      </c>
      <c r="C263">
        <v>-68.216815220000001</v>
      </c>
    </row>
    <row r="264" spans="1:3">
      <c r="A264">
        <v>263</v>
      </c>
      <c r="B264">
        <v>-16.478507749999999</v>
      </c>
      <c r="C264">
        <v>-68.2171156</v>
      </c>
    </row>
    <row r="265" spans="1:3">
      <c r="A265">
        <v>264</v>
      </c>
      <c r="B265">
        <v>-16.47826903</v>
      </c>
      <c r="C265">
        <v>-68.217013269999995</v>
      </c>
    </row>
    <row r="266" spans="1:3">
      <c r="A266">
        <v>265</v>
      </c>
      <c r="B266">
        <v>-16.478019549999999</v>
      </c>
      <c r="C266">
        <v>-68.216856890000003</v>
      </c>
    </row>
    <row r="267" spans="1:3">
      <c r="A267">
        <v>266</v>
      </c>
      <c r="B267">
        <v>-16.477877329999998</v>
      </c>
      <c r="C267">
        <v>-68.217134729999998</v>
      </c>
    </row>
    <row r="268" spans="1:3">
      <c r="A268">
        <v>267</v>
      </c>
      <c r="B268">
        <v>-16.477763190000001</v>
      </c>
      <c r="C268">
        <v>-68.217353340000003</v>
      </c>
    </row>
    <row r="269" spans="1:3">
      <c r="A269">
        <v>268</v>
      </c>
      <c r="B269">
        <v>-16.477513559999998</v>
      </c>
      <c r="C269">
        <v>-68.217226999999994</v>
      </c>
    </row>
    <row r="270" spans="1:3">
      <c r="A270">
        <v>269</v>
      </c>
      <c r="B270">
        <v>-16.47722314</v>
      </c>
      <c r="C270">
        <v>-68.217061729999998</v>
      </c>
    </row>
    <row r="271" spans="1:3">
      <c r="A271">
        <v>270</v>
      </c>
      <c r="B271">
        <v>-16.476810230000002</v>
      </c>
      <c r="C271">
        <v>-68.216854549999994</v>
      </c>
    </row>
    <row r="272" spans="1:3">
      <c r="A272">
        <v>271</v>
      </c>
      <c r="B272">
        <v>-16.476511810000002</v>
      </c>
      <c r="C272">
        <v>-68.216686330000002</v>
      </c>
    </row>
    <row r="273" spans="1:3">
      <c r="A273">
        <v>272</v>
      </c>
      <c r="B273">
        <v>-16.47617005</v>
      </c>
      <c r="C273">
        <v>-68.216515819999998</v>
      </c>
    </row>
    <row r="274" spans="1:3">
      <c r="A274">
        <v>273</v>
      </c>
      <c r="B274">
        <v>-16.4760575</v>
      </c>
      <c r="C274">
        <v>-68.215891459999995</v>
      </c>
    </row>
    <row r="275" spans="1:3">
      <c r="A275">
        <v>274</v>
      </c>
      <c r="B275">
        <v>-16.476239629999998</v>
      </c>
      <c r="C275">
        <v>-68.2159944</v>
      </c>
    </row>
    <row r="276" spans="1:3">
      <c r="A276">
        <v>275</v>
      </c>
      <c r="B276">
        <v>-16.479816230000001</v>
      </c>
      <c r="C276">
        <v>-68.217310909999995</v>
      </c>
    </row>
    <row r="277" spans="1:3">
      <c r="A277">
        <v>276</v>
      </c>
      <c r="B277">
        <v>-16.479932510000001</v>
      </c>
      <c r="C277">
        <v>-68.217081539999995</v>
      </c>
    </row>
    <row r="278" spans="1:3">
      <c r="A278">
        <v>277</v>
      </c>
      <c r="B278">
        <v>-16.47929186</v>
      </c>
      <c r="C278">
        <v>-68.216627590000002</v>
      </c>
    </row>
    <row r="279" spans="1:3">
      <c r="A279">
        <v>278</v>
      </c>
      <c r="B279">
        <v>-16.479143659999998</v>
      </c>
      <c r="C279">
        <v>-68.216916069999996</v>
      </c>
    </row>
    <row r="280" spans="1:3">
      <c r="A280">
        <v>279</v>
      </c>
      <c r="B280">
        <v>-16.47853851</v>
      </c>
      <c r="C280">
        <v>-68.215838450000007</v>
      </c>
    </row>
    <row r="281" spans="1:3">
      <c r="A281">
        <v>280</v>
      </c>
      <c r="B281">
        <v>-16.47821866</v>
      </c>
      <c r="C281">
        <v>-68.216458279999998</v>
      </c>
    </row>
    <row r="282" spans="1:3">
      <c r="A282">
        <v>281</v>
      </c>
      <c r="B282">
        <v>-16.478347119999999</v>
      </c>
      <c r="C282">
        <v>-68.218558740000006</v>
      </c>
    </row>
    <row r="283" spans="1:3">
      <c r="A283">
        <v>282</v>
      </c>
      <c r="B283">
        <v>-16.478499670000001</v>
      </c>
      <c r="C283">
        <v>-68.218258340000006</v>
      </c>
    </row>
    <row r="284" spans="1:3">
      <c r="A284">
        <v>283</v>
      </c>
      <c r="B284">
        <v>-16.478598359999999</v>
      </c>
      <c r="C284">
        <v>-68.218061210000002</v>
      </c>
    </row>
    <row r="285" spans="1:3">
      <c r="A285">
        <v>284</v>
      </c>
      <c r="B285">
        <v>-16.47867901</v>
      </c>
      <c r="C285">
        <v>-68.217873519999998</v>
      </c>
    </row>
    <row r="286" spans="1:3">
      <c r="A286">
        <v>285</v>
      </c>
      <c r="B286">
        <v>-16.47847973</v>
      </c>
      <c r="C286">
        <v>-68.217761899999999</v>
      </c>
    </row>
    <row r="287" spans="1:3">
      <c r="A287">
        <v>286</v>
      </c>
      <c r="B287">
        <v>-16.47824322</v>
      </c>
      <c r="C287">
        <v>-68.217635259999994</v>
      </c>
    </row>
    <row r="288" spans="1:3">
      <c r="A288">
        <v>287</v>
      </c>
      <c r="B288">
        <v>-16.478080200000001</v>
      </c>
      <c r="C288">
        <v>-68.217962889999995</v>
      </c>
    </row>
    <row r="289" spans="1:3">
      <c r="A289">
        <v>288</v>
      </c>
      <c r="B289">
        <v>-16.477928469999998</v>
      </c>
      <c r="C289">
        <v>-68.218262330000002</v>
      </c>
    </row>
    <row r="290" spans="1:3">
      <c r="A290">
        <v>289</v>
      </c>
      <c r="B290">
        <v>-16.47749168</v>
      </c>
      <c r="C290">
        <v>-68.2179249</v>
      </c>
    </row>
    <row r="291" spans="1:3">
      <c r="A291">
        <v>290</v>
      </c>
      <c r="B291">
        <v>-16.477173530000002</v>
      </c>
      <c r="C291">
        <v>-68.217757820000003</v>
      </c>
    </row>
    <row r="292" spans="1:3">
      <c r="A292">
        <v>291</v>
      </c>
      <c r="B292">
        <v>-16.476562170000001</v>
      </c>
      <c r="C292">
        <v>-68.217432329999994</v>
      </c>
    </row>
    <row r="293" spans="1:3">
      <c r="A293">
        <v>292</v>
      </c>
      <c r="B293">
        <v>-16.476217980000001</v>
      </c>
      <c r="C293">
        <v>-68.217246349999996</v>
      </c>
    </row>
    <row r="294" spans="1:3">
      <c r="A294">
        <v>293</v>
      </c>
      <c r="B294">
        <v>-16.475910150000001</v>
      </c>
      <c r="C294">
        <v>-68.217065860000005</v>
      </c>
    </row>
    <row r="295" spans="1:3">
      <c r="A295">
        <v>294</v>
      </c>
      <c r="B295">
        <v>-16.47529467</v>
      </c>
      <c r="C295">
        <v>-68.216727300000002</v>
      </c>
    </row>
    <row r="296" spans="1:3">
      <c r="A296">
        <v>295</v>
      </c>
      <c r="B296">
        <v>-16.474945529999999</v>
      </c>
      <c r="C296">
        <v>-68.216517049999993</v>
      </c>
    </row>
    <row r="297" spans="1:3">
      <c r="A297">
        <v>296</v>
      </c>
      <c r="B297">
        <v>-16.474670450000001</v>
      </c>
      <c r="C297">
        <v>-68.216366120000004</v>
      </c>
    </row>
    <row r="298" spans="1:3">
      <c r="A298">
        <v>297</v>
      </c>
      <c r="B298">
        <v>-16.474318889999999</v>
      </c>
      <c r="C298">
        <v>-68.216192190000001</v>
      </c>
    </row>
    <row r="299" spans="1:3">
      <c r="A299">
        <v>298</v>
      </c>
      <c r="B299">
        <v>-16.473917910000001</v>
      </c>
      <c r="C299">
        <v>-68.215985009999997</v>
      </c>
    </row>
    <row r="300" spans="1:3">
      <c r="A300">
        <v>299</v>
      </c>
      <c r="B300">
        <v>-16.473622299999999</v>
      </c>
      <c r="C300">
        <v>-68.215829479999996</v>
      </c>
    </row>
    <row r="301" spans="1:3">
      <c r="A301">
        <v>300</v>
      </c>
      <c r="B301">
        <v>-16.473402449999998</v>
      </c>
      <c r="C301">
        <v>-68.216272520000004</v>
      </c>
    </row>
    <row r="302" spans="1:3">
      <c r="A302">
        <v>301</v>
      </c>
      <c r="B302">
        <v>-16.473850970000001</v>
      </c>
      <c r="C302">
        <v>-68.216512179999995</v>
      </c>
    </row>
    <row r="303" spans="1:3">
      <c r="A303">
        <v>302</v>
      </c>
      <c r="B303">
        <v>-16.474084600000001</v>
      </c>
      <c r="C303">
        <v>-68.216639670000006</v>
      </c>
    </row>
    <row r="304" spans="1:3">
      <c r="A304">
        <v>303</v>
      </c>
      <c r="B304">
        <v>-16.47437674</v>
      </c>
      <c r="C304">
        <v>-68.216786630000001</v>
      </c>
    </row>
    <row r="305" spans="1:3">
      <c r="A305">
        <v>304</v>
      </c>
      <c r="B305">
        <v>-16.474704419999998</v>
      </c>
      <c r="C305">
        <v>-68.216963079999999</v>
      </c>
    </row>
    <row r="306" spans="1:3">
      <c r="A306">
        <v>305</v>
      </c>
      <c r="B306">
        <v>-16.475021170000002</v>
      </c>
      <c r="C306">
        <v>-68.217135150000004</v>
      </c>
    </row>
    <row r="307" spans="1:3">
      <c r="A307">
        <v>306</v>
      </c>
      <c r="B307">
        <v>-16.475223010000001</v>
      </c>
      <c r="C307">
        <v>-68.217625440000006</v>
      </c>
    </row>
    <row r="308" spans="1:3">
      <c r="A308">
        <v>307</v>
      </c>
      <c r="B308">
        <v>-16.475088329999998</v>
      </c>
      <c r="C308">
        <v>-68.217875710000001</v>
      </c>
    </row>
    <row r="309" spans="1:3">
      <c r="A309">
        <v>308</v>
      </c>
      <c r="B309">
        <v>-16.47545234</v>
      </c>
      <c r="C309">
        <v>-68.218065240000001</v>
      </c>
    </row>
    <row r="310" spans="1:3">
      <c r="A310">
        <v>309</v>
      </c>
      <c r="B310">
        <v>-16.475757510000001</v>
      </c>
      <c r="C310">
        <v>-68.218232760000006</v>
      </c>
    </row>
    <row r="311" spans="1:3">
      <c r="A311">
        <v>310</v>
      </c>
      <c r="B311">
        <v>-16.476034720000001</v>
      </c>
      <c r="C311">
        <v>-68.218401159999999</v>
      </c>
    </row>
    <row r="312" spans="1:3">
      <c r="A312">
        <v>311</v>
      </c>
      <c r="B312">
        <v>-16.47646495</v>
      </c>
      <c r="C312">
        <v>-68.218637099999995</v>
      </c>
    </row>
    <row r="313" spans="1:3">
      <c r="A313">
        <v>312</v>
      </c>
      <c r="B313">
        <v>-16.476698809999998</v>
      </c>
      <c r="C313">
        <v>-68.218761560000004</v>
      </c>
    </row>
    <row r="314" spans="1:3">
      <c r="A314">
        <v>313</v>
      </c>
      <c r="B314">
        <v>-16.476953930000001</v>
      </c>
      <c r="C314">
        <v>-68.218905359999994</v>
      </c>
    </row>
    <row r="315" spans="1:3">
      <c r="A315">
        <v>314</v>
      </c>
      <c r="B315">
        <v>-16.4774621</v>
      </c>
      <c r="C315">
        <v>-68.219182590000003</v>
      </c>
    </row>
    <row r="316" spans="1:3">
      <c r="A316">
        <v>315</v>
      </c>
      <c r="B316">
        <v>-16.477297409999998</v>
      </c>
      <c r="C316">
        <v>-68.219512359999996</v>
      </c>
    </row>
    <row r="317" spans="1:3">
      <c r="A317">
        <v>316</v>
      </c>
      <c r="B317">
        <v>-16.47314768</v>
      </c>
      <c r="C317">
        <v>-68.216138610000002</v>
      </c>
    </row>
    <row r="318" spans="1:3">
      <c r="A318">
        <v>317</v>
      </c>
      <c r="B318">
        <v>-16.472854850000001</v>
      </c>
      <c r="C318">
        <v>-68.215975639999996</v>
      </c>
    </row>
    <row r="319" spans="1:3">
      <c r="A319">
        <v>318</v>
      </c>
      <c r="B319">
        <v>-16.472660869999999</v>
      </c>
      <c r="C319">
        <v>-68.215879099999995</v>
      </c>
    </row>
    <row r="320" spans="1:3">
      <c r="A320">
        <v>319</v>
      </c>
      <c r="B320">
        <v>-16.472440379999998</v>
      </c>
      <c r="C320">
        <v>-68.215753579999998</v>
      </c>
    </row>
    <row r="321" spans="1:3">
      <c r="A321">
        <v>320</v>
      </c>
      <c r="B321">
        <v>-16.47220437</v>
      </c>
      <c r="C321">
        <v>-68.216234150000005</v>
      </c>
    </row>
    <row r="322" spans="1:3">
      <c r="A322">
        <v>321</v>
      </c>
      <c r="B322">
        <v>-16.47238986</v>
      </c>
      <c r="C322">
        <v>-68.216425419999993</v>
      </c>
    </row>
    <row r="323" spans="1:3">
      <c r="A323">
        <v>322</v>
      </c>
      <c r="B323">
        <v>-16.472759159999999</v>
      </c>
      <c r="C323">
        <v>-68.216624539999998</v>
      </c>
    </row>
    <row r="324" spans="1:3">
      <c r="A324">
        <v>323</v>
      </c>
      <c r="B324">
        <v>-16.473135589999998</v>
      </c>
      <c r="C324">
        <v>-68.216822280000002</v>
      </c>
    </row>
    <row r="325" spans="1:3">
      <c r="A325">
        <v>324</v>
      </c>
      <c r="B325">
        <v>-16.474233250000001</v>
      </c>
      <c r="C325">
        <v>-68.217058690000002</v>
      </c>
    </row>
    <row r="326" spans="1:3">
      <c r="A326">
        <v>325</v>
      </c>
      <c r="B326">
        <v>-16.474094050000001</v>
      </c>
      <c r="C326">
        <v>-68.21733184</v>
      </c>
    </row>
    <row r="327" spans="1:3">
      <c r="A327">
        <v>326</v>
      </c>
      <c r="B327">
        <v>-16.474316030000001</v>
      </c>
      <c r="C327">
        <v>-68.217456229999996</v>
      </c>
    </row>
    <row r="328" spans="1:3">
      <c r="A328">
        <v>327</v>
      </c>
      <c r="B328">
        <v>-16.474509520000002</v>
      </c>
      <c r="C328">
        <v>-68.217584560000006</v>
      </c>
    </row>
    <row r="329" spans="1:3">
      <c r="A329">
        <v>328</v>
      </c>
      <c r="B329">
        <v>-16.474954749999998</v>
      </c>
      <c r="C329">
        <v>-68.218142900000004</v>
      </c>
    </row>
    <row r="330" spans="1:3">
      <c r="A330">
        <v>329</v>
      </c>
      <c r="B330">
        <v>-16.474858619999999</v>
      </c>
      <c r="C330">
        <v>-68.218334299999995</v>
      </c>
    </row>
    <row r="331" spans="1:3">
      <c r="A331">
        <v>330</v>
      </c>
      <c r="B331">
        <v>-16.475091800000001</v>
      </c>
      <c r="C331">
        <v>-68.215350849999993</v>
      </c>
    </row>
    <row r="332" spans="1:3">
      <c r="A332">
        <v>331</v>
      </c>
      <c r="B332">
        <v>-16.47523305</v>
      </c>
      <c r="C332">
        <v>-68.215042159999996</v>
      </c>
    </row>
    <row r="333" spans="1:3">
      <c r="A333">
        <v>332</v>
      </c>
      <c r="B333">
        <v>-16.475345690000001</v>
      </c>
      <c r="C333">
        <v>-68.214803450000005</v>
      </c>
    </row>
    <row r="334" spans="1:3">
      <c r="A334">
        <v>333</v>
      </c>
      <c r="B334">
        <v>-16.475448220000001</v>
      </c>
      <c r="C334">
        <v>-68.214617219999994</v>
      </c>
    </row>
    <row r="335" spans="1:3">
      <c r="A335">
        <v>334</v>
      </c>
      <c r="B335">
        <v>-16.475614360000002</v>
      </c>
      <c r="C335">
        <v>-68.214264880000002</v>
      </c>
    </row>
    <row r="336" spans="1:3">
      <c r="A336">
        <v>335</v>
      </c>
      <c r="B336">
        <v>-16.47578979</v>
      </c>
      <c r="C336">
        <v>-68.213941070000004</v>
      </c>
    </row>
    <row r="337" spans="1:3">
      <c r="A337">
        <v>336</v>
      </c>
      <c r="B337">
        <v>-16.475888040000001</v>
      </c>
      <c r="C337">
        <v>-68.213761840000004</v>
      </c>
    </row>
    <row r="338" spans="1:3">
      <c r="A338">
        <v>337</v>
      </c>
      <c r="B338">
        <v>-16.475395339999999</v>
      </c>
      <c r="C338">
        <v>-68.213507000000007</v>
      </c>
    </row>
    <row r="339" spans="1:3">
      <c r="A339">
        <v>338</v>
      </c>
      <c r="B339">
        <v>-16.475498219999999</v>
      </c>
      <c r="C339">
        <v>-68.213323939999995</v>
      </c>
    </row>
    <row r="340" spans="1:3">
      <c r="A340">
        <v>339</v>
      </c>
      <c r="B340">
        <v>-16.475686660000001</v>
      </c>
      <c r="C340">
        <v>-68.212957810000006</v>
      </c>
    </row>
    <row r="341" spans="1:3">
      <c r="A341">
        <v>340</v>
      </c>
      <c r="B341">
        <v>-16.47585918</v>
      </c>
      <c r="C341">
        <v>-68.212584590000006</v>
      </c>
    </row>
    <row r="342" spans="1:3">
      <c r="A342">
        <v>341</v>
      </c>
      <c r="B342">
        <v>-16.475615229999999</v>
      </c>
      <c r="C342">
        <v>-68.212425600000003</v>
      </c>
    </row>
    <row r="343" spans="1:3">
      <c r="A343">
        <v>342</v>
      </c>
      <c r="B343">
        <v>-16.47531957</v>
      </c>
      <c r="C343">
        <v>-68.212279629999998</v>
      </c>
    </row>
    <row r="344" spans="1:3">
      <c r="A344">
        <v>343</v>
      </c>
      <c r="B344">
        <v>-16.475197170000001</v>
      </c>
      <c r="C344">
        <v>-68.212538760000001</v>
      </c>
    </row>
    <row r="345" spans="1:3">
      <c r="A345">
        <v>344</v>
      </c>
      <c r="B345">
        <v>-16.475087899999998</v>
      </c>
      <c r="C345">
        <v>-68.212742430000006</v>
      </c>
    </row>
    <row r="346" spans="1:3">
      <c r="A346">
        <v>345</v>
      </c>
      <c r="B346">
        <v>-16.474945909999999</v>
      </c>
      <c r="C346">
        <v>-68.213082589999999</v>
      </c>
    </row>
    <row r="347" spans="1:3">
      <c r="A347">
        <v>346</v>
      </c>
      <c r="B347">
        <v>-16.4747664</v>
      </c>
      <c r="C347">
        <v>-68.213420569999997</v>
      </c>
    </row>
    <row r="348" spans="1:3">
      <c r="A348">
        <v>347</v>
      </c>
      <c r="B348">
        <v>-16.474613130000002</v>
      </c>
      <c r="C348">
        <v>-68.213726390000005</v>
      </c>
    </row>
    <row r="349" spans="1:3">
      <c r="A349">
        <v>348</v>
      </c>
      <c r="B349">
        <v>-16.474161089999999</v>
      </c>
      <c r="C349">
        <v>-68.213507329999999</v>
      </c>
    </row>
    <row r="350" spans="1:3">
      <c r="A350">
        <v>349</v>
      </c>
      <c r="B350">
        <v>-16.473990109999999</v>
      </c>
      <c r="C350">
        <v>-68.213859740000004</v>
      </c>
    </row>
    <row r="351" spans="1:3">
      <c r="A351">
        <v>350</v>
      </c>
      <c r="B351">
        <v>-16.47382309</v>
      </c>
      <c r="C351">
        <v>-68.214214560000002</v>
      </c>
    </row>
    <row r="352" spans="1:3">
      <c r="A352">
        <v>351</v>
      </c>
      <c r="B352">
        <v>-16.473314890000001</v>
      </c>
      <c r="C352">
        <v>-68.214438189999996</v>
      </c>
    </row>
    <row r="353" spans="1:3">
      <c r="A353">
        <v>352</v>
      </c>
      <c r="B353">
        <v>-16.473675650000001</v>
      </c>
      <c r="C353">
        <v>-68.214599870000001</v>
      </c>
    </row>
    <row r="354" spans="1:3">
      <c r="A354">
        <v>353</v>
      </c>
      <c r="B354">
        <v>-16.4740468</v>
      </c>
      <c r="C354">
        <v>-68.214811170000004</v>
      </c>
    </row>
    <row r="355" spans="1:3">
      <c r="A355">
        <v>354</v>
      </c>
      <c r="B355">
        <v>-16.474221539999998</v>
      </c>
      <c r="C355">
        <v>-68.214473709999993</v>
      </c>
    </row>
    <row r="356" spans="1:3">
      <c r="A356">
        <v>355</v>
      </c>
      <c r="B356">
        <v>-16.474391529999998</v>
      </c>
      <c r="C356">
        <v>-68.214148120000004</v>
      </c>
    </row>
    <row r="357" spans="1:3">
      <c r="A357">
        <v>356</v>
      </c>
      <c r="B357">
        <v>-16.47583667</v>
      </c>
      <c r="C357">
        <v>-68.214390550000005</v>
      </c>
    </row>
    <row r="358" spans="1:3">
      <c r="A358">
        <v>357</v>
      </c>
      <c r="B358">
        <v>-16.476045030000002</v>
      </c>
      <c r="C358">
        <v>-68.2145115</v>
      </c>
    </row>
    <row r="359" spans="1:3">
      <c r="A359">
        <v>358</v>
      </c>
      <c r="B359">
        <v>-16.476334850000001</v>
      </c>
      <c r="C359">
        <v>-68.214660230000007</v>
      </c>
    </row>
    <row r="360" spans="1:3">
      <c r="A360">
        <v>359</v>
      </c>
      <c r="B360">
        <v>-16.476592719999999</v>
      </c>
      <c r="C360">
        <v>-68.214794389999994</v>
      </c>
    </row>
    <row r="361" spans="1:3">
      <c r="A361">
        <v>360</v>
      </c>
      <c r="B361">
        <v>-16.476769650000001</v>
      </c>
      <c r="C361">
        <v>-68.214434220000001</v>
      </c>
    </row>
    <row r="362" spans="1:3">
      <c r="A362">
        <v>361</v>
      </c>
      <c r="B362">
        <v>-16.476936500000001</v>
      </c>
      <c r="C362">
        <v>-68.214098879999995</v>
      </c>
    </row>
    <row r="363" spans="1:3">
      <c r="A363">
        <v>362</v>
      </c>
      <c r="B363">
        <v>-16.47708355</v>
      </c>
      <c r="C363">
        <v>-68.213787010000004</v>
      </c>
    </row>
    <row r="364" spans="1:3">
      <c r="A364">
        <v>363</v>
      </c>
      <c r="B364">
        <v>-16.477593550000002</v>
      </c>
      <c r="C364">
        <v>-68.214061020000003</v>
      </c>
    </row>
    <row r="365" spans="1:3">
      <c r="A365">
        <v>364</v>
      </c>
      <c r="B365">
        <v>-16.4774204</v>
      </c>
      <c r="C365">
        <v>-68.214403520000005</v>
      </c>
    </row>
    <row r="366" spans="1:3">
      <c r="A366">
        <v>365</v>
      </c>
      <c r="B366">
        <v>-16.477252369999999</v>
      </c>
      <c r="C366">
        <v>-68.214735649999994</v>
      </c>
    </row>
    <row r="367" spans="1:3">
      <c r="A367">
        <v>366</v>
      </c>
      <c r="B367">
        <v>-16.477086700000001</v>
      </c>
      <c r="C367">
        <v>-68.215057849999994</v>
      </c>
    </row>
    <row r="368" spans="1:3">
      <c r="A368">
        <v>367</v>
      </c>
      <c r="B368">
        <v>-16.47732212</v>
      </c>
      <c r="C368">
        <v>-68.215190250000006</v>
      </c>
    </row>
    <row r="369" spans="1:3">
      <c r="A369">
        <v>368</v>
      </c>
      <c r="B369">
        <v>-16.47753951</v>
      </c>
      <c r="C369">
        <v>-68.215311159999999</v>
      </c>
    </row>
    <row r="370" spans="1:3">
      <c r="A370">
        <v>369</v>
      </c>
      <c r="B370">
        <v>-16.477360059999999</v>
      </c>
      <c r="C370">
        <v>-68.215667879999998</v>
      </c>
    </row>
    <row r="371" spans="1:3">
      <c r="A371">
        <v>370</v>
      </c>
      <c r="B371">
        <v>-16.474917489999999</v>
      </c>
      <c r="C371">
        <v>-68.209715590000002</v>
      </c>
    </row>
    <row r="372" spans="1:3">
      <c r="A372">
        <v>371</v>
      </c>
      <c r="B372">
        <v>-16.47479629</v>
      </c>
      <c r="C372">
        <v>-68.209683269999999</v>
      </c>
    </row>
    <row r="373" spans="1:3">
      <c r="A373">
        <v>372</v>
      </c>
      <c r="B373">
        <v>-16.47426978</v>
      </c>
      <c r="C373">
        <v>-68.209400930000001</v>
      </c>
    </row>
    <row r="374" spans="1:3">
      <c r="A374">
        <v>373</v>
      </c>
      <c r="B374">
        <v>-16.473948530000001</v>
      </c>
      <c r="C374">
        <v>-68.20924101</v>
      </c>
    </row>
    <row r="375" spans="1:3">
      <c r="A375">
        <v>374</v>
      </c>
      <c r="B375">
        <v>-16.473609660000001</v>
      </c>
      <c r="C375">
        <v>-68.209058810000002</v>
      </c>
    </row>
    <row r="376" spans="1:3">
      <c r="A376">
        <v>375</v>
      </c>
      <c r="B376">
        <v>-16.473508410000001</v>
      </c>
      <c r="C376">
        <v>-68.209267969999999</v>
      </c>
    </row>
    <row r="377" spans="1:3">
      <c r="A377">
        <v>376</v>
      </c>
      <c r="B377">
        <v>-16.47341836</v>
      </c>
      <c r="C377">
        <v>-68.209469060000004</v>
      </c>
    </row>
    <row r="378" spans="1:3">
      <c r="A378">
        <v>377</v>
      </c>
      <c r="B378">
        <v>-16.473612410000001</v>
      </c>
      <c r="C378">
        <v>-68.209578160000007</v>
      </c>
    </row>
    <row r="379" spans="1:3">
      <c r="A379">
        <v>378</v>
      </c>
      <c r="B379">
        <v>-16.473823750000001</v>
      </c>
      <c r="C379">
        <v>-68.209703500000003</v>
      </c>
    </row>
    <row r="380" spans="1:3">
      <c r="A380">
        <v>379</v>
      </c>
      <c r="B380">
        <v>-16.47366216</v>
      </c>
      <c r="C380">
        <v>-68.21006088</v>
      </c>
    </row>
    <row r="381" spans="1:3">
      <c r="A381">
        <v>380</v>
      </c>
      <c r="B381">
        <v>-16.47349796</v>
      </c>
      <c r="C381">
        <v>-68.210358130000003</v>
      </c>
    </row>
    <row r="382" spans="1:3">
      <c r="A382">
        <v>381</v>
      </c>
      <c r="B382">
        <v>-16.473384750000001</v>
      </c>
      <c r="C382">
        <v>-68.210574260000001</v>
      </c>
    </row>
    <row r="383" spans="1:3">
      <c r="A383">
        <v>382</v>
      </c>
      <c r="B383">
        <v>-16.47356452</v>
      </c>
      <c r="C383">
        <v>-68.210616119999997</v>
      </c>
    </row>
    <row r="384" spans="1:3">
      <c r="A384">
        <v>383</v>
      </c>
      <c r="B384">
        <v>-16.473442009999999</v>
      </c>
      <c r="C384">
        <v>-68.210881540000003</v>
      </c>
    </row>
    <row r="385" spans="1:3">
      <c r="A385">
        <v>384</v>
      </c>
      <c r="B385">
        <v>-16.47329564</v>
      </c>
      <c r="C385">
        <v>-68.211177890000002</v>
      </c>
    </row>
    <row r="386" spans="1:3">
      <c r="A386">
        <v>385</v>
      </c>
      <c r="B386">
        <v>-16.473158600000001</v>
      </c>
      <c r="C386">
        <v>-68.211474870000004</v>
      </c>
    </row>
    <row r="387" spans="1:3">
      <c r="A387">
        <v>386</v>
      </c>
      <c r="B387">
        <v>-16.473067530000002</v>
      </c>
      <c r="C387">
        <v>-68.211662709999999</v>
      </c>
    </row>
    <row r="388" spans="1:3">
      <c r="A388">
        <v>387</v>
      </c>
      <c r="B388">
        <v>-16.472903389999999</v>
      </c>
      <c r="C388">
        <v>-68.211980740000001</v>
      </c>
    </row>
    <row r="389" spans="1:3">
      <c r="A389">
        <v>388</v>
      </c>
      <c r="B389">
        <v>-16.472792609999999</v>
      </c>
      <c r="C389">
        <v>-68.212197320000001</v>
      </c>
    </row>
    <row r="390" spans="1:3">
      <c r="A390">
        <v>389</v>
      </c>
      <c r="B390">
        <v>-16.4726398</v>
      </c>
      <c r="C390">
        <v>-68.212521319999993</v>
      </c>
    </row>
    <row r="391" spans="1:3">
      <c r="A391">
        <v>390</v>
      </c>
      <c r="B391">
        <v>-16.47253963</v>
      </c>
      <c r="C391">
        <v>-68.212713179999994</v>
      </c>
    </row>
    <row r="392" spans="1:3">
      <c r="A392">
        <v>391</v>
      </c>
      <c r="B392">
        <v>-16.47286021</v>
      </c>
      <c r="C392">
        <v>-68.212885439999994</v>
      </c>
    </row>
    <row r="393" spans="1:3">
      <c r="A393">
        <v>392</v>
      </c>
      <c r="B393">
        <v>-16.473127059999999</v>
      </c>
      <c r="C393">
        <v>-68.213026569999997</v>
      </c>
    </row>
    <row r="394" spans="1:3">
      <c r="A394">
        <v>393</v>
      </c>
      <c r="B394">
        <v>-16.473432670000001</v>
      </c>
      <c r="C394">
        <v>-68.213189389999997</v>
      </c>
    </row>
    <row r="395" spans="1:3">
      <c r="A395">
        <v>394</v>
      </c>
      <c r="B395">
        <v>-16.473751270000001</v>
      </c>
      <c r="C395">
        <v>-68.208769860000004</v>
      </c>
    </row>
    <row r="396" spans="1:3">
      <c r="A396">
        <v>395</v>
      </c>
      <c r="B396">
        <v>-16.47390541</v>
      </c>
      <c r="C396">
        <v>-68.208491739999999</v>
      </c>
    </row>
    <row r="397" spans="1:3">
      <c r="A397">
        <v>396</v>
      </c>
      <c r="B397">
        <v>-16.474224339999999</v>
      </c>
      <c r="C397">
        <v>-68.208653220000002</v>
      </c>
    </row>
    <row r="398" spans="1:3">
      <c r="A398">
        <v>397</v>
      </c>
      <c r="B398">
        <v>-16.47451027</v>
      </c>
      <c r="C398">
        <v>-68.208794240000003</v>
      </c>
    </row>
    <row r="399" spans="1:3">
      <c r="A399">
        <v>398</v>
      </c>
      <c r="B399">
        <v>-16.47474725</v>
      </c>
      <c r="C399">
        <v>-68.208926489999996</v>
      </c>
    </row>
    <row r="400" spans="1:3">
      <c r="A400">
        <v>399</v>
      </c>
      <c r="B400">
        <v>-16.474447720000001</v>
      </c>
      <c r="C400">
        <v>-68.208146859999999</v>
      </c>
    </row>
    <row r="401" spans="1:3">
      <c r="A401">
        <v>400</v>
      </c>
      <c r="B401">
        <v>-16.474159419999999</v>
      </c>
      <c r="C401">
        <v>-68.207995990000001</v>
      </c>
    </row>
    <row r="402" spans="1:3">
      <c r="A402">
        <v>401</v>
      </c>
      <c r="B402">
        <v>-16.474023639999999</v>
      </c>
      <c r="C402">
        <v>-68.20823686</v>
      </c>
    </row>
    <row r="403" spans="1:3">
      <c r="A403">
        <v>402</v>
      </c>
      <c r="B403">
        <v>-16.473812259999999</v>
      </c>
      <c r="C403">
        <v>-68.207934850000001</v>
      </c>
    </row>
    <row r="404" spans="1:3">
      <c r="A404">
        <v>403</v>
      </c>
      <c r="B404">
        <v>-16.473482480000001</v>
      </c>
      <c r="C404">
        <v>-68.207752540000001</v>
      </c>
    </row>
    <row r="405" spans="1:3">
      <c r="A405">
        <v>404</v>
      </c>
      <c r="B405">
        <v>-16.473204939999999</v>
      </c>
      <c r="C405">
        <v>-68.207613069999994</v>
      </c>
    </row>
    <row r="406" spans="1:3">
      <c r="A406">
        <v>405</v>
      </c>
      <c r="B406">
        <v>-16.472882179999999</v>
      </c>
      <c r="C406">
        <v>-68.207459229999998</v>
      </c>
    </row>
    <row r="407" spans="1:3">
      <c r="A407">
        <v>406</v>
      </c>
      <c r="B407">
        <v>-16.4727073</v>
      </c>
      <c r="C407">
        <v>-68.207798519999997</v>
      </c>
    </row>
    <row r="408" spans="1:3">
      <c r="A408">
        <v>407</v>
      </c>
      <c r="B408">
        <v>-16.472505420000001</v>
      </c>
      <c r="C408">
        <v>-68.207694570000001</v>
      </c>
    </row>
    <row r="409" spans="1:3">
      <c r="A409">
        <v>408</v>
      </c>
      <c r="B409">
        <v>-16.472244069999999</v>
      </c>
      <c r="C409">
        <v>-68.207560770000001</v>
      </c>
    </row>
    <row r="410" spans="1:3">
      <c r="A410">
        <v>409</v>
      </c>
      <c r="B410">
        <v>-16.47196486</v>
      </c>
      <c r="C410">
        <v>-68.207411480000005</v>
      </c>
    </row>
    <row r="411" spans="1:3">
      <c r="A411">
        <v>410</v>
      </c>
      <c r="B411">
        <v>-16.47176163</v>
      </c>
      <c r="C411">
        <v>-68.207287339999993</v>
      </c>
    </row>
    <row r="412" spans="1:3">
      <c r="A412">
        <v>411</v>
      </c>
      <c r="B412">
        <v>-16.471530959999999</v>
      </c>
      <c r="C412">
        <v>-68.207151670000002</v>
      </c>
    </row>
    <row r="413" spans="1:3">
      <c r="A413">
        <v>412</v>
      </c>
      <c r="B413">
        <v>-16.471339260000001</v>
      </c>
      <c r="C413">
        <v>-68.207044749999994</v>
      </c>
    </row>
    <row r="414" spans="1:3">
      <c r="A414">
        <v>413</v>
      </c>
      <c r="B414">
        <v>-16.471124289999999</v>
      </c>
      <c r="C414">
        <v>-68.206934700000005</v>
      </c>
    </row>
    <row r="415" spans="1:3">
      <c r="A415">
        <v>414</v>
      </c>
      <c r="B415">
        <v>-16.471281680000001</v>
      </c>
      <c r="C415">
        <v>-68.206599639999993</v>
      </c>
    </row>
    <row r="416" spans="1:3">
      <c r="A416">
        <v>415</v>
      </c>
      <c r="B416">
        <v>-16.471490259999999</v>
      </c>
      <c r="C416">
        <v>-68.206239019999998</v>
      </c>
    </row>
    <row r="417" spans="1:3">
      <c r="A417">
        <v>416</v>
      </c>
      <c r="B417">
        <v>-16.471852859999998</v>
      </c>
      <c r="C417">
        <v>-68.206380269999997</v>
      </c>
    </row>
    <row r="418" spans="1:3">
      <c r="A418">
        <v>417</v>
      </c>
      <c r="B418">
        <v>-16.47161959</v>
      </c>
      <c r="C418">
        <v>-68.205974819999994</v>
      </c>
    </row>
    <row r="419" spans="1:3">
      <c r="A419">
        <v>418</v>
      </c>
      <c r="B419">
        <v>-16.471784830000001</v>
      </c>
      <c r="C419">
        <v>-68.205663580000007</v>
      </c>
    </row>
    <row r="420" spans="1:3">
      <c r="A420">
        <v>419</v>
      </c>
      <c r="B420">
        <v>-16.47228381</v>
      </c>
      <c r="C420">
        <v>-68.205864840000004</v>
      </c>
    </row>
    <row r="421" spans="1:3">
      <c r="A421">
        <v>420</v>
      </c>
      <c r="B421">
        <v>-16.47249952</v>
      </c>
      <c r="C421">
        <v>-68.205431129999994</v>
      </c>
    </row>
    <row r="422" spans="1:3">
      <c r="A422">
        <v>421</v>
      </c>
      <c r="B422">
        <v>-16.472658580000001</v>
      </c>
      <c r="C422">
        <v>-68.205075460000003</v>
      </c>
    </row>
    <row r="423" spans="1:3">
      <c r="A423">
        <v>422</v>
      </c>
      <c r="B423">
        <v>-16.472853489999999</v>
      </c>
      <c r="C423">
        <v>-68.204753400000001</v>
      </c>
    </row>
    <row r="424" spans="1:3">
      <c r="A424">
        <v>423</v>
      </c>
      <c r="B424">
        <v>-16.473068789999999</v>
      </c>
      <c r="C424">
        <v>-68.204321590000006</v>
      </c>
    </row>
    <row r="425" spans="1:3">
      <c r="A425">
        <v>424</v>
      </c>
      <c r="B425">
        <v>-16.47324811</v>
      </c>
      <c r="C425">
        <v>-68.203936769999999</v>
      </c>
    </row>
    <row r="426" spans="1:3">
      <c r="A426">
        <v>425</v>
      </c>
      <c r="B426">
        <v>-16.473101710000002</v>
      </c>
      <c r="C426">
        <v>-68.203594420000002</v>
      </c>
    </row>
    <row r="427" spans="1:3">
      <c r="A427">
        <v>426</v>
      </c>
      <c r="B427">
        <v>-16.473328410000001</v>
      </c>
      <c r="C427">
        <v>-68.20371222</v>
      </c>
    </row>
    <row r="428" spans="1:3">
      <c r="A428">
        <v>427</v>
      </c>
      <c r="B428">
        <v>-16.473699629999999</v>
      </c>
      <c r="C428">
        <v>-68.203900520000005</v>
      </c>
    </row>
    <row r="429" spans="1:3">
      <c r="A429">
        <v>428</v>
      </c>
      <c r="B429">
        <v>-16.473618550000001</v>
      </c>
      <c r="C429">
        <v>-68.204072229999994</v>
      </c>
    </row>
    <row r="430" spans="1:3">
      <c r="A430">
        <v>429</v>
      </c>
      <c r="B430">
        <v>-16.473450400000001</v>
      </c>
      <c r="C430">
        <v>-68.20440112</v>
      </c>
    </row>
    <row r="431" spans="1:3">
      <c r="A431">
        <v>430</v>
      </c>
      <c r="B431">
        <v>-16.473753810000002</v>
      </c>
      <c r="C431">
        <v>-68.204580230000005</v>
      </c>
    </row>
    <row r="432" spans="1:3">
      <c r="A432">
        <v>431</v>
      </c>
      <c r="B432">
        <v>-16.474078030000001</v>
      </c>
      <c r="C432">
        <v>-68.204747789999999</v>
      </c>
    </row>
    <row r="433" spans="1:3">
      <c r="A433">
        <v>432</v>
      </c>
      <c r="B433">
        <v>-16.474355920000001</v>
      </c>
      <c r="C433">
        <v>-68.204906350000002</v>
      </c>
    </row>
    <row r="434" spans="1:3">
      <c r="A434">
        <v>433</v>
      </c>
      <c r="B434">
        <v>-16.474640310000002</v>
      </c>
      <c r="C434">
        <v>-68.205077250000002</v>
      </c>
    </row>
    <row r="435" spans="1:3">
      <c r="A435">
        <v>434</v>
      </c>
      <c r="B435">
        <v>-16.47486026</v>
      </c>
      <c r="C435">
        <v>-68.204556550000007</v>
      </c>
    </row>
    <row r="436" spans="1:3">
      <c r="A436">
        <v>435</v>
      </c>
      <c r="B436">
        <v>-16.475247360000001</v>
      </c>
      <c r="C436">
        <v>-68.204752999999997</v>
      </c>
    </row>
    <row r="437" spans="1:3">
      <c r="A437">
        <v>436</v>
      </c>
      <c r="B437">
        <v>-16.47208964</v>
      </c>
      <c r="C437">
        <v>-68.207064160000002</v>
      </c>
    </row>
    <row r="438" spans="1:3">
      <c r="A438">
        <v>437</v>
      </c>
      <c r="B438">
        <v>-16.472617580000001</v>
      </c>
      <c r="C438">
        <v>-68.206023329999994</v>
      </c>
    </row>
    <row r="439" spans="1:3">
      <c r="A439">
        <v>438</v>
      </c>
      <c r="B439">
        <v>-16.472791019999999</v>
      </c>
      <c r="C439">
        <v>-68.205677530000003</v>
      </c>
    </row>
    <row r="440" spans="1:3">
      <c r="A440">
        <v>439</v>
      </c>
      <c r="B440">
        <v>-16.47291061</v>
      </c>
      <c r="C440">
        <v>-68.205452179999995</v>
      </c>
    </row>
    <row r="441" spans="1:3">
      <c r="A441">
        <v>440</v>
      </c>
      <c r="B441">
        <v>-16.472997899999999</v>
      </c>
      <c r="C441">
        <v>-68.205285110000005</v>
      </c>
    </row>
    <row r="442" spans="1:3">
      <c r="A442">
        <v>441</v>
      </c>
      <c r="B442">
        <v>-16.473124120000001</v>
      </c>
      <c r="C442">
        <v>-68.205039159999998</v>
      </c>
    </row>
    <row r="443" spans="1:3">
      <c r="A443">
        <v>442</v>
      </c>
      <c r="B443">
        <v>-16.473249240000001</v>
      </c>
      <c r="C443">
        <v>-68.204777800000002</v>
      </c>
    </row>
    <row r="444" spans="1:3">
      <c r="A444">
        <v>443</v>
      </c>
      <c r="B444">
        <v>-16.473558140000002</v>
      </c>
      <c r="C444">
        <v>-68.204931770000002</v>
      </c>
    </row>
    <row r="445" spans="1:3">
      <c r="A445">
        <v>444</v>
      </c>
      <c r="B445">
        <v>-16.473858</v>
      </c>
      <c r="C445">
        <v>-68.205065410000003</v>
      </c>
    </row>
    <row r="446" spans="1:3">
      <c r="A446">
        <v>445</v>
      </c>
      <c r="B446">
        <v>-16.474297780000001</v>
      </c>
      <c r="C446">
        <v>-68.20532403</v>
      </c>
    </row>
    <row r="447" spans="1:3">
      <c r="A447">
        <v>446</v>
      </c>
      <c r="B447">
        <v>-16.474230429999999</v>
      </c>
      <c r="C447">
        <v>-68.205532550000001</v>
      </c>
    </row>
    <row r="448" spans="1:3">
      <c r="A448">
        <v>447</v>
      </c>
      <c r="B448">
        <v>-16.473965230000001</v>
      </c>
      <c r="C448">
        <v>-68.205766550000007</v>
      </c>
    </row>
    <row r="449" spans="1:3">
      <c r="A449">
        <v>448</v>
      </c>
      <c r="B449">
        <v>-16.47371652</v>
      </c>
      <c r="C449">
        <v>-68.205600439999998</v>
      </c>
    </row>
    <row r="450" spans="1:3">
      <c r="A450">
        <v>449</v>
      </c>
      <c r="B450">
        <v>-16.47287437</v>
      </c>
      <c r="C450">
        <v>-68.206154789999999</v>
      </c>
    </row>
    <row r="451" spans="1:3">
      <c r="A451">
        <v>450</v>
      </c>
      <c r="B451">
        <v>-16.473177849999999</v>
      </c>
      <c r="C451">
        <v>-68.206310149999993</v>
      </c>
    </row>
    <row r="452" spans="1:3">
      <c r="A452">
        <v>451</v>
      </c>
      <c r="B452">
        <v>-16.47342063</v>
      </c>
      <c r="C452">
        <v>-68.206434450000003</v>
      </c>
    </row>
    <row r="453" spans="1:3">
      <c r="A453">
        <v>452</v>
      </c>
      <c r="B453">
        <v>-16.47318254</v>
      </c>
      <c r="C453">
        <v>-68.206901000000002</v>
      </c>
    </row>
    <row r="454" spans="1:3">
      <c r="A454">
        <v>453</v>
      </c>
      <c r="B454">
        <v>-16.473384249999999</v>
      </c>
      <c r="C454">
        <v>-68.207008569999999</v>
      </c>
    </row>
    <row r="455" spans="1:3">
      <c r="A455">
        <v>454</v>
      </c>
      <c r="B455">
        <v>-16.47367977</v>
      </c>
      <c r="C455">
        <v>-68.207172810000003</v>
      </c>
    </row>
    <row r="456" spans="1:3">
      <c r="A456">
        <v>455</v>
      </c>
      <c r="B456">
        <v>-16.474263090000001</v>
      </c>
      <c r="C456">
        <v>-68.207761509999997</v>
      </c>
    </row>
    <row r="457" spans="1:3">
      <c r="A457">
        <v>456</v>
      </c>
      <c r="B457">
        <v>-16.474393200000002</v>
      </c>
      <c r="C457">
        <v>-68.207519199999993</v>
      </c>
    </row>
    <row r="458" spans="1:3">
      <c r="A458">
        <v>457</v>
      </c>
      <c r="B458">
        <v>-16.474613949999998</v>
      </c>
      <c r="C458">
        <v>-68.207077299999995</v>
      </c>
    </row>
    <row r="459" spans="1:3">
      <c r="A459">
        <v>458</v>
      </c>
      <c r="B459">
        <v>-16.474573960000001</v>
      </c>
      <c r="C459">
        <v>-68.206809989999996</v>
      </c>
    </row>
    <row r="460" spans="1:3">
      <c r="A460">
        <v>459</v>
      </c>
      <c r="B460">
        <v>-16.474847520000001</v>
      </c>
      <c r="C460">
        <v>-68.207190389999994</v>
      </c>
    </row>
    <row r="461" spans="1:3">
      <c r="A461">
        <v>460</v>
      </c>
      <c r="B461">
        <v>-16.47515181</v>
      </c>
      <c r="C461">
        <v>-68.207359210000007</v>
      </c>
    </row>
    <row r="462" spans="1:3">
      <c r="A462">
        <v>461</v>
      </c>
      <c r="B462">
        <v>-16.475417019999998</v>
      </c>
      <c r="C462">
        <v>-68.207500800000005</v>
      </c>
    </row>
    <row r="463" spans="1:3">
      <c r="A463">
        <v>462</v>
      </c>
      <c r="B463">
        <v>-16.475626930000001</v>
      </c>
      <c r="C463">
        <v>-68.207745610000003</v>
      </c>
    </row>
    <row r="464" spans="1:3">
      <c r="A464">
        <v>463</v>
      </c>
      <c r="B464">
        <v>-16.475791940000001</v>
      </c>
      <c r="C464">
        <v>-68.2074499</v>
      </c>
    </row>
    <row r="465" spans="1:3">
      <c r="A465">
        <v>464</v>
      </c>
      <c r="B465">
        <v>-16.47587897</v>
      </c>
      <c r="C465">
        <v>-68.207244790000004</v>
      </c>
    </row>
    <row r="466" spans="1:3">
      <c r="A466">
        <v>465</v>
      </c>
      <c r="B466">
        <v>-16.475971909999998</v>
      </c>
      <c r="C466">
        <v>-68.207061440000004</v>
      </c>
    </row>
    <row r="467" spans="1:3">
      <c r="A467">
        <v>466</v>
      </c>
      <c r="B467">
        <v>-16.475718100000002</v>
      </c>
      <c r="C467">
        <v>-68.206937780000004</v>
      </c>
    </row>
    <row r="468" spans="1:3">
      <c r="A468">
        <v>467</v>
      </c>
      <c r="B468">
        <v>-16.475469520000001</v>
      </c>
      <c r="C468">
        <v>-68.206795409999998</v>
      </c>
    </row>
    <row r="469" spans="1:3">
      <c r="A469">
        <v>468</v>
      </c>
      <c r="B469">
        <v>-16.47515731</v>
      </c>
      <c r="C469">
        <v>-68.206613509999997</v>
      </c>
    </row>
    <row r="470" spans="1:3">
      <c r="A470">
        <v>469</v>
      </c>
      <c r="B470">
        <v>-16.474789189999999</v>
      </c>
      <c r="C470">
        <v>-68.206433070000003</v>
      </c>
    </row>
    <row r="471" spans="1:3">
      <c r="A471">
        <v>470</v>
      </c>
      <c r="B471">
        <v>-16.474962430000001</v>
      </c>
      <c r="C471">
        <v>-68.206098979999993</v>
      </c>
    </row>
    <row r="472" spans="1:3">
      <c r="A472">
        <v>471</v>
      </c>
      <c r="B472">
        <v>-16.475054149999998</v>
      </c>
      <c r="C472">
        <v>-68.205922790000002</v>
      </c>
    </row>
    <row r="473" spans="1:3">
      <c r="A473">
        <v>472</v>
      </c>
      <c r="B473">
        <v>-16.475350630000001</v>
      </c>
      <c r="C473">
        <v>-68.206091959999995</v>
      </c>
    </row>
    <row r="474" spans="1:3">
      <c r="A474">
        <v>473</v>
      </c>
      <c r="B474">
        <v>-16.475653550000001</v>
      </c>
      <c r="C474">
        <v>-68.206263010000001</v>
      </c>
    </row>
    <row r="475" spans="1:3">
      <c r="A475">
        <v>474</v>
      </c>
      <c r="B475">
        <v>-16.475984740000001</v>
      </c>
      <c r="C475">
        <v>-68.206441949999999</v>
      </c>
    </row>
    <row r="476" spans="1:3">
      <c r="A476">
        <v>475</v>
      </c>
      <c r="B476">
        <v>-16.476216109999999</v>
      </c>
      <c r="C476">
        <v>-68.206575079999993</v>
      </c>
    </row>
    <row r="477" spans="1:3">
      <c r="A477">
        <v>476</v>
      </c>
      <c r="B477">
        <v>-16.476479619999999</v>
      </c>
      <c r="C477">
        <v>-68.206066149999998</v>
      </c>
    </row>
    <row r="478" spans="1:3">
      <c r="A478">
        <v>477</v>
      </c>
      <c r="B478">
        <v>-16.476231420000001</v>
      </c>
      <c r="C478">
        <v>-68.205932610000005</v>
      </c>
    </row>
    <row r="479" spans="1:3">
      <c r="A479">
        <v>478</v>
      </c>
      <c r="B479">
        <v>-16.475912430000001</v>
      </c>
      <c r="C479">
        <v>-68.205769739999994</v>
      </c>
    </row>
    <row r="480" spans="1:3">
      <c r="A480">
        <v>479</v>
      </c>
      <c r="B480">
        <v>-16.475580220000001</v>
      </c>
      <c r="C480">
        <v>-68.205585110000001</v>
      </c>
    </row>
    <row r="481" spans="1:3">
      <c r="A481">
        <v>480</v>
      </c>
      <c r="B481">
        <v>-16.4747141</v>
      </c>
      <c r="C481">
        <v>-68.207685979999994</v>
      </c>
    </row>
    <row r="482" spans="1:3">
      <c r="A482">
        <v>481</v>
      </c>
      <c r="B482">
        <v>-16.475069309999999</v>
      </c>
      <c r="C482">
        <v>-68.207887409999998</v>
      </c>
    </row>
    <row r="483" spans="1:3">
      <c r="A483">
        <v>482</v>
      </c>
      <c r="B483">
        <v>-16.485386640000002</v>
      </c>
      <c r="C483">
        <v>-68.223822470000002</v>
      </c>
    </row>
    <row r="484" spans="1:3">
      <c r="A484">
        <v>483</v>
      </c>
      <c r="B484">
        <v>-16.485306210000001</v>
      </c>
      <c r="C484">
        <v>-68.224158340000002</v>
      </c>
    </row>
    <row r="485" spans="1:3">
      <c r="A485">
        <v>484</v>
      </c>
      <c r="B485">
        <v>-16.485238110000001</v>
      </c>
      <c r="C485">
        <v>-68.224495630000007</v>
      </c>
    </row>
    <row r="486" spans="1:3">
      <c r="A486">
        <v>485</v>
      </c>
      <c r="B486">
        <v>-16.485167709999999</v>
      </c>
      <c r="C486">
        <v>-68.224820109999996</v>
      </c>
    </row>
    <row r="487" spans="1:3">
      <c r="A487">
        <v>486</v>
      </c>
      <c r="B487">
        <v>-16.484894539999999</v>
      </c>
      <c r="C487">
        <v>-68.224756420000006</v>
      </c>
    </row>
    <row r="488" spans="1:3">
      <c r="A488">
        <v>487</v>
      </c>
      <c r="B488">
        <v>-16.48463817</v>
      </c>
      <c r="C488">
        <v>-68.224703599999998</v>
      </c>
    </row>
    <row r="489" spans="1:3">
      <c r="A489">
        <v>488</v>
      </c>
      <c r="B489">
        <v>-16.48454679</v>
      </c>
      <c r="C489">
        <v>-68.225091719999995</v>
      </c>
    </row>
    <row r="490" spans="1:3">
      <c r="A490">
        <v>489</v>
      </c>
      <c r="B490">
        <v>-16.484426200000001</v>
      </c>
      <c r="C490">
        <v>-68.225643910000002</v>
      </c>
    </row>
    <row r="491" spans="1:3">
      <c r="A491">
        <v>490</v>
      </c>
      <c r="B491">
        <v>-16.484383449999999</v>
      </c>
      <c r="C491">
        <v>-68.225853360000002</v>
      </c>
    </row>
    <row r="492" spans="1:3">
      <c r="A492">
        <v>491</v>
      </c>
      <c r="B492">
        <v>-16.48432553</v>
      </c>
      <c r="C492">
        <v>-68.226093219999996</v>
      </c>
    </row>
    <row r="493" spans="1:3">
      <c r="A493">
        <v>492</v>
      </c>
      <c r="B493">
        <v>-16.48427861</v>
      </c>
      <c r="C493">
        <v>-68.226321589999998</v>
      </c>
    </row>
    <row r="494" spans="1:3">
      <c r="A494">
        <v>493</v>
      </c>
      <c r="B494">
        <v>-16.484226499999998</v>
      </c>
      <c r="C494">
        <v>-68.226510570000002</v>
      </c>
    </row>
    <row r="495" spans="1:3">
      <c r="A495">
        <v>494</v>
      </c>
      <c r="B495">
        <v>-16.484266160000001</v>
      </c>
      <c r="C495">
        <v>-68.226744299999993</v>
      </c>
    </row>
    <row r="496" spans="1:3">
      <c r="A496">
        <v>495</v>
      </c>
      <c r="B496">
        <v>-16.484154350000001</v>
      </c>
      <c r="C496">
        <v>-68.226939180000002</v>
      </c>
    </row>
    <row r="497" spans="1:3">
      <c r="A497">
        <v>496</v>
      </c>
      <c r="B497">
        <v>-16.484074419999999</v>
      </c>
      <c r="C497">
        <v>-68.227323609999999</v>
      </c>
    </row>
    <row r="498" spans="1:3">
      <c r="A498">
        <v>497</v>
      </c>
      <c r="B498">
        <v>-16.484001190000001</v>
      </c>
      <c r="C498">
        <v>-68.227634170000002</v>
      </c>
    </row>
    <row r="499" spans="1:3">
      <c r="A499">
        <v>498</v>
      </c>
      <c r="B499">
        <v>-16.484216960000001</v>
      </c>
      <c r="C499">
        <v>-68.227606789999996</v>
      </c>
    </row>
    <row r="500" spans="1:3">
      <c r="A500">
        <v>499</v>
      </c>
      <c r="B500">
        <v>-16.48410702</v>
      </c>
      <c r="C500">
        <v>-68.228495859999995</v>
      </c>
    </row>
    <row r="501" spans="1:3">
      <c r="A501">
        <v>500</v>
      </c>
      <c r="B501">
        <v>-16.484052380000001</v>
      </c>
      <c r="C501">
        <v>-68.228700900000007</v>
      </c>
    </row>
    <row r="502" spans="1:3">
      <c r="A502">
        <v>501</v>
      </c>
      <c r="B502">
        <v>-16.483972380000001</v>
      </c>
      <c r="C502">
        <v>-68.229066590000002</v>
      </c>
    </row>
    <row r="503" spans="1:3">
      <c r="A503">
        <v>502</v>
      </c>
      <c r="B503">
        <v>-16.483895369999999</v>
      </c>
      <c r="C503">
        <v>-68.229410590000001</v>
      </c>
    </row>
    <row r="504" spans="1:3">
      <c r="A504">
        <v>503</v>
      </c>
      <c r="B504">
        <v>-16.483803600000002</v>
      </c>
      <c r="C504">
        <v>-68.229882570000001</v>
      </c>
    </row>
    <row r="505" spans="1:3">
      <c r="A505">
        <v>504</v>
      </c>
      <c r="B505">
        <v>-16.483739409999998</v>
      </c>
      <c r="C505">
        <v>-68.230168129999996</v>
      </c>
    </row>
    <row r="506" spans="1:3">
      <c r="A506">
        <v>505</v>
      </c>
      <c r="B506">
        <v>-16.483668160000001</v>
      </c>
      <c r="C506">
        <v>-68.230493109999998</v>
      </c>
    </row>
    <row r="507" spans="1:3">
      <c r="A507">
        <v>506</v>
      </c>
      <c r="B507">
        <v>-16.48359057</v>
      </c>
      <c r="C507">
        <v>-68.230780129999999</v>
      </c>
    </row>
    <row r="508" spans="1:3">
      <c r="A508">
        <v>507</v>
      </c>
      <c r="B508">
        <v>-16.483190669999999</v>
      </c>
      <c r="C508">
        <v>-68.230693779999996</v>
      </c>
    </row>
    <row r="509" spans="1:3">
      <c r="A509">
        <v>508</v>
      </c>
      <c r="B509">
        <v>-16.482932730000002</v>
      </c>
      <c r="C509">
        <v>-68.230639690000004</v>
      </c>
    </row>
    <row r="510" spans="1:3">
      <c r="A510">
        <v>509</v>
      </c>
      <c r="B510">
        <v>-16.48267165</v>
      </c>
      <c r="C510">
        <v>-68.23057541</v>
      </c>
    </row>
    <row r="511" spans="1:3">
      <c r="A511">
        <v>510</v>
      </c>
      <c r="B511">
        <v>-16.48228937</v>
      </c>
      <c r="C511">
        <v>-68.230508729999997</v>
      </c>
    </row>
    <row r="512" spans="1:3">
      <c r="A512">
        <v>511</v>
      </c>
      <c r="B512">
        <v>-16.481905019999999</v>
      </c>
      <c r="C512">
        <v>-68.230407920000005</v>
      </c>
    </row>
    <row r="513" spans="1:3">
      <c r="A513">
        <v>512</v>
      </c>
      <c r="B513">
        <v>-16.48175719</v>
      </c>
      <c r="C513">
        <v>-68.230792350000002</v>
      </c>
    </row>
    <row r="514" spans="1:3">
      <c r="A514">
        <v>513</v>
      </c>
      <c r="B514">
        <v>-16.481657850000001</v>
      </c>
      <c r="C514">
        <v>-68.231078589999996</v>
      </c>
    </row>
    <row r="515" spans="1:3">
      <c r="A515">
        <v>514</v>
      </c>
      <c r="B515">
        <v>-16.481597449999999</v>
      </c>
      <c r="C515">
        <v>-68.231286109999999</v>
      </c>
    </row>
    <row r="516" spans="1:3">
      <c r="A516">
        <v>515</v>
      </c>
      <c r="B516">
        <v>-16.481539380000001</v>
      </c>
      <c r="C516">
        <v>-68.231509889999998</v>
      </c>
    </row>
    <row r="517" spans="1:3">
      <c r="A517">
        <v>516</v>
      </c>
      <c r="B517">
        <v>-16.481478689999999</v>
      </c>
      <c r="C517">
        <v>-68.231728079999996</v>
      </c>
    </row>
    <row r="518" spans="1:3">
      <c r="A518">
        <v>517</v>
      </c>
      <c r="B518">
        <v>-16.48140652</v>
      </c>
      <c r="C518">
        <v>-68.231992059999996</v>
      </c>
    </row>
    <row r="519" spans="1:3">
      <c r="A519">
        <v>518</v>
      </c>
      <c r="B519">
        <v>-16.481299230000001</v>
      </c>
      <c r="C519">
        <v>-68.232336610000004</v>
      </c>
    </row>
    <row r="520" spans="1:3">
      <c r="A520">
        <v>519</v>
      </c>
      <c r="B520">
        <v>-16.481216069999999</v>
      </c>
      <c r="C520">
        <v>-68.232627960000002</v>
      </c>
    </row>
    <row r="521" spans="1:3">
      <c r="A521">
        <v>520</v>
      </c>
      <c r="B521">
        <v>-16.481110739999998</v>
      </c>
      <c r="C521">
        <v>-68.23300845</v>
      </c>
    </row>
    <row r="522" spans="1:3">
      <c r="A522">
        <v>521</v>
      </c>
      <c r="B522">
        <v>-16.4810503</v>
      </c>
      <c r="C522">
        <v>-68.233340850000005</v>
      </c>
    </row>
    <row r="523" spans="1:3">
      <c r="A523">
        <v>522</v>
      </c>
      <c r="B523">
        <v>-16.48100728</v>
      </c>
      <c r="C523">
        <v>-68.233662969999997</v>
      </c>
    </row>
    <row r="524" spans="1:3">
      <c r="A524">
        <v>523</v>
      </c>
      <c r="B524">
        <v>-16.480958919999999</v>
      </c>
      <c r="C524">
        <v>-68.234062719999997</v>
      </c>
    </row>
    <row r="525" spans="1:3">
      <c r="A525">
        <v>524</v>
      </c>
      <c r="B525">
        <v>-16.480931210000001</v>
      </c>
      <c r="C525">
        <v>-68.234342510000005</v>
      </c>
    </row>
    <row r="526" spans="1:3">
      <c r="A526">
        <v>525</v>
      </c>
      <c r="B526">
        <v>-16.48090573</v>
      </c>
      <c r="C526">
        <v>-68.234536469999995</v>
      </c>
    </row>
    <row r="527" spans="1:3">
      <c r="A527">
        <v>526</v>
      </c>
      <c r="B527">
        <v>-16.48078104</v>
      </c>
      <c r="C527">
        <v>-68.235002289999997</v>
      </c>
    </row>
    <row r="528" spans="1:3">
      <c r="A528">
        <v>527</v>
      </c>
      <c r="B528">
        <v>-16.48080727</v>
      </c>
      <c r="C528">
        <v>-68.235337599999994</v>
      </c>
    </row>
    <row r="529" spans="1:3">
      <c r="A529">
        <v>528</v>
      </c>
      <c r="B529">
        <v>-16.480737550000001</v>
      </c>
      <c r="C529">
        <v>-68.235507069999997</v>
      </c>
    </row>
    <row r="530" spans="1:3">
      <c r="A530">
        <v>529</v>
      </c>
      <c r="B530">
        <v>-16.481090170000002</v>
      </c>
      <c r="C530">
        <v>-68.235614139999996</v>
      </c>
    </row>
    <row r="531" spans="1:3">
      <c r="A531">
        <v>530</v>
      </c>
      <c r="B531">
        <v>-16.48442824</v>
      </c>
      <c r="C531">
        <v>-68.227571240000003</v>
      </c>
    </row>
    <row r="532" spans="1:3">
      <c r="A532">
        <v>531</v>
      </c>
      <c r="B532">
        <v>-16.48517116</v>
      </c>
      <c r="C532">
        <v>-68.227440299999998</v>
      </c>
    </row>
    <row r="533" spans="1:3">
      <c r="A533">
        <v>532</v>
      </c>
      <c r="B533">
        <v>-16.485248760000001</v>
      </c>
      <c r="C533">
        <v>-68.227112480000002</v>
      </c>
    </row>
    <row r="534" spans="1:3">
      <c r="A534">
        <v>533</v>
      </c>
      <c r="B534">
        <v>-16.48531032</v>
      </c>
      <c r="C534">
        <v>-68.22678363</v>
      </c>
    </row>
    <row r="535" spans="1:3">
      <c r="A535">
        <v>534</v>
      </c>
      <c r="B535">
        <v>-16.48501109</v>
      </c>
      <c r="C535">
        <v>-68.226666739999999</v>
      </c>
    </row>
    <row r="536" spans="1:3">
      <c r="A536">
        <v>535</v>
      </c>
      <c r="B536">
        <v>-16.484767510000001</v>
      </c>
      <c r="C536">
        <v>-68.226620060000002</v>
      </c>
    </row>
    <row r="537" spans="1:3">
      <c r="A537">
        <v>536</v>
      </c>
      <c r="B537">
        <v>-16.48448269</v>
      </c>
      <c r="C537">
        <v>-68.22656087</v>
      </c>
    </row>
    <row r="538" spans="1:3">
      <c r="A538">
        <v>537</v>
      </c>
      <c r="B538">
        <v>-16.483871990000001</v>
      </c>
      <c r="C538">
        <v>-68.226427630000003</v>
      </c>
    </row>
    <row r="539" spans="1:3">
      <c r="A539">
        <v>538</v>
      </c>
      <c r="B539">
        <v>-16.4834535</v>
      </c>
      <c r="C539">
        <v>-68.22632188</v>
      </c>
    </row>
    <row r="540" spans="1:3">
      <c r="A540">
        <v>539</v>
      </c>
      <c r="B540">
        <v>-16.483125739999998</v>
      </c>
      <c r="C540">
        <v>-68.226240599999997</v>
      </c>
    </row>
    <row r="541" spans="1:3">
      <c r="A541">
        <v>540</v>
      </c>
      <c r="B541">
        <v>-16.482970460000001</v>
      </c>
      <c r="C541">
        <v>-68.226208369999995</v>
      </c>
    </row>
    <row r="542" spans="1:3">
      <c r="A542">
        <v>541</v>
      </c>
      <c r="B542">
        <v>-16.48288419</v>
      </c>
      <c r="C542">
        <v>-68.226513420000003</v>
      </c>
    </row>
    <row r="543" spans="1:3">
      <c r="A543">
        <v>542</v>
      </c>
      <c r="B543">
        <v>-16.48278329</v>
      </c>
      <c r="C543">
        <v>-68.226927700000005</v>
      </c>
    </row>
    <row r="544" spans="1:3">
      <c r="A544">
        <v>543</v>
      </c>
      <c r="B544">
        <v>-16.48246863</v>
      </c>
      <c r="C544">
        <v>-68.226732699999999</v>
      </c>
    </row>
    <row r="545" spans="1:3">
      <c r="A545">
        <v>544</v>
      </c>
      <c r="B545">
        <v>-16.482117379999998</v>
      </c>
      <c r="C545">
        <v>-68.226494119999998</v>
      </c>
    </row>
    <row r="546" spans="1:3">
      <c r="A546">
        <v>545</v>
      </c>
      <c r="B546">
        <v>-16.482205350000001</v>
      </c>
      <c r="C546">
        <v>-68.226267410000005</v>
      </c>
    </row>
    <row r="547" spans="1:3">
      <c r="A547">
        <v>546</v>
      </c>
      <c r="B547">
        <v>-16.482308840000002</v>
      </c>
      <c r="C547">
        <v>-68.226000119999995</v>
      </c>
    </row>
    <row r="548" spans="1:3">
      <c r="A548">
        <v>547</v>
      </c>
      <c r="B548">
        <v>-16.482448439999999</v>
      </c>
      <c r="C548">
        <v>-68.225646839999996</v>
      </c>
    </row>
    <row r="549" spans="1:3">
      <c r="A549">
        <v>548</v>
      </c>
      <c r="B549">
        <v>-16.482570939999999</v>
      </c>
      <c r="C549">
        <v>-68.225472350000004</v>
      </c>
    </row>
    <row r="550" spans="1:3">
      <c r="A550">
        <v>549</v>
      </c>
      <c r="B550">
        <v>-16.482672969999999</v>
      </c>
      <c r="C550">
        <v>-68.225192919999998</v>
      </c>
    </row>
    <row r="551" spans="1:3">
      <c r="A551">
        <v>550</v>
      </c>
      <c r="B551">
        <v>-16.482745120000001</v>
      </c>
      <c r="C551">
        <v>-68.225025049999999</v>
      </c>
    </row>
    <row r="552" spans="1:3">
      <c r="A552">
        <v>551</v>
      </c>
      <c r="B552">
        <v>-16.482801810000002</v>
      </c>
      <c r="C552">
        <v>-68.224711580000005</v>
      </c>
    </row>
    <row r="553" spans="1:3">
      <c r="A553">
        <v>552</v>
      </c>
      <c r="B553">
        <v>-16.482878060000001</v>
      </c>
      <c r="C553">
        <v>-68.224518099999997</v>
      </c>
    </row>
    <row r="554" spans="1:3">
      <c r="A554">
        <v>553</v>
      </c>
      <c r="B554">
        <v>-16.485557119999999</v>
      </c>
      <c r="C554">
        <v>-68.226847919999997</v>
      </c>
    </row>
    <row r="555" spans="1:3">
      <c r="A555">
        <v>554</v>
      </c>
      <c r="B555">
        <v>-16.485836110000001</v>
      </c>
      <c r="C555">
        <v>-68.226912659999996</v>
      </c>
    </row>
    <row r="556" spans="1:3">
      <c r="A556">
        <v>555</v>
      </c>
      <c r="B556">
        <v>-16.48595194</v>
      </c>
      <c r="C556">
        <v>-68.226481609999993</v>
      </c>
    </row>
    <row r="557" spans="1:3">
      <c r="A557">
        <v>556</v>
      </c>
      <c r="B557">
        <v>-16.48602751</v>
      </c>
      <c r="C557">
        <v>-68.226130310000002</v>
      </c>
    </row>
    <row r="558" spans="1:3">
      <c r="A558">
        <v>557</v>
      </c>
      <c r="B558">
        <v>-16.486103440000001</v>
      </c>
      <c r="C558">
        <v>-68.225801829999995</v>
      </c>
    </row>
    <row r="559" spans="1:3">
      <c r="A559">
        <v>558</v>
      </c>
      <c r="B559">
        <v>-16.48617441</v>
      </c>
      <c r="C559">
        <v>-68.225411730000005</v>
      </c>
    </row>
    <row r="560" spans="1:3">
      <c r="A560">
        <v>559</v>
      </c>
      <c r="B560">
        <v>-16.485758799999999</v>
      </c>
      <c r="C560">
        <v>-68.225349750000007</v>
      </c>
    </row>
    <row r="561" spans="1:3">
      <c r="A561">
        <v>560</v>
      </c>
      <c r="B561">
        <v>-16.485695580000002</v>
      </c>
      <c r="C561">
        <v>-68.225724490000005</v>
      </c>
    </row>
    <row r="562" spans="1:3">
      <c r="A562">
        <v>561</v>
      </c>
      <c r="B562">
        <v>-16.485634050000002</v>
      </c>
      <c r="C562">
        <v>-68.226036390000004</v>
      </c>
    </row>
    <row r="563" spans="1:3">
      <c r="A563">
        <v>562</v>
      </c>
      <c r="B563">
        <v>-16.485560079999999</v>
      </c>
      <c r="C563">
        <v>-68.226380259999999</v>
      </c>
    </row>
    <row r="564" spans="1:3">
      <c r="A564">
        <v>563</v>
      </c>
      <c r="B564">
        <v>-16.48549521</v>
      </c>
      <c r="C564">
        <v>-68.224902490000005</v>
      </c>
    </row>
    <row r="565" spans="1:3">
      <c r="A565">
        <v>564</v>
      </c>
      <c r="B565">
        <v>-16.485228500000002</v>
      </c>
      <c r="C565">
        <v>-68.2262992</v>
      </c>
    </row>
    <row r="566" spans="1:3">
      <c r="A566">
        <v>565</v>
      </c>
      <c r="B566">
        <v>-16.485758919999999</v>
      </c>
      <c r="C566">
        <v>-68.224933030000003</v>
      </c>
    </row>
    <row r="567" spans="1:3">
      <c r="A567">
        <v>566</v>
      </c>
      <c r="B567">
        <v>-16.484691479999999</v>
      </c>
      <c r="C567">
        <v>-68.226180170000006</v>
      </c>
    </row>
    <row r="568" spans="1:3">
      <c r="A568">
        <v>567</v>
      </c>
      <c r="B568">
        <v>-16.485832779999999</v>
      </c>
      <c r="C568">
        <v>-68.224577440000004</v>
      </c>
    </row>
    <row r="569" spans="1:3">
      <c r="A569">
        <v>568</v>
      </c>
      <c r="B569">
        <v>-16.484705250000001</v>
      </c>
      <c r="C569">
        <v>-68.224360590000003</v>
      </c>
    </row>
    <row r="570" spans="1:3">
      <c r="A570">
        <v>569</v>
      </c>
      <c r="B570">
        <v>-16.484785280000001</v>
      </c>
      <c r="C570">
        <v>-68.224004260000001</v>
      </c>
    </row>
    <row r="571" spans="1:3">
      <c r="A571">
        <v>570</v>
      </c>
      <c r="B571">
        <v>-16.484285079999999</v>
      </c>
      <c r="C571">
        <v>-68.229507229999996</v>
      </c>
    </row>
    <row r="572" spans="1:3">
      <c r="A572">
        <v>571</v>
      </c>
      <c r="B572">
        <v>-16.484201630000001</v>
      </c>
      <c r="C572">
        <v>-68.229955709999999</v>
      </c>
    </row>
    <row r="573" spans="1:3">
      <c r="A573">
        <v>572</v>
      </c>
      <c r="B573">
        <v>-16.484568320000001</v>
      </c>
      <c r="C573">
        <v>-68.229571449999995</v>
      </c>
    </row>
    <row r="574" spans="1:3">
      <c r="A574">
        <v>573</v>
      </c>
      <c r="B574">
        <v>-16.484802590000001</v>
      </c>
      <c r="C574">
        <v>-68.229627480000005</v>
      </c>
    </row>
    <row r="575" spans="1:3">
      <c r="A575">
        <v>574</v>
      </c>
      <c r="B575">
        <v>-16.485011719999999</v>
      </c>
      <c r="C575">
        <v>-68.229675080000007</v>
      </c>
    </row>
    <row r="576" spans="1:3">
      <c r="A576">
        <v>575</v>
      </c>
      <c r="B576">
        <v>-16.485244909999999</v>
      </c>
      <c r="C576">
        <v>-68.229729109999994</v>
      </c>
    </row>
    <row r="577" spans="1:3">
      <c r="A577">
        <v>576</v>
      </c>
      <c r="B577">
        <v>-16.485165729999999</v>
      </c>
      <c r="C577">
        <v>-68.230143400000003</v>
      </c>
    </row>
    <row r="578" spans="1:3">
      <c r="A578">
        <v>577</v>
      </c>
      <c r="B578">
        <v>-16.485060090000001</v>
      </c>
      <c r="C578">
        <v>-68.230597860000003</v>
      </c>
    </row>
    <row r="579" spans="1:3">
      <c r="A579">
        <v>578</v>
      </c>
      <c r="B579">
        <v>-16.484964850000001</v>
      </c>
      <c r="C579">
        <v>-68.231020729999997</v>
      </c>
    </row>
    <row r="580" spans="1:3">
      <c r="A580">
        <v>579</v>
      </c>
      <c r="B580">
        <v>-16.48487587</v>
      </c>
      <c r="C580">
        <v>-68.231405199999998</v>
      </c>
    </row>
    <row r="581" spans="1:3">
      <c r="A581">
        <v>580</v>
      </c>
      <c r="B581">
        <v>-16.484787059999999</v>
      </c>
      <c r="C581">
        <v>-68.231836520000002</v>
      </c>
    </row>
    <row r="582" spans="1:3">
      <c r="A582">
        <v>581</v>
      </c>
      <c r="B582">
        <v>-16.48469815</v>
      </c>
      <c r="C582">
        <v>-68.232239719999995</v>
      </c>
    </row>
    <row r="583" spans="1:3">
      <c r="A583">
        <v>582</v>
      </c>
      <c r="B583">
        <v>-16.484591330000001</v>
      </c>
      <c r="C583">
        <v>-68.232689840000006</v>
      </c>
    </row>
    <row r="584" spans="1:3">
      <c r="A584">
        <v>583</v>
      </c>
      <c r="B584">
        <v>-16.48452181</v>
      </c>
      <c r="C584">
        <v>-68.233041940000007</v>
      </c>
    </row>
    <row r="585" spans="1:3">
      <c r="A585">
        <v>584</v>
      </c>
      <c r="B585">
        <v>-16.484434619999998</v>
      </c>
      <c r="C585">
        <v>-68.233414740000001</v>
      </c>
    </row>
    <row r="586" spans="1:3">
      <c r="A586">
        <v>585</v>
      </c>
      <c r="B586">
        <v>-16.48421609</v>
      </c>
      <c r="C586">
        <v>-68.233357889999994</v>
      </c>
    </row>
    <row r="587" spans="1:3">
      <c r="A587">
        <v>586</v>
      </c>
      <c r="B587">
        <v>-16.483981480000001</v>
      </c>
      <c r="C587">
        <v>-68.233301220000001</v>
      </c>
    </row>
    <row r="588" spans="1:3">
      <c r="A588">
        <v>587</v>
      </c>
      <c r="B588">
        <v>-16.48353934</v>
      </c>
      <c r="C588">
        <v>-68.233197099999998</v>
      </c>
    </row>
    <row r="589" spans="1:3">
      <c r="A589">
        <v>588</v>
      </c>
      <c r="B589">
        <v>-16.483092589999998</v>
      </c>
      <c r="C589">
        <v>-68.23307973</v>
      </c>
    </row>
    <row r="590" spans="1:3">
      <c r="A590">
        <v>589</v>
      </c>
      <c r="B590">
        <v>-16.4841573</v>
      </c>
      <c r="C590">
        <v>-68.230190109999995</v>
      </c>
    </row>
    <row r="591" spans="1:3">
      <c r="A591">
        <v>590</v>
      </c>
      <c r="B591">
        <v>-16.48410389</v>
      </c>
      <c r="C591">
        <v>-68.230415170000001</v>
      </c>
    </row>
    <row r="592" spans="1:3">
      <c r="A592">
        <v>591</v>
      </c>
      <c r="B592">
        <v>-16.484050549999999</v>
      </c>
      <c r="C592">
        <v>-68.23065896</v>
      </c>
    </row>
    <row r="593" spans="1:3">
      <c r="A593">
        <v>592</v>
      </c>
      <c r="B593">
        <v>-16.483989650000002</v>
      </c>
      <c r="C593">
        <v>-68.230886049999995</v>
      </c>
    </row>
    <row r="594" spans="1:3">
      <c r="A594">
        <v>593</v>
      </c>
      <c r="B594">
        <v>-16.48309965</v>
      </c>
      <c r="C594">
        <v>-68.231093229999999</v>
      </c>
    </row>
    <row r="595" spans="1:3">
      <c r="A595">
        <v>594</v>
      </c>
      <c r="B595">
        <v>-16.483042650000002</v>
      </c>
      <c r="C595">
        <v>-68.231368079999996</v>
      </c>
    </row>
    <row r="596" spans="1:3">
      <c r="A596">
        <v>595</v>
      </c>
      <c r="B596">
        <v>-16.482980189999999</v>
      </c>
      <c r="C596">
        <v>-68.231633709999997</v>
      </c>
    </row>
    <row r="597" spans="1:3">
      <c r="A597">
        <v>596</v>
      </c>
      <c r="B597">
        <v>-16.4829005</v>
      </c>
      <c r="C597">
        <v>-68.232023280000007</v>
      </c>
    </row>
    <row r="598" spans="1:3">
      <c r="A598">
        <v>597</v>
      </c>
      <c r="B598">
        <v>-16.483164299999999</v>
      </c>
      <c r="C598">
        <v>-68.232088820000001</v>
      </c>
    </row>
    <row r="599" spans="1:3">
      <c r="A599">
        <v>598</v>
      </c>
      <c r="B599">
        <v>-16.483453340000001</v>
      </c>
      <c r="C599">
        <v>-68.232160489999998</v>
      </c>
    </row>
    <row r="600" spans="1:3">
      <c r="A600">
        <v>599</v>
      </c>
      <c r="B600">
        <v>-16.483701889999999</v>
      </c>
      <c r="C600">
        <v>-68.232207360000004</v>
      </c>
    </row>
    <row r="601" spans="1:3">
      <c r="A601">
        <v>600</v>
      </c>
      <c r="B601">
        <v>-16.4839713</v>
      </c>
      <c r="C601">
        <v>-68.231230769999996</v>
      </c>
    </row>
    <row r="602" spans="1:3">
      <c r="A602">
        <v>601</v>
      </c>
      <c r="B602">
        <v>-16.48390916</v>
      </c>
      <c r="C602">
        <v>-68.231540179999996</v>
      </c>
    </row>
    <row r="603" spans="1:3">
      <c r="A603">
        <v>602</v>
      </c>
      <c r="B603">
        <v>-16.48348038</v>
      </c>
      <c r="C603">
        <v>-68.229822189999993</v>
      </c>
    </row>
    <row r="604" spans="1:3">
      <c r="A604">
        <v>603</v>
      </c>
      <c r="B604">
        <v>-16.48319133</v>
      </c>
      <c r="C604">
        <v>-68.229753889999998</v>
      </c>
    </row>
    <row r="605" spans="1:3">
      <c r="A605">
        <v>604</v>
      </c>
      <c r="B605">
        <v>-16.482936389999999</v>
      </c>
      <c r="C605">
        <v>-68.229435769999995</v>
      </c>
    </row>
    <row r="606" spans="1:3">
      <c r="A606">
        <v>605</v>
      </c>
      <c r="B606">
        <v>-16.482871939999999</v>
      </c>
      <c r="C606">
        <v>-68.229708009999996</v>
      </c>
    </row>
    <row r="607" spans="1:3">
      <c r="A607">
        <v>606</v>
      </c>
      <c r="B607">
        <v>-16.482780089999999</v>
      </c>
      <c r="C607">
        <v>-68.230082839999994</v>
      </c>
    </row>
    <row r="608" spans="1:3">
      <c r="A608">
        <v>607</v>
      </c>
      <c r="B608">
        <v>-16.482729689999999</v>
      </c>
      <c r="C608">
        <v>-68.230355009999997</v>
      </c>
    </row>
    <row r="609" spans="1:3">
      <c r="A609">
        <v>608</v>
      </c>
      <c r="B609">
        <v>-16.482629280000001</v>
      </c>
      <c r="C609">
        <v>-68.230794590000002</v>
      </c>
    </row>
    <row r="610" spans="1:3">
      <c r="A610">
        <v>609</v>
      </c>
      <c r="B610">
        <v>-16.482584639999999</v>
      </c>
      <c r="C610">
        <v>-68.230995350000001</v>
      </c>
    </row>
    <row r="611" spans="1:3">
      <c r="A611">
        <v>610</v>
      </c>
      <c r="B611">
        <v>-16.481187210000002</v>
      </c>
      <c r="C611">
        <v>-68.232187409999995</v>
      </c>
    </row>
    <row r="612" spans="1:3">
      <c r="A612">
        <v>611</v>
      </c>
      <c r="B612">
        <v>-16.482318580000001</v>
      </c>
      <c r="C612">
        <v>-68.230931130000002</v>
      </c>
    </row>
    <row r="613" spans="1:3">
      <c r="A613">
        <v>612</v>
      </c>
      <c r="B613">
        <v>-16.480924470000001</v>
      </c>
      <c r="C613">
        <v>-68.232019280000003</v>
      </c>
    </row>
    <row r="614" spans="1:3">
      <c r="A614">
        <v>613</v>
      </c>
      <c r="B614">
        <v>-16.482052450000001</v>
      </c>
      <c r="C614">
        <v>-68.230871260000001</v>
      </c>
    </row>
    <row r="615" spans="1:3">
      <c r="A615">
        <v>614</v>
      </c>
      <c r="B615">
        <v>-16.480649499999998</v>
      </c>
      <c r="C615">
        <v>-68.23182353</v>
      </c>
    </row>
    <row r="616" spans="1:3">
      <c r="A616">
        <v>615</v>
      </c>
      <c r="B616">
        <v>-16.481472159999999</v>
      </c>
      <c r="C616">
        <v>-68.231192519999993</v>
      </c>
    </row>
    <row r="617" spans="1:3">
      <c r="A617">
        <v>616</v>
      </c>
      <c r="B617">
        <v>-16.482990310000002</v>
      </c>
      <c r="C617">
        <v>-68.229196909999999</v>
      </c>
    </row>
    <row r="618" spans="1:3">
      <c r="A618">
        <v>617</v>
      </c>
      <c r="B618">
        <v>-16.48302979</v>
      </c>
      <c r="C618">
        <v>-68.228956319999995</v>
      </c>
    </row>
    <row r="619" spans="1:3">
      <c r="A619">
        <v>618</v>
      </c>
      <c r="B619">
        <v>-16.483082490000001</v>
      </c>
      <c r="C619">
        <v>-68.228693980000003</v>
      </c>
    </row>
    <row r="620" spans="1:3">
      <c r="A620">
        <v>619</v>
      </c>
      <c r="B620">
        <v>-16.48269968</v>
      </c>
      <c r="C620">
        <v>-68.228609259999999</v>
      </c>
    </row>
    <row r="621" spans="1:3">
      <c r="A621">
        <v>620</v>
      </c>
      <c r="B621">
        <v>-16.482540539999999</v>
      </c>
      <c r="C621">
        <v>-68.228645180000001</v>
      </c>
    </row>
    <row r="622" spans="1:3">
      <c r="A622">
        <v>621</v>
      </c>
      <c r="B622">
        <v>-16.48227138</v>
      </c>
      <c r="C622">
        <v>-68.228455010000005</v>
      </c>
    </row>
    <row r="623" spans="1:3">
      <c r="A623">
        <v>622</v>
      </c>
      <c r="B623">
        <v>-16.481939400000002</v>
      </c>
      <c r="C623">
        <v>-68.228234110000002</v>
      </c>
    </row>
    <row r="624" spans="1:3">
      <c r="A624">
        <v>623</v>
      </c>
      <c r="B624">
        <v>-16.481593820000001</v>
      </c>
      <c r="C624">
        <v>-68.227986040000005</v>
      </c>
    </row>
    <row r="625" spans="1:3">
      <c r="A625">
        <v>624</v>
      </c>
      <c r="B625">
        <v>-16.481447169999999</v>
      </c>
      <c r="C625">
        <v>-68.228359060000003</v>
      </c>
    </row>
    <row r="626" spans="1:3">
      <c r="A626">
        <v>625</v>
      </c>
      <c r="B626">
        <v>-16.481559279999999</v>
      </c>
      <c r="C626">
        <v>-68.228526549999998</v>
      </c>
    </row>
    <row r="627" spans="1:3">
      <c r="A627">
        <v>626</v>
      </c>
      <c r="B627">
        <v>-16.481827979999998</v>
      </c>
      <c r="C627">
        <v>-68.228701439999995</v>
      </c>
    </row>
    <row r="628" spans="1:3">
      <c r="A628">
        <v>627</v>
      </c>
      <c r="B628">
        <v>-16.482099640000001</v>
      </c>
      <c r="C628">
        <v>-68.228881729999998</v>
      </c>
    </row>
    <row r="629" spans="1:3">
      <c r="A629">
        <v>628</v>
      </c>
      <c r="B629">
        <v>-16.48236537</v>
      </c>
      <c r="C629">
        <v>-68.229083360000004</v>
      </c>
    </row>
    <row r="630" spans="1:3">
      <c r="A630">
        <v>629</v>
      </c>
      <c r="B630">
        <v>-16.48360022</v>
      </c>
      <c r="C630">
        <v>-68.228646470000001</v>
      </c>
    </row>
    <row r="631" spans="1:3">
      <c r="A631">
        <v>630</v>
      </c>
      <c r="B631">
        <v>-16.483520110000001</v>
      </c>
      <c r="C631">
        <v>-68.228984060000002</v>
      </c>
    </row>
    <row r="632" spans="1:3">
      <c r="A632">
        <v>631</v>
      </c>
      <c r="B632">
        <v>-16.482475910000002</v>
      </c>
      <c r="C632">
        <v>-68.230010519999993</v>
      </c>
    </row>
    <row r="633" spans="1:3">
      <c r="A633">
        <v>632</v>
      </c>
      <c r="B633">
        <v>-16.482143059999999</v>
      </c>
      <c r="C633">
        <v>-68.229935150000003</v>
      </c>
    </row>
    <row r="634" spans="1:3">
      <c r="A634">
        <v>633</v>
      </c>
      <c r="B634">
        <v>-16.481971040000001</v>
      </c>
      <c r="C634">
        <v>-68.229835690000002</v>
      </c>
    </row>
    <row r="635" spans="1:3">
      <c r="A635">
        <v>634</v>
      </c>
      <c r="B635">
        <v>-16.481672700000001</v>
      </c>
      <c r="C635">
        <v>-68.229644469999997</v>
      </c>
    </row>
    <row r="636" spans="1:3">
      <c r="A636">
        <v>635</v>
      </c>
      <c r="B636">
        <v>-16.48159231</v>
      </c>
      <c r="C636">
        <v>-68.230781089999994</v>
      </c>
    </row>
    <row r="637" spans="1:3">
      <c r="A637">
        <v>636</v>
      </c>
      <c r="B637">
        <v>-16.481329479999999</v>
      </c>
      <c r="C637">
        <v>-68.230594760000002</v>
      </c>
    </row>
    <row r="638" spans="1:3">
      <c r="A638">
        <v>637</v>
      </c>
      <c r="B638">
        <v>-16.48107736</v>
      </c>
      <c r="C638">
        <v>-68.235940400000004</v>
      </c>
    </row>
    <row r="639" spans="1:3">
      <c r="A639">
        <v>638</v>
      </c>
      <c r="B639">
        <v>-16.481007949999999</v>
      </c>
      <c r="C639">
        <v>-68.236331280000002</v>
      </c>
    </row>
    <row r="640" spans="1:3">
      <c r="A640">
        <v>639</v>
      </c>
      <c r="B640">
        <v>-16.480929750000001</v>
      </c>
      <c r="C640">
        <v>-68.236724240000001</v>
      </c>
    </row>
    <row r="641" spans="1:3">
      <c r="A641">
        <v>640</v>
      </c>
      <c r="B641">
        <v>-16.48065501</v>
      </c>
      <c r="C641">
        <v>-68.236480869999994</v>
      </c>
    </row>
    <row r="642" spans="1:3">
      <c r="A642">
        <v>641</v>
      </c>
      <c r="B642">
        <v>-16.480453709999999</v>
      </c>
      <c r="C642">
        <v>-68.236294490000006</v>
      </c>
    </row>
    <row r="643" spans="1:3">
      <c r="A643">
        <v>642</v>
      </c>
      <c r="B643">
        <v>-16.48060701</v>
      </c>
      <c r="C643">
        <v>-68.236002020000001</v>
      </c>
    </row>
    <row r="644" spans="1:3">
      <c r="A644">
        <v>643</v>
      </c>
      <c r="B644">
        <v>-16.480324570000001</v>
      </c>
      <c r="C644">
        <v>-68.235789859999997</v>
      </c>
    </row>
    <row r="645" spans="1:3">
      <c r="A645">
        <v>644</v>
      </c>
      <c r="B645">
        <v>-16.480001049999998</v>
      </c>
      <c r="C645">
        <v>-68.235565149999999</v>
      </c>
    </row>
    <row r="646" spans="1:3">
      <c r="A646">
        <v>645</v>
      </c>
      <c r="B646">
        <v>-16.479694569999999</v>
      </c>
      <c r="C646">
        <v>-68.235365459999997</v>
      </c>
    </row>
    <row r="647" spans="1:3">
      <c r="A647">
        <v>646</v>
      </c>
      <c r="B647">
        <v>-16.4798078</v>
      </c>
      <c r="C647">
        <v>-68.235177100000001</v>
      </c>
    </row>
    <row r="648" spans="1:3">
      <c r="A648">
        <v>647</v>
      </c>
      <c r="B648">
        <v>-16.479920580000002</v>
      </c>
      <c r="C648">
        <v>-68.235011779999994</v>
      </c>
    </row>
    <row r="649" spans="1:3">
      <c r="A649">
        <v>648</v>
      </c>
      <c r="B649">
        <v>-16.480070699999999</v>
      </c>
      <c r="C649">
        <v>-68.234869529999997</v>
      </c>
    </row>
    <row r="650" spans="1:3">
      <c r="A650">
        <v>649</v>
      </c>
      <c r="B650">
        <v>-16.480232709999999</v>
      </c>
      <c r="C650">
        <v>-68.234524500000006</v>
      </c>
    </row>
    <row r="651" spans="1:3">
      <c r="A651">
        <v>650</v>
      </c>
      <c r="B651">
        <v>-16.480437850000001</v>
      </c>
      <c r="C651">
        <v>-68.234203820000005</v>
      </c>
    </row>
    <row r="652" spans="1:3">
      <c r="A652">
        <v>651</v>
      </c>
      <c r="B652">
        <v>-16.480547439999999</v>
      </c>
      <c r="C652">
        <v>-68.2340339</v>
      </c>
    </row>
    <row r="653" spans="1:3">
      <c r="A653">
        <v>652</v>
      </c>
      <c r="B653">
        <v>-16.480674100000002</v>
      </c>
      <c r="C653">
        <v>-68.233838259999999</v>
      </c>
    </row>
    <row r="654" spans="1:3">
      <c r="A654">
        <v>653</v>
      </c>
      <c r="B654">
        <v>-16.480872000000002</v>
      </c>
      <c r="C654">
        <v>-68.23353084</v>
      </c>
    </row>
    <row r="655" spans="1:3">
      <c r="A655">
        <v>654</v>
      </c>
      <c r="B655">
        <v>-16.481360680000002</v>
      </c>
      <c r="C655">
        <v>-68.233745940000006</v>
      </c>
    </row>
    <row r="656" spans="1:3">
      <c r="A656">
        <v>655</v>
      </c>
      <c r="B656">
        <v>-16.48182821</v>
      </c>
      <c r="C656">
        <v>-68.23385227</v>
      </c>
    </row>
    <row r="657" spans="1:3">
      <c r="A657">
        <v>656</v>
      </c>
      <c r="B657">
        <v>-16.482100460000002</v>
      </c>
      <c r="C657">
        <v>-68.233900869999999</v>
      </c>
    </row>
    <row r="658" spans="1:3">
      <c r="A658">
        <v>657</v>
      </c>
      <c r="B658">
        <v>-16.482415660000001</v>
      </c>
      <c r="C658">
        <v>-68.233968669999996</v>
      </c>
    </row>
    <row r="659" spans="1:3">
      <c r="A659">
        <v>658</v>
      </c>
      <c r="B659">
        <v>-16.482586560000001</v>
      </c>
      <c r="C659">
        <v>-68.23393136</v>
      </c>
    </row>
    <row r="660" spans="1:3">
      <c r="A660">
        <v>659</v>
      </c>
      <c r="B660">
        <v>-16.482632540000001</v>
      </c>
      <c r="C660">
        <v>-68.233712120000007</v>
      </c>
    </row>
    <row r="661" spans="1:3">
      <c r="A661">
        <v>660</v>
      </c>
      <c r="B661">
        <v>-16.48268753</v>
      </c>
      <c r="C661">
        <v>-68.233433759999997</v>
      </c>
    </row>
    <row r="662" spans="1:3">
      <c r="A662">
        <v>661</v>
      </c>
      <c r="B662">
        <v>-16.482726799999998</v>
      </c>
      <c r="C662">
        <v>-68.233226430000002</v>
      </c>
    </row>
    <row r="663" spans="1:3">
      <c r="A663">
        <v>662</v>
      </c>
      <c r="B663">
        <v>-16.482767769999999</v>
      </c>
      <c r="C663">
        <v>-68.233000270000005</v>
      </c>
    </row>
    <row r="664" spans="1:3">
      <c r="A664">
        <v>663</v>
      </c>
      <c r="B664">
        <v>-16.48254975</v>
      </c>
      <c r="C664">
        <v>-68.232941240000002</v>
      </c>
    </row>
    <row r="665" spans="1:3">
      <c r="A665">
        <v>664</v>
      </c>
      <c r="B665">
        <v>-16.482328320000001</v>
      </c>
      <c r="C665">
        <v>-68.232891670000001</v>
      </c>
    </row>
    <row r="666" spans="1:3">
      <c r="A666">
        <v>665</v>
      </c>
      <c r="B666">
        <v>-16.48194702</v>
      </c>
      <c r="C666">
        <v>-68.232812580000001</v>
      </c>
    </row>
    <row r="667" spans="1:3">
      <c r="A667">
        <v>666</v>
      </c>
      <c r="B667">
        <v>-16.481633859999999</v>
      </c>
      <c r="C667">
        <v>-68.232736299999999</v>
      </c>
    </row>
    <row r="668" spans="1:3">
      <c r="A668">
        <v>667</v>
      </c>
      <c r="B668">
        <v>-16.480940100000002</v>
      </c>
      <c r="C668">
        <v>-68.233070380000001</v>
      </c>
    </row>
    <row r="669" spans="1:3">
      <c r="A669">
        <v>668</v>
      </c>
      <c r="B669">
        <v>-16.480714389999999</v>
      </c>
      <c r="C669">
        <v>-68.232917369999996</v>
      </c>
    </row>
    <row r="670" spans="1:3">
      <c r="A670">
        <v>669</v>
      </c>
      <c r="B670">
        <v>-16.480439390000001</v>
      </c>
      <c r="C670">
        <v>-68.232720599999993</v>
      </c>
    </row>
    <row r="671" spans="1:3">
      <c r="A671">
        <v>670</v>
      </c>
      <c r="B671">
        <v>-16.48016595</v>
      </c>
      <c r="C671">
        <v>-68.232529400000004</v>
      </c>
    </row>
    <row r="672" spans="1:3">
      <c r="A672">
        <v>671</v>
      </c>
      <c r="B672">
        <v>-16.481002239999999</v>
      </c>
      <c r="C672">
        <v>-68.236097520000001</v>
      </c>
    </row>
    <row r="673" spans="1:3">
      <c r="A673">
        <v>672</v>
      </c>
      <c r="B673">
        <v>-16.4814978</v>
      </c>
      <c r="C673">
        <v>-68.236174649999995</v>
      </c>
    </row>
    <row r="674" spans="1:3">
      <c r="A674">
        <v>673</v>
      </c>
      <c r="B674">
        <v>-16.481432519999998</v>
      </c>
      <c r="C674">
        <v>-68.236515299999994</v>
      </c>
    </row>
    <row r="675" spans="1:3">
      <c r="A675">
        <v>674</v>
      </c>
      <c r="B675">
        <v>-16.481361329999999</v>
      </c>
      <c r="C675">
        <v>-68.236824740000003</v>
      </c>
    </row>
    <row r="676" spans="1:3">
      <c r="A676">
        <v>675</v>
      </c>
      <c r="B676">
        <v>-16.48130905</v>
      </c>
      <c r="C676">
        <v>-68.237049060000004</v>
      </c>
    </row>
    <row r="677" spans="1:3">
      <c r="A677">
        <v>676</v>
      </c>
      <c r="B677">
        <v>-16.481252470000001</v>
      </c>
      <c r="C677">
        <v>-68.237341409999999</v>
      </c>
    </row>
    <row r="678" spans="1:3">
      <c r="A678">
        <v>677</v>
      </c>
      <c r="B678">
        <v>-16.481063559999999</v>
      </c>
      <c r="C678">
        <v>-68.237169609999995</v>
      </c>
    </row>
    <row r="679" spans="1:3">
      <c r="A679">
        <v>678</v>
      </c>
      <c r="B679">
        <v>-16.480869479999999</v>
      </c>
      <c r="C679">
        <v>-68.236991880000005</v>
      </c>
    </row>
    <row r="680" spans="1:3">
      <c r="A680">
        <v>679</v>
      </c>
      <c r="B680">
        <v>-16.48080848</v>
      </c>
      <c r="C680">
        <v>-68.237266869999999</v>
      </c>
    </row>
    <row r="681" spans="1:3">
      <c r="A681">
        <v>680</v>
      </c>
      <c r="B681">
        <v>-16.480759039999999</v>
      </c>
      <c r="C681">
        <v>-68.237462809999997</v>
      </c>
    </row>
    <row r="682" spans="1:3">
      <c r="A682">
        <v>681</v>
      </c>
      <c r="B682">
        <v>-16.480697540000001</v>
      </c>
      <c r="C682">
        <v>-68.237761370000001</v>
      </c>
    </row>
    <row r="683" spans="1:3">
      <c r="A683">
        <v>682</v>
      </c>
      <c r="B683">
        <v>-16.480663230000001</v>
      </c>
      <c r="C683">
        <v>-68.237964360000007</v>
      </c>
    </row>
    <row r="684" spans="1:3">
      <c r="A684">
        <v>683</v>
      </c>
      <c r="B684">
        <v>-16.48036471</v>
      </c>
      <c r="C684">
        <v>-68.237871429999998</v>
      </c>
    </row>
    <row r="685" spans="1:3">
      <c r="A685">
        <v>684</v>
      </c>
      <c r="B685">
        <v>-16.480048440000001</v>
      </c>
      <c r="C685">
        <v>-68.237807090000004</v>
      </c>
    </row>
    <row r="686" spans="1:3">
      <c r="A686">
        <v>685</v>
      </c>
      <c r="B686">
        <v>-16.480539189999998</v>
      </c>
      <c r="C686">
        <v>-68.237409459999995</v>
      </c>
    </row>
    <row r="687" spans="1:3">
      <c r="A687">
        <v>686</v>
      </c>
      <c r="B687">
        <v>-16.480277860000001</v>
      </c>
      <c r="C687">
        <v>-68.237347679999999</v>
      </c>
    </row>
    <row r="688" spans="1:3">
      <c r="A688">
        <v>687</v>
      </c>
      <c r="B688">
        <v>-16.4801778</v>
      </c>
      <c r="C688">
        <v>-68.23403313</v>
      </c>
    </row>
    <row r="689" spans="1:3">
      <c r="A689">
        <v>688</v>
      </c>
      <c r="B689">
        <v>-16.482898309999999</v>
      </c>
      <c r="C689">
        <v>-68.234079170000001</v>
      </c>
    </row>
    <row r="690" spans="1:3">
      <c r="A690">
        <v>689</v>
      </c>
      <c r="B690">
        <v>-16.479926259999999</v>
      </c>
      <c r="C690">
        <v>-68.233872160000004</v>
      </c>
    </row>
    <row r="691" spans="1:3">
      <c r="A691">
        <v>690</v>
      </c>
      <c r="B691">
        <v>-16.48324135</v>
      </c>
      <c r="C691">
        <v>-68.23416933</v>
      </c>
    </row>
    <row r="692" spans="1:3">
      <c r="A692">
        <v>691</v>
      </c>
      <c r="B692">
        <v>-16.479683560000002</v>
      </c>
      <c r="C692">
        <v>-68.233694020000002</v>
      </c>
    </row>
    <row r="693" spans="1:3">
      <c r="A693">
        <v>692</v>
      </c>
      <c r="B693">
        <v>-16.481505729999999</v>
      </c>
      <c r="C693">
        <v>-68.23570995</v>
      </c>
    </row>
    <row r="694" spans="1:3">
      <c r="A694">
        <v>693</v>
      </c>
      <c r="B694">
        <v>-16.481961120000001</v>
      </c>
      <c r="C694">
        <v>-68.235812469999999</v>
      </c>
    </row>
    <row r="695" spans="1:3">
      <c r="A695">
        <v>694</v>
      </c>
      <c r="B695">
        <v>-16.482189030000001</v>
      </c>
      <c r="C695">
        <v>-68.235863379999998</v>
      </c>
    </row>
    <row r="696" spans="1:3">
      <c r="A696">
        <v>695</v>
      </c>
      <c r="B696">
        <v>-16.482436710000002</v>
      </c>
      <c r="C696">
        <v>-68.235921619999999</v>
      </c>
    </row>
    <row r="697" spans="1:3">
      <c r="A697">
        <v>696</v>
      </c>
      <c r="B697">
        <v>-16.482633199999999</v>
      </c>
      <c r="C697">
        <v>-68.235966480000002</v>
      </c>
    </row>
    <row r="698" spans="1:3">
      <c r="A698">
        <v>697</v>
      </c>
      <c r="B698">
        <v>-16.482929309999999</v>
      </c>
      <c r="C698">
        <v>-68.236044820000004</v>
      </c>
    </row>
    <row r="699" spans="1:3">
      <c r="A699">
        <v>698</v>
      </c>
      <c r="B699">
        <v>-16.48305676</v>
      </c>
      <c r="C699">
        <v>-68.236073959999999</v>
      </c>
    </row>
    <row r="700" spans="1:3">
      <c r="A700">
        <v>699</v>
      </c>
      <c r="B700">
        <v>-16.48285478</v>
      </c>
      <c r="C700">
        <v>-68.236346650000002</v>
      </c>
    </row>
    <row r="701" spans="1:3">
      <c r="A701">
        <v>700</v>
      </c>
      <c r="B701">
        <v>-16.482813650000001</v>
      </c>
      <c r="C701">
        <v>-68.236529790000006</v>
      </c>
    </row>
    <row r="702" spans="1:3">
      <c r="A702">
        <v>701</v>
      </c>
      <c r="B702">
        <v>-16.482757400000001</v>
      </c>
      <c r="C702">
        <v>-68.236781269999994</v>
      </c>
    </row>
    <row r="703" spans="1:3">
      <c r="A703">
        <v>702</v>
      </c>
      <c r="B703">
        <v>-16.482706230000002</v>
      </c>
      <c r="C703">
        <v>-68.237023980000004</v>
      </c>
    </row>
    <row r="704" spans="1:3">
      <c r="A704">
        <v>703</v>
      </c>
      <c r="B704">
        <v>-16.48240191</v>
      </c>
      <c r="C704">
        <v>-68.236938260000002</v>
      </c>
    </row>
    <row r="705" spans="1:3">
      <c r="A705">
        <v>704</v>
      </c>
      <c r="B705">
        <v>-16.482312159999999</v>
      </c>
      <c r="C705">
        <v>-68.237298679999995</v>
      </c>
    </row>
    <row r="706" spans="1:3">
      <c r="A706">
        <v>705</v>
      </c>
      <c r="B706">
        <v>-16.48224763</v>
      </c>
      <c r="C706">
        <v>-68.237577990000005</v>
      </c>
    </row>
    <row r="707" spans="1:3">
      <c r="A707">
        <v>706</v>
      </c>
      <c r="B707">
        <v>-16.48220203</v>
      </c>
      <c r="C707">
        <v>-68.237842409999999</v>
      </c>
    </row>
    <row r="708" spans="1:3">
      <c r="A708">
        <v>707</v>
      </c>
      <c r="B708">
        <v>-16.48252776</v>
      </c>
      <c r="C708">
        <v>-68.2378626</v>
      </c>
    </row>
    <row r="709" spans="1:3">
      <c r="A709">
        <v>708</v>
      </c>
      <c r="B709">
        <v>-16.482808729999999</v>
      </c>
      <c r="C709">
        <v>-68.237935309999997</v>
      </c>
    </row>
    <row r="710" spans="1:3">
      <c r="A710">
        <v>709</v>
      </c>
      <c r="B710">
        <v>-16.48313611</v>
      </c>
      <c r="C710">
        <v>-68.238011369999995</v>
      </c>
    </row>
    <row r="711" spans="1:3">
      <c r="A711">
        <v>710</v>
      </c>
      <c r="B711">
        <v>-16.483403939999999</v>
      </c>
      <c r="C711">
        <v>-68.238061450000004</v>
      </c>
    </row>
    <row r="712" spans="1:3">
      <c r="A712">
        <v>711</v>
      </c>
      <c r="B712">
        <v>-16.483335799999999</v>
      </c>
      <c r="C712">
        <v>-68.238350870000005</v>
      </c>
    </row>
    <row r="713" spans="1:3">
      <c r="A713">
        <v>712</v>
      </c>
      <c r="B713">
        <v>-16.483259589999999</v>
      </c>
      <c r="C713">
        <v>-68.238652650000006</v>
      </c>
    </row>
    <row r="714" spans="1:3">
      <c r="A714">
        <v>713</v>
      </c>
      <c r="B714">
        <v>-16.48298076</v>
      </c>
      <c r="C714">
        <v>-68.238893039999994</v>
      </c>
    </row>
    <row r="715" spans="1:3">
      <c r="A715">
        <v>714</v>
      </c>
      <c r="B715">
        <v>-16.482727390000001</v>
      </c>
      <c r="C715">
        <v>-68.238657919999994</v>
      </c>
    </row>
    <row r="716" spans="1:3">
      <c r="A716">
        <v>715</v>
      </c>
      <c r="B716">
        <v>-16.482432110000001</v>
      </c>
      <c r="C716">
        <v>-68.238377819999997</v>
      </c>
    </row>
    <row r="717" spans="1:3">
      <c r="A717">
        <v>716</v>
      </c>
      <c r="B717">
        <v>-16.482225880000001</v>
      </c>
      <c r="C717">
        <v>-68.238191630000003</v>
      </c>
    </row>
    <row r="718" spans="1:3">
      <c r="A718">
        <v>717</v>
      </c>
      <c r="B718">
        <v>-16.48199657</v>
      </c>
      <c r="C718">
        <v>-68.23798687</v>
      </c>
    </row>
    <row r="719" spans="1:3">
      <c r="A719">
        <v>718</v>
      </c>
      <c r="B719">
        <v>-16.48179696</v>
      </c>
      <c r="C719">
        <v>-68.237789620000001</v>
      </c>
    </row>
    <row r="720" spans="1:3">
      <c r="A720">
        <v>719</v>
      </c>
      <c r="B720">
        <v>-16.48188515</v>
      </c>
      <c r="C720">
        <v>-68.236150940000002</v>
      </c>
    </row>
    <row r="721" spans="1:3">
      <c r="A721">
        <v>720</v>
      </c>
      <c r="B721">
        <v>-16.481812229999999</v>
      </c>
      <c r="C721">
        <v>-68.236532550000007</v>
      </c>
    </row>
    <row r="722" spans="1:3">
      <c r="A722">
        <v>721</v>
      </c>
      <c r="B722">
        <v>-16.482264390000001</v>
      </c>
      <c r="C722">
        <v>-68.236340990000002</v>
      </c>
    </row>
    <row r="723" spans="1:3">
      <c r="A723">
        <v>722</v>
      </c>
      <c r="B723">
        <v>-16.48249792</v>
      </c>
      <c r="C723">
        <v>-68.236400660000001</v>
      </c>
    </row>
    <row r="724" spans="1:3">
      <c r="A724">
        <v>723</v>
      </c>
      <c r="B724">
        <v>-16.483366700000001</v>
      </c>
      <c r="C724">
        <v>-68.236144269999997</v>
      </c>
    </row>
    <row r="725" spans="1:3">
      <c r="A725">
        <v>724</v>
      </c>
      <c r="B725">
        <v>-16.483426349999998</v>
      </c>
      <c r="C725">
        <v>-68.235824210000004</v>
      </c>
    </row>
    <row r="726" spans="1:3">
      <c r="A726">
        <v>725</v>
      </c>
      <c r="B726">
        <v>-16.483500320000001</v>
      </c>
      <c r="C726">
        <v>-68.235487770000006</v>
      </c>
    </row>
    <row r="727" spans="1:3">
      <c r="A727">
        <v>726</v>
      </c>
      <c r="B727">
        <v>-16.483538939999999</v>
      </c>
      <c r="C727">
        <v>-68.235317350000003</v>
      </c>
    </row>
    <row r="728" spans="1:3">
      <c r="A728">
        <v>727</v>
      </c>
      <c r="B728">
        <v>-16.483601870000001</v>
      </c>
      <c r="C728">
        <v>-68.234978749999996</v>
      </c>
    </row>
    <row r="729" spans="1:3">
      <c r="A729">
        <v>728</v>
      </c>
      <c r="B729">
        <v>-16.483109169999999</v>
      </c>
      <c r="C729">
        <v>-68.237114439999999</v>
      </c>
    </row>
    <row r="730" spans="1:3">
      <c r="A730">
        <v>729</v>
      </c>
      <c r="B730">
        <v>-16.483371730000002</v>
      </c>
      <c r="C730">
        <v>-68.237181509999999</v>
      </c>
    </row>
    <row r="731" spans="1:3">
      <c r="A731">
        <v>730</v>
      </c>
      <c r="B731">
        <v>-16.483602279999999</v>
      </c>
      <c r="C731">
        <v>-68.237233329999995</v>
      </c>
    </row>
    <row r="732" spans="1:3">
      <c r="A732">
        <v>731</v>
      </c>
      <c r="B732">
        <v>-16.483657829999999</v>
      </c>
      <c r="C732">
        <v>-68.236965639999994</v>
      </c>
    </row>
    <row r="733" spans="1:3">
      <c r="A733">
        <v>732</v>
      </c>
      <c r="B733">
        <v>-16.483742589999999</v>
      </c>
      <c r="C733">
        <v>-68.236611909999993</v>
      </c>
    </row>
    <row r="734" spans="1:3">
      <c r="A734">
        <v>733</v>
      </c>
      <c r="B734">
        <v>-16.483812409999999</v>
      </c>
      <c r="C734">
        <v>-68.236257879999997</v>
      </c>
    </row>
    <row r="735" spans="1:3">
      <c r="A735">
        <v>734</v>
      </c>
      <c r="B735">
        <v>-16.48386541</v>
      </c>
      <c r="C735">
        <v>-68.235999100000001</v>
      </c>
    </row>
    <row r="736" spans="1:3">
      <c r="A736" t="s">
        <v>44</v>
      </c>
      <c r="B736">
        <v>-16.485542070000001</v>
      </c>
      <c r="C736">
        <v>-68.223326689999993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C963-E564-492B-AD7D-DC82C883DFD4}">
  <sheetPr>
    <tabColor rgb="FFFF0000"/>
    <pageSetUpPr fitToPage="1"/>
  </sheetPr>
  <dimension ref="A1:BB12"/>
  <sheetViews>
    <sheetView showGridLines="0" zoomScale="80" zoomScaleNormal="80" workbookViewId="0">
      <selection activeCell="AU31" sqref="AU31"/>
    </sheetView>
  </sheetViews>
  <sheetFormatPr baseColWidth="10" defaultColWidth="9.109375" defaultRowHeight="12"/>
  <cols>
    <col min="1" max="1" width="2.88671875" style="1" bestFit="1" customWidth="1"/>
    <col min="2" max="2" width="6.109375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109375" style="1" bestFit="1" customWidth="1"/>
    <col min="8" max="8" width="4.44140625" style="1" bestFit="1" customWidth="1"/>
    <col min="9" max="11" width="3.109375" style="1" bestFit="1" customWidth="1"/>
    <col min="12" max="12" width="4.44140625" style="1" bestFit="1" customWidth="1"/>
    <col min="13" max="13" width="3.1093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7" width="3.109375" style="1" bestFit="1" customWidth="1"/>
    <col min="28" max="28" width="3.44140625" style="1" bestFit="1" customWidth="1"/>
    <col min="29" max="29" width="3.109375" style="1" bestFit="1" customWidth="1"/>
    <col min="30" max="30" width="3.109375" style="1" customWidth="1"/>
    <col min="31" max="31" width="3.44140625" style="1" bestFit="1" customWidth="1"/>
    <col min="32" max="33" width="3.109375" style="1" bestFit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7" width="4.44140625" style="1" bestFit="1" customWidth="1"/>
    <col min="38" max="39" width="3.109375" style="1" bestFit="1" customWidth="1"/>
    <col min="40" max="40" width="13.109375" style="1" customWidth="1"/>
    <col min="41" max="41" width="15" style="1" customWidth="1"/>
    <col min="42" max="43" width="6.109375" style="1" bestFit="1" customWidth="1"/>
    <col min="44" max="44" width="5.44140625" style="1" bestFit="1" customWidth="1"/>
    <col min="45" max="45" width="6.88671875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97"/>
      <c r="AZ3" s="97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216</v>
      </c>
      <c r="AV4" s="165"/>
      <c r="AW4" s="165"/>
      <c r="AX4" s="165"/>
      <c r="AY4" s="165"/>
      <c r="AZ4" s="165"/>
      <c r="BA4" s="165"/>
      <c r="BB4" s="166"/>
    </row>
    <row r="5" spans="1:54" s="3" customFormat="1" ht="14.4">
      <c r="A5" s="152"/>
      <c r="B5" s="152"/>
      <c r="C5" s="152"/>
      <c r="D5" s="10"/>
      <c r="E5" s="10"/>
      <c r="F5" s="10"/>
      <c r="G5" s="10"/>
      <c r="H5" s="10"/>
      <c r="I5" s="10"/>
      <c r="J5" s="10"/>
      <c r="K5" s="10"/>
      <c r="L5" s="152"/>
      <c r="M5" s="152"/>
      <c r="N5" s="152"/>
      <c r="O5" s="152"/>
      <c r="P5" s="152"/>
      <c r="Q5" s="152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98"/>
      <c r="AE5" s="8"/>
      <c r="AF5" s="152"/>
      <c r="AG5" s="152"/>
      <c r="AH5" s="152"/>
      <c r="AI5" s="152"/>
      <c r="AJ5" s="152"/>
      <c r="AK5" s="152"/>
      <c r="AL5" s="146"/>
      <c r="AM5" s="146"/>
      <c r="AN5" s="146"/>
      <c r="AO5" s="146"/>
      <c r="AP5" s="10"/>
      <c r="AQ5" s="152"/>
      <c r="AR5" s="152"/>
      <c r="AS5" s="146"/>
      <c r="AT5" s="146"/>
      <c r="AU5" s="146"/>
      <c r="AV5" s="146"/>
      <c r="AW5" s="146"/>
      <c r="AX5" s="146"/>
      <c r="AY5" s="97"/>
      <c r="AZ5" s="97"/>
      <c r="BA5" s="10"/>
      <c r="BB5" s="10"/>
    </row>
    <row r="6" spans="1:54" ht="22.5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17">
      <c r="A7" s="145"/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90</v>
      </c>
      <c r="H7" s="18" t="s">
        <v>7</v>
      </c>
      <c r="I7" s="18" t="s">
        <v>6</v>
      </c>
      <c r="J7" s="18" t="s">
        <v>8</v>
      </c>
      <c r="K7" s="18" t="s">
        <v>41</v>
      </c>
      <c r="L7" s="18" t="s">
        <v>9</v>
      </c>
      <c r="M7" s="18" t="s">
        <v>10</v>
      </c>
      <c r="N7" s="18" t="s">
        <v>11</v>
      </c>
      <c r="O7" s="11" t="s">
        <v>119</v>
      </c>
      <c r="P7" s="11" t="s">
        <v>120</v>
      </c>
      <c r="Q7" s="11" t="s">
        <v>93</v>
      </c>
      <c r="R7" s="17" t="s">
        <v>89</v>
      </c>
      <c r="S7" s="17" t="s">
        <v>116</v>
      </c>
      <c r="T7" s="18" t="s">
        <v>13</v>
      </c>
      <c r="U7" s="18" t="s">
        <v>29</v>
      </c>
      <c r="V7" s="18" t="s">
        <v>26</v>
      </c>
      <c r="W7" s="18" t="s">
        <v>31</v>
      </c>
      <c r="X7" s="18" t="s">
        <v>14</v>
      </c>
      <c r="Y7" s="18" t="s">
        <v>15</v>
      </c>
      <c r="Z7" s="18" t="s">
        <v>83</v>
      </c>
      <c r="AA7" s="18" t="s">
        <v>17</v>
      </c>
      <c r="AB7" s="18" t="s">
        <v>16</v>
      </c>
      <c r="AC7" s="18" t="s">
        <v>91</v>
      </c>
      <c r="AD7" s="18" t="s">
        <v>92</v>
      </c>
      <c r="AE7" s="18" t="s">
        <v>43</v>
      </c>
      <c r="AF7" s="18" t="s">
        <v>42</v>
      </c>
      <c r="AG7" s="18" t="s">
        <v>30</v>
      </c>
      <c r="AH7" s="94" t="s">
        <v>60</v>
      </c>
      <c r="AI7" s="18" t="s">
        <v>18</v>
      </c>
      <c r="AJ7" s="94" t="s">
        <v>61</v>
      </c>
      <c r="AK7" s="94" t="s">
        <v>62</v>
      </c>
      <c r="AL7" s="18" t="s">
        <v>19</v>
      </c>
      <c r="AM7" s="18" t="s">
        <v>28</v>
      </c>
      <c r="AN7" s="18" t="s">
        <v>20</v>
      </c>
      <c r="AO7" s="18" t="s">
        <v>21</v>
      </c>
      <c r="AP7" s="145" t="s">
        <v>84</v>
      </c>
      <c r="AQ7" s="145"/>
      <c r="AR7" s="18" t="s">
        <v>23</v>
      </c>
      <c r="AS7" s="18" t="s">
        <v>27</v>
      </c>
      <c r="AT7" s="145"/>
      <c r="AU7" s="145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6">
        <v>1</v>
      </c>
      <c r="B8" s="42" t="s">
        <v>44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-11.087775000000001</v>
      </c>
      <c r="AO8" s="28">
        <v>-68.780911000000003</v>
      </c>
      <c r="AP8" s="137"/>
      <c r="AQ8" s="138"/>
      <c r="AR8" s="27"/>
      <c r="AS8" s="27"/>
      <c r="AT8" s="139"/>
      <c r="AU8" s="140"/>
      <c r="AV8" s="48"/>
      <c r="AW8" s="48"/>
      <c r="AX8" s="43"/>
      <c r="AY8" s="43"/>
      <c r="AZ8" s="43"/>
      <c r="BA8" s="43"/>
      <c r="BB8" s="43"/>
    </row>
    <row r="9" spans="1:54">
      <c r="A9" s="26">
        <v>2</v>
      </c>
      <c r="B9" s="42" t="s">
        <v>122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-11.08788</v>
      </c>
      <c r="AO9" s="28">
        <v>-68.780922000000004</v>
      </c>
      <c r="AP9" s="137"/>
      <c r="AQ9" s="138"/>
      <c r="AR9" s="27">
        <v>15</v>
      </c>
      <c r="AS9" s="27">
        <v>11</v>
      </c>
      <c r="AT9" s="139" t="s">
        <v>181</v>
      </c>
      <c r="AU9" s="140"/>
      <c r="AV9" s="48"/>
      <c r="AW9" s="48"/>
      <c r="AX9" s="43"/>
      <c r="AY9" s="43"/>
      <c r="AZ9" s="43"/>
      <c r="BA9" s="43"/>
      <c r="BB9" s="43"/>
    </row>
    <row r="10" spans="1:54">
      <c r="A10" s="26">
        <v>3</v>
      </c>
      <c r="B10" s="42">
        <v>1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-11.087683</v>
      </c>
      <c r="AO10" s="28">
        <v>-68.780878999999999</v>
      </c>
      <c r="AP10" s="137"/>
      <c r="AQ10" s="138"/>
      <c r="AR10" s="27"/>
      <c r="AS10" s="27">
        <v>22</v>
      </c>
      <c r="AT10" s="139"/>
      <c r="AU10" s="140"/>
      <c r="AV10" s="48"/>
      <c r="AW10" s="48"/>
      <c r="AX10" s="43"/>
      <c r="AY10" s="43"/>
      <c r="AZ10" s="43"/>
      <c r="BA10" s="43"/>
      <c r="BB10" s="43"/>
    </row>
    <row r="11" spans="1:54">
      <c r="A11" s="26">
        <v>5</v>
      </c>
      <c r="B11" s="42">
        <v>2</v>
      </c>
      <c r="C11" s="27">
        <v>1</v>
      </c>
      <c r="D11" s="27">
        <v>0</v>
      </c>
      <c r="E11" s="27">
        <v>0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/>
      <c r="M11" s="27">
        <v>0</v>
      </c>
      <c r="N11" s="27">
        <v>1</v>
      </c>
      <c r="O11" s="27">
        <v>0</v>
      </c>
      <c r="P11" s="27">
        <v>0</v>
      </c>
      <c r="Q11" s="27">
        <v>1</v>
      </c>
      <c r="R11" s="27">
        <v>0</v>
      </c>
      <c r="S11" s="27">
        <v>0</v>
      </c>
      <c r="T11" s="27">
        <v>0</v>
      </c>
      <c r="U11" s="27">
        <v>0</v>
      </c>
      <c r="V11" s="27">
        <v>1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1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-11.087605</v>
      </c>
      <c r="AO11" s="71">
        <v>-68.781255999999999</v>
      </c>
      <c r="AP11" s="137"/>
      <c r="AQ11" s="138"/>
      <c r="AR11" s="27">
        <v>60</v>
      </c>
      <c r="AS11" s="27">
        <v>25</v>
      </c>
      <c r="AT11" s="139"/>
      <c r="AU11" s="140"/>
      <c r="AV11" s="48"/>
      <c r="AW11" s="48"/>
      <c r="AX11" s="43"/>
      <c r="AY11" s="43"/>
      <c r="AZ11" s="43"/>
      <c r="BA11" s="43"/>
      <c r="BB11" s="43"/>
    </row>
    <row r="12" spans="1:54">
      <c r="A12" s="141" t="s">
        <v>22</v>
      </c>
      <c r="B12" s="141"/>
      <c r="C12" s="29">
        <f t="shared" ref="C12:AM12" si="0">SUM(C8:C11)</f>
        <v>1</v>
      </c>
      <c r="D12" s="29">
        <f t="shared" si="0"/>
        <v>0</v>
      </c>
      <c r="E12" s="29">
        <f t="shared" si="0"/>
        <v>0</v>
      </c>
      <c r="F12" s="29">
        <f t="shared" si="0"/>
        <v>1</v>
      </c>
      <c r="G12" s="29">
        <f t="shared" si="0"/>
        <v>0</v>
      </c>
      <c r="H12" s="29">
        <f t="shared" si="0"/>
        <v>2</v>
      </c>
      <c r="I12" s="29">
        <f t="shared" si="0"/>
        <v>0</v>
      </c>
      <c r="J12" s="29">
        <f t="shared" si="0"/>
        <v>0</v>
      </c>
      <c r="K12" s="29">
        <f t="shared" si="0"/>
        <v>0</v>
      </c>
      <c r="L12" s="29">
        <f t="shared" si="0"/>
        <v>1</v>
      </c>
      <c r="M12" s="29">
        <f t="shared" si="0"/>
        <v>0</v>
      </c>
      <c r="N12" s="29">
        <f t="shared" si="0"/>
        <v>2</v>
      </c>
      <c r="O12" s="29">
        <f t="shared" si="0"/>
        <v>0</v>
      </c>
      <c r="P12" s="29">
        <f t="shared" si="0"/>
        <v>0</v>
      </c>
      <c r="Q12" s="29">
        <f t="shared" si="0"/>
        <v>2</v>
      </c>
      <c r="R12" s="29">
        <f t="shared" si="0"/>
        <v>0</v>
      </c>
      <c r="S12" s="29">
        <f t="shared" si="0"/>
        <v>0</v>
      </c>
      <c r="T12" s="29">
        <f t="shared" si="0"/>
        <v>0</v>
      </c>
      <c r="U12" s="29">
        <f t="shared" si="0"/>
        <v>0</v>
      </c>
      <c r="V12" s="29">
        <f t="shared" si="0"/>
        <v>1</v>
      </c>
      <c r="W12" s="29">
        <f t="shared" si="0"/>
        <v>0</v>
      </c>
      <c r="X12" s="29">
        <f t="shared" si="0"/>
        <v>0</v>
      </c>
      <c r="Y12" s="29">
        <f t="shared" si="0"/>
        <v>0</v>
      </c>
      <c r="Z12" s="29">
        <f t="shared" si="0"/>
        <v>0</v>
      </c>
      <c r="AA12" s="29">
        <f t="shared" si="0"/>
        <v>0</v>
      </c>
      <c r="AB12" s="29">
        <f t="shared" si="0"/>
        <v>0</v>
      </c>
      <c r="AC12" s="29">
        <f t="shared" si="0"/>
        <v>0</v>
      </c>
      <c r="AD12" s="29">
        <f t="shared" si="0"/>
        <v>0</v>
      </c>
      <c r="AE12" s="29">
        <f t="shared" si="0"/>
        <v>0</v>
      </c>
      <c r="AF12" s="29">
        <f t="shared" si="0"/>
        <v>0</v>
      </c>
      <c r="AG12" s="29">
        <f t="shared" si="0"/>
        <v>0</v>
      </c>
      <c r="AH12" s="29">
        <f t="shared" si="0"/>
        <v>1</v>
      </c>
      <c r="AI12" s="29">
        <f t="shared" si="0"/>
        <v>0</v>
      </c>
      <c r="AJ12" s="29">
        <f t="shared" si="0"/>
        <v>0</v>
      </c>
      <c r="AK12" s="29">
        <f t="shared" si="0"/>
        <v>0</v>
      </c>
      <c r="AL12" s="29">
        <f t="shared" si="0"/>
        <v>0</v>
      </c>
      <c r="AM12" s="29">
        <f t="shared" si="0"/>
        <v>0</v>
      </c>
      <c r="AN12" s="142" t="s">
        <v>25</v>
      </c>
      <c r="AO12" s="142"/>
      <c r="AP12" s="143">
        <f>AS12+AR12</f>
        <v>133</v>
      </c>
      <c r="AQ12" s="144"/>
      <c r="AR12" s="29">
        <f>SUM(AR8:AR11)</f>
        <v>75</v>
      </c>
      <c r="AS12" s="29">
        <f>SUM(AS8:AS11)</f>
        <v>58</v>
      </c>
      <c r="AT12" s="142" t="s">
        <v>74</v>
      </c>
      <c r="AU12" s="142"/>
      <c r="AV12" s="29">
        <f t="shared" ref="AV12:BB12" si="1">SUM(AV8:AV11)</f>
        <v>0</v>
      </c>
      <c r="AW12" s="29">
        <f t="shared" si="1"/>
        <v>0</v>
      </c>
      <c r="AX12" s="29">
        <f t="shared" si="1"/>
        <v>0</v>
      </c>
      <c r="AY12" s="29">
        <f t="shared" si="1"/>
        <v>0</v>
      </c>
      <c r="AZ12" s="29">
        <f t="shared" si="1"/>
        <v>0</v>
      </c>
      <c r="BA12" s="29">
        <f t="shared" si="1"/>
        <v>0</v>
      </c>
      <c r="BB12" s="29">
        <f t="shared" si="1"/>
        <v>0</v>
      </c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39">
    <mergeCell ref="AL5:AO5"/>
    <mergeCell ref="AQ5:AR5"/>
    <mergeCell ref="A1:D2"/>
    <mergeCell ref="G1:AT1"/>
    <mergeCell ref="G2:AT2"/>
    <mergeCell ref="A3:AX3"/>
    <mergeCell ref="A4:E4"/>
    <mergeCell ref="F4:M4"/>
    <mergeCell ref="Q4:V4"/>
    <mergeCell ref="W4:AE4"/>
    <mergeCell ref="AG4:AJ4"/>
    <mergeCell ref="AU4:BB4"/>
    <mergeCell ref="AP10:AQ10"/>
    <mergeCell ref="AT10:AU10"/>
    <mergeCell ref="AS5:AX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5:C5"/>
    <mergeCell ref="L5:Q5"/>
    <mergeCell ref="R5:AC5"/>
    <mergeCell ref="AF5:AK5"/>
    <mergeCell ref="AP7:AQ7"/>
    <mergeCell ref="AP8:AQ8"/>
    <mergeCell ref="AT8:AU8"/>
    <mergeCell ref="AP9:AQ9"/>
    <mergeCell ref="AT9:AU9"/>
    <mergeCell ref="AP11:AQ11"/>
    <mergeCell ref="AT11:AU11"/>
    <mergeCell ref="A12:B12"/>
    <mergeCell ref="AN12:AO12"/>
    <mergeCell ref="AP12:AQ12"/>
    <mergeCell ref="AT12:AU12"/>
  </mergeCells>
  <dataValidations count="1">
    <dataValidation type="list" allowBlank="1" showInputMessage="1" showErrorMessage="1" sqref="AE5" xr:uid="{6C83D776-9B9B-4678-8758-77E4DB38B771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6AFC-CA7A-45A9-87C3-F8356AC0BBF9}">
  <sheetPr>
    <tabColor theme="9"/>
    <pageSetUpPr fitToPage="1"/>
  </sheetPr>
  <dimension ref="A1:BB54"/>
  <sheetViews>
    <sheetView showGridLines="0" topLeftCell="A7" zoomScale="90" zoomScaleNormal="90" workbookViewId="0">
      <pane xSplit="2" ySplit="1" topLeftCell="AI8" activePane="bottomRight" state="frozen"/>
      <selection activeCell="AU31" sqref="AU31"/>
      <selection pane="topRight" activeCell="AU31" sqref="AU31"/>
      <selection pane="bottomLeft" activeCell="AU31" sqref="AU31"/>
      <selection pane="bottomRight" activeCell="AT31" sqref="AT31:AU31"/>
    </sheetView>
  </sheetViews>
  <sheetFormatPr baseColWidth="10" defaultColWidth="9.109375" defaultRowHeight="12"/>
  <cols>
    <col min="1" max="1" width="2.88671875" style="1" bestFit="1" customWidth="1"/>
    <col min="2" max="2" width="6.109375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5546875" style="1" bestFit="1" customWidth="1"/>
    <col min="8" max="8" width="4.5546875" style="1" bestFit="1" customWidth="1"/>
    <col min="9" max="9" width="3.5546875" style="1" bestFit="1" customWidth="1"/>
    <col min="10" max="11" width="3.109375" style="1" bestFit="1" customWidth="1"/>
    <col min="12" max="12" width="4.5546875" style="1" bestFit="1" customWidth="1"/>
    <col min="13" max="13" width="3.55468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5.44140625" style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5" width="3.109375" style="1" bestFit="1" customWidth="1"/>
    <col min="26" max="26" width="3.6640625" style="1" customWidth="1"/>
    <col min="27" max="33" width="3.109375" style="1" bestFit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7" width="4.44140625" style="1" bestFit="1" customWidth="1"/>
    <col min="38" max="39" width="3.109375" style="1" bestFit="1" customWidth="1"/>
    <col min="40" max="40" width="13.109375" style="1" customWidth="1"/>
    <col min="41" max="41" width="15" style="1" customWidth="1"/>
    <col min="42" max="43" width="7.109375" style="1" bestFit="1" customWidth="1"/>
    <col min="44" max="45" width="9.5546875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0" width="4.44140625" style="1" bestFit="1" customWidth="1"/>
    <col min="51" max="52" width="5.5546875" style="1" bestFit="1" customWidth="1"/>
    <col min="53" max="53" width="3.109375" style="1" bestFit="1" customWidth="1"/>
    <col min="54" max="54" width="3.5546875" style="1" bestFit="1" customWidth="1"/>
    <col min="55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97"/>
      <c r="AZ3" s="97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/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75</v>
      </c>
      <c r="AV4" s="165"/>
      <c r="AW4" s="165"/>
      <c r="AX4" s="165"/>
      <c r="AY4" s="165"/>
      <c r="AZ4" s="165"/>
      <c r="BA4" s="165"/>
      <c r="BB4" s="166"/>
    </row>
    <row r="5" spans="1:54" s="3" customFormat="1" ht="14.4">
      <c r="A5" s="152"/>
      <c r="B5" s="152"/>
      <c r="C5" s="152"/>
      <c r="D5" s="10"/>
      <c r="E5" s="10"/>
      <c r="F5" s="10"/>
      <c r="G5" s="10"/>
      <c r="H5" s="10"/>
      <c r="I5" s="10"/>
      <c r="J5" s="10"/>
      <c r="K5" s="10"/>
      <c r="L5" s="152"/>
      <c r="M5" s="152"/>
      <c r="N5" s="152"/>
      <c r="O5" s="152"/>
      <c r="P5" s="152"/>
      <c r="Q5" s="152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98"/>
      <c r="AE5" s="8"/>
      <c r="AF5" s="152"/>
      <c r="AG5" s="152"/>
      <c r="AH5" s="152"/>
      <c r="AI5" s="152"/>
      <c r="AJ5" s="152"/>
      <c r="AK5" s="152"/>
      <c r="AL5" s="146"/>
      <c r="AM5" s="146"/>
      <c r="AN5" s="146"/>
      <c r="AO5" s="146"/>
      <c r="AP5" s="10"/>
      <c r="AQ5" s="152"/>
      <c r="AR5" s="152"/>
      <c r="AS5" s="146"/>
      <c r="AT5" s="146"/>
      <c r="AU5" s="146"/>
      <c r="AV5" s="146"/>
      <c r="AW5" s="146"/>
      <c r="AX5" s="146"/>
      <c r="AY5" s="97"/>
      <c r="AZ5" s="97"/>
      <c r="BA5" s="10"/>
      <c r="BB5" s="10"/>
    </row>
    <row r="6" spans="1:54" ht="22.5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16.4">
      <c r="A7" s="145"/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90</v>
      </c>
      <c r="H7" s="18" t="s">
        <v>7</v>
      </c>
      <c r="I7" s="18" t="s">
        <v>6</v>
      </c>
      <c r="J7" s="18" t="s">
        <v>8</v>
      </c>
      <c r="K7" s="18" t="s">
        <v>41</v>
      </c>
      <c r="L7" s="18" t="s">
        <v>9</v>
      </c>
      <c r="M7" s="18" t="s">
        <v>10</v>
      </c>
      <c r="N7" s="52" t="s">
        <v>11</v>
      </c>
      <c r="O7" s="53" t="s">
        <v>119</v>
      </c>
      <c r="P7" s="53" t="s">
        <v>120</v>
      </c>
      <c r="Q7" s="53" t="s">
        <v>93</v>
      </c>
      <c r="R7" s="54" t="s">
        <v>89</v>
      </c>
      <c r="S7" s="54" t="s">
        <v>116</v>
      </c>
      <c r="T7" s="52" t="s">
        <v>13</v>
      </c>
      <c r="U7" s="52" t="s">
        <v>29</v>
      </c>
      <c r="V7" s="52" t="s">
        <v>26</v>
      </c>
      <c r="W7" s="52" t="s">
        <v>31</v>
      </c>
      <c r="X7" s="52" t="s">
        <v>14</v>
      </c>
      <c r="Y7" s="52" t="s">
        <v>15</v>
      </c>
      <c r="Z7" s="52" t="s">
        <v>83</v>
      </c>
      <c r="AA7" s="18" t="s">
        <v>17</v>
      </c>
      <c r="AB7" s="18" t="s">
        <v>16</v>
      </c>
      <c r="AC7" s="18" t="s">
        <v>91</v>
      </c>
      <c r="AD7" s="18" t="s">
        <v>92</v>
      </c>
      <c r="AE7" s="18" t="s">
        <v>43</v>
      </c>
      <c r="AF7" s="18" t="s">
        <v>42</v>
      </c>
      <c r="AG7" s="18" t="s">
        <v>30</v>
      </c>
      <c r="AH7" s="94" t="s">
        <v>60</v>
      </c>
      <c r="AI7" s="18" t="s">
        <v>18</v>
      </c>
      <c r="AJ7" s="94" t="s">
        <v>61</v>
      </c>
      <c r="AK7" s="94" t="s">
        <v>62</v>
      </c>
      <c r="AL7" s="18" t="s">
        <v>19</v>
      </c>
      <c r="AM7" s="18" t="s">
        <v>28</v>
      </c>
      <c r="AN7" s="18" t="s">
        <v>20</v>
      </c>
      <c r="AO7" s="18" t="s">
        <v>21</v>
      </c>
      <c r="AP7" s="145" t="s">
        <v>84</v>
      </c>
      <c r="AQ7" s="145"/>
      <c r="AR7" s="18" t="s">
        <v>23</v>
      </c>
      <c r="AS7" s="18" t="s">
        <v>27</v>
      </c>
      <c r="AT7" s="145"/>
      <c r="AU7" s="145"/>
      <c r="AV7" s="51" t="s">
        <v>117</v>
      </c>
      <c r="AW7" s="51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6">
        <v>1</v>
      </c>
      <c r="B8" s="42">
        <v>2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1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8">
        <v>-11.087605</v>
      </c>
      <c r="AO8" s="71">
        <v>-68.781255999999999</v>
      </c>
      <c r="AP8" s="72">
        <v>4010</v>
      </c>
      <c r="AQ8" s="72">
        <v>3994</v>
      </c>
      <c r="AR8" s="72">
        <f>AP8-AQ8</f>
        <v>16</v>
      </c>
      <c r="AS8" s="73">
        <v>0</v>
      </c>
      <c r="AT8" s="139" t="s">
        <v>318</v>
      </c>
      <c r="AU8" s="140"/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</row>
    <row r="9" spans="1:54">
      <c r="A9" s="26">
        <v>2</v>
      </c>
      <c r="B9" s="42">
        <v>3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1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/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57">
        <v>-11.087498999999999</v>
      </c>
      <c r="AO9" s="75">
        <v>-68.781226000000004</v>
      </c>
      <c r="AP9" s="72" t="s">
        <v>247</v>
      </c>
      <c r="AQ9" s="72" t="s">
        <v>247</v>
      </c>
      <c r="AR9" s="72">
        <f t="shared" ref="AR9:AR53" si="0">AP9-AQ9</f>
        <v>0</v>
      </c>
      <c r="AS9" s="27">
        <f>SUM(AQ8-AP9)</f>
        <v>17</v>
      </c>
      <c r="AT9" s="70"/>
      <c r="AU9" s="96"/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</row>
    <row r="10" spans="1:54">
      <c r="A10" s="26">
        <v>3</v>
      </c>
      <c r="B10" s="42">
        <v>4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8">
        <v>-11.087014823304999</v>
      </c>
      <c r="AO10" s="74">
        <v>-68.781089410185004</v>
      </c>
      <c r="AP10" s="72" t="s">
        <v>248</v>
      </c>
      <c r="AQ10" s="72" t="s">
        <v>248</v>
      </c>
      <c r="AR10" s="72">
        <f t="shared" si="0"/>
        <v>0</v>
      </c>
      <c r="AS10" s="27">
        <f t="shared" ref="AS10:AS53" si="1">SUM(AQ9-AP10)</f>
        <v>52</v>
      </c>
      <c r="AT10" s="139"/>
      <c r="AU10" s="140"/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</row>
    <row r="11" spans="1:54">
      <c r="A11" s="26">
        <v>4</v>
      </c>
      <c r="B11" s="42">
        <v>5</v>
      </c>
      <c r="C11" s="27">
        <v>0</v>
      </c>
      <c r="D11" s="27">
        <v>0</v>
      </c>
      <c r="E11" s="27">
        <v>0</v>
      </c>
      <c r="F11" s="27">
        <v>1</v>
      </c>
      <c r="G11" s="27">
        <v>1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8">
        <v>-11.086671656678</v>
      </c>
      <c r="AO11" s="57">
        <v>-68.781068623064996</v>
      </c>
      <c r="AP11" s="72" t="s">
        <v>249</v>
      </c>
      <c r="AQ11" s="72" t="s">
        <v>249</v>
      </c>
      <c r="AR11" s="72">
        <f t="shared" si="0"/>
        <v>0</v>
      </c>
      <c r="AS11" s="27">
        <f t="shared" si="1"/>
        <v>42</v>
      </c>
      <c r="AT11" s="139"/>
      <c r="AU11" s="140"/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</row>
    <row r="12" spans="1:54">
      <c r="A12" s="26">
        <v>5</v>
      </c>
      <c r="B12" s="42">
        <v>6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1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8">
        <v>-11.086267950073999</v>
      </c>
      <c r="AO12" s="57">
        <v>-68.781059235333998</v>
      </c>
      <c r="AP12" s="72" t="s">
        <v>250</v>
      </c>
      <c r="AQ12" s="72" t="str">
        <f>AP12</f>
        <v>3840</v>
      </c>
      <c r="AR12" s="72">
        <f t="shared" si="0"/>
        <v>0</v>
      </c>
      <c r="AS12" s="27">
        <f t="shared" si="1"/>
        <v>43</v>
      </c>
      <c r="AT12" s="139"/>
      <c r="AU12" s="140"/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</row>
    <row r="13" spans="1:54">
      <c r="A13" s="26">
        <v>6</v>
      </c>
      <c r="B13" s="42">
        <v>7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8">
        <v>-11.085968871227999</v>
      </c>
      <c r="AO13" s="57">
        <v>-68.781110532580996</v>
      </c>
      <c r="AP13" s="72" t="s">
        <v>251</v>
      </c>
      <c r="AQ13" s="72" t="str">
        <f t="shared" ref="AQ13:AQ36" si="2">AP13</f>
        <v>3807</v>
      </c>
      <c r="AR13" s="72">
        <f t="shared" si="0"/>
        <v>0</v>
      </c>
      <c r="AS13" s="27">
        <f t="shared" si="1"/>
        <v>33</v>
      </c>
      <c r="AT13" s="139"/>
      <c r="AU13" s="140"/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</row>
    <row r="14" spans="1:54">
      <c r="A14" s="26">
        <v>7</v>
      </c>
      <c r="B14" s="42">
        <v>8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8">
        <v>-11.085754021219</v>
      </c>
      <c r="AO14" s="57">
        <v>-68.781146407126997</v>
      </c>
      <c r="AP14" s="72" t="s">
        <v>252</v>
      </c>
      <c r="AQ14" s="72" t="str">
        <f t="shared" si="2"/>
        <v>3782</v>
      </c>
      <c r="AR14" s="72">
        <f t="shared" si="0"/>
        <v>0</v>
      </c>
      <c r="AS14" s="27">
        <f t="shared" si="1"/>
        <v>25</v>
      </c>
      <c r="AT14" s="139"/>
      <c r="AU14" s="140"/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</row>
    <row r="15" spans="1:54">
      <c r="A15" s="26">
        <v>8</v>
      </c>
      <c r="B15" s="42">
        <v>9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1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8">
        <v>-11.085413814297</v>
      </c>
      <c r="AO15" s="57">
        <v>-68.781207427382</v>
      </c>
      <c r="AP15" s="72" t="s">
        <v>253</v>
      </c>
      <c r="AQ15" s="72" t="str">
        <f t="shared" si="2"/>
        <v>3734</v>
      </c>
      <c r="AR15" s="72">
        <f t="shared" si="0"/>
        <v>0</v>
      </c>
      <c r="AS15" s="27">
        <f t="shared" si="1"/>
        <v>48</v>
      </c>
      <c r="AT15" s="139"/>
      <c r="AU15" s="140"/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</row>
    <row r="16" spans="1:54">
      <c r="A16" s="26">
        <v>9</v>
      </c>
      <c r="B16" s="42">
        <v>10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0</v>
      </c>
      <c r="I16" s="27">
        <v>1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8">
        <v>-11.084996287079001</v>
      </c>
      <c r="AO16" s="57">
        <v>-68.781416304409007</v>
      </c>
      <c r="AP16" s="72" t="s">
        <v>254</v>
      </c>
      <c r="AQ16" s="72" t="str">
        <f t="shared" si="2"/>
        <v>3694</v>
      </c>
      <c r="AR16" s="72">
        <f t="shared" si="0"/>
        <v>0</v>
      </c>
      <c r="AS16" s="27">
        <f t="shared" si="1"/>
        <v>40</v>
      </c>
      <c r="AT16" s="139"/>
      <c r="AU16" s="140"/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</row>
    <row r="17" spans="1:54">
      <c r="A17" s="26">
        <v>10</v>
      </c>
      <c r="B17" s="42">
        <v>11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7">
        <v>1</v>
      </c>
      <c r="I17" s="27">
        <v>0</v>
      </c>
      <c r="J17" s="27">
        <v>0</v>
      </c>
      <c r="K17" s="27">
        <v>0</v>
      </c>
      <c r="L17" s="27">
        <v>1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8">
        <v>-11.084873562259</v>
      </c>
      <c r="AO17" s="57">
        <v>-68.781476989387997</v>
      </c>
      <c r="AP17" s="72" t="s">
        <v>255</v>
      </c>
      <c r="AQ17" s="72" t="str">
        <f t="shared" si="2"/>
        <v>3674</v>
      </c>
      <c r="AR17" s="72">
        <f t="shared" si="0"/>
        <v>0</v>
      </c>
      <c r="AS17" s="27">
        <f t="shared" si="1"/>
        <v>20</v>
      </c>
      <c r="AT17" s="139"/>
      <c r="AU17" s="140"/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</row>
    <row r="18" spans="1:54">
      <c r="A18" s="26">
        <v>11</v>
      </c>
      <c r="B18" s="42">
        <v>12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1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8">
        <v>-11.084490252504001</v>
      </c>
      <c r="AO18" s="57">
        <v>-68.781597353517995</v>
      </c>
      <c r="AP18" s="72" t="s">
        <v>256</v>
      </c>
      <c r="AQ18" s="72" t="str">
        <f t="shared" si="2"/>
        <v>3632</v>
      </c>
      <c r="AR18" s="72">
        <f t="shared" si="0"/>
        <v>0</v>
      </c>
      <c r="AS18" s="27">
        <f t="shared" si="1"/>
        <v>42</v>
      </c>
      <c r="AT18" s="139"/>
      <c r="AU18" s="140"/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</row>
    <row r="19" spans="1:54">
      <c r="A19" s="26">
        <v>12</v>
      </c>
      <c r="B19" s="42">
        <v>13</v>
      </c>
      <c r="C19" s="27">
        <v>0</v>
      </c>
      <c r="D19" s="27">
        <v>0</v>
      </c>
      <c r="E19" s="27">
        <v>0</v>
      </c>
      <c r="F19" s="27">
        <v>1</v>
      </c>
      <c r="G19" s="27">
        <v>0</v>
      </c>
      <c r="H19" s="27">
        <v>1</v>
      </c>
      <c r="I19" s="27">
        <v>0</v>
      </c>
      <c r="J19" s="27">
        <v>0</v>
      </c>
      <c r="K19" s="27">
        <v>0</v>
      </c>
      <c r="L19" s="27">
        <v>1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-11.084197094233</v>
      </c>
      <c r="AO19" s="57">
        <v>-68.781706318258998</v>
      </c>
      <c r="AP19" s="72" t="s">
        <v>257</v>
      </c>
      <c r="AQ19" s="72" t="str">
        <f t="shared" si="2"/>
        <v>3587</v>
      </c>
      <c r="AR19" s="72">
        <f t="shared" si="0"/>
        <v>0</v>
      </c>
      <c r="AS19" s="27">
        <f t="shared" si="1"/>
        <v>45</v>
      </c>
      <c r="AT19" s="139"/>
      <c r="AU19" s="140"/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</row>
    <row r="20" spans="1:54">
      <c r="A20" s="26">
        <v>13</v>
      </c>
      <c r="B20" s="42">
        <v>14</v>
      </c>
      <c r="C20" s="27">
        <v>0</v>
      </c>
      <c r="D20" s="27">
        <v>0</v>
      </c>
      <c r="E20" s="27">
        <v>0</v>
      </c>
      <c r="F20" s="27">
        <v>1</v>
      </c>
      <c r="G20" s="27">
        <v>0</v>
      </c>
      <c r="H20" s="27">
        <v>1</v>
      </c>
      <c r="I20" s="27">
        <v>0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8">
        <v>-11.083827602524</v>
      </c>
      <c r="AO20" s="57">
        <v>-68.781910166144002</v>
      </c>
      <c r="AP20" s="72" t="s">
        <v>258</v>
      </c>
      <c r="AQ20" s="72" t="str">
        <f t="shared" si="2"/>
        <v>3548</v>
      </c>
      <c r="AR20" s="72">
        <f t="shared" si="0"/>
        <v>0</v>
      </c>
      <c r="AS20" s="27">
        <f t="shared" si="1"/>
        <v>39</v>
      </c>
      <c r="AT20" s="139"/>
      <c r="AU20" s="140"/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</row>
    <row r="21" spans="1:54">
      <c r="A21" s="26">
        <v>14</v>
      </c>
      <c r="B21" s="42">
        <v>15</v>
      </c>
      <c r="C21" s="27">
        <v>0</v>
      </c>
      <c r="D21" s="27">
        <v>0</v>
      </c>
      <c r="E21" s="27">
        <v>0</v>
      </c>
      <c r="F21" s="27">
        <v>1</v>
      </c>
      <c r="G21" s="27">
        <v>0</v>
      </c>
      <c r="H21" s="27">
        <v>1</v>
      </c>
      <c r="I21" s="27">
        <v>0</v>
      </c>
      <c r="J21" s="27">
        <v>0</v>
      </c>
      <c r="K21" s="27">
        <v>0</v>
      </c>
      <c r="L21" s="27">
        <v>1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1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8">
        <v>-11.083496276970999</v>
      </c>
      <c r="AO21" s="57">
        <v>-68.782164976000004</v>
      </c>
      <c r="AP21" s="72">
        <v>3505</v>
      </c>
      <c r="AQ21" s="72">
        <v>3465</v>
      </c>
      <c r="AR21" s="72">
        <f t="shared" si="0"/>
        <v>40</v>
      </c>
      <c r="AS21" s="27">
        <f t="shared" si="1"/>
        <v>43</v>
      </c>
      <c r="AT21" s="139"/>
      <c r="AU21" s="140"/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</row>
    <row r="22" spans="1:54">
      <c r="A22" s="26">
        <v>15</v>
      </c>
      <c r="B22" s="42">
        <v>16</v>
      </c>
      <c r="C22" s="27">
        <v>0</v>
      </c>
      <c r="D22" s="27">
        <v>0</v>
      </c>
      <c r="E22" s="27">
        <v>0</v>
      </c>
      <c r="F22" s="27">
        <v>1</v>
      </c>
      <c r="G22" s="27">
        <v>0</v>
      </c>
      <c r="H22" s="27">
        <v>1</v>
      </c>
      <c r="I22" s="27">
        <v>0</v>
      </c>
      <c r="J22" s="27">
        <v>0</v>
      </c>
      <c r="K22" s="27">
        <v>0</v>
      </c>
      <c r="L22" s="27">
        <v>1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8">
        <v>-11.083528521182</v>
      </c>
      <c r="AO22" s="57">
        <v>-68.782302774488002</v>
      </c>
      <c r="AP22" s="72" t="s">
        <v>259</v>
      </c>
      <c r="AQ22" s="72" t="str">
        <f t="shared" si="2"/>
        <v>3448</v>
      </c>
      <c r="AR22" s="72">
        <f t="shared" si="0"/>
        <v>0</v>
      </c>
      <c r="AS22" s="27">
        <f t="shared" si="1"/>
        <v>17</v>
      </c>
      <c r="AT22" s="139"/>
      <c r="AU22" s="140"/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</row>
    <row r="23" spans="1:54">
      <c r="A23" s="26">
        <v>16</v>
      </c>
      <c r="B23" s="42">
        <v>17</v>
      </c>
      <c r="C23" s="27">
        <v>0</v>
      </c>
      <c r="D23" s="27">
        <v>0</v>
      </c>
      <c r="E23" s="27">
        <v>0</v>
      </c>
      <c r="F23" s="27">
        <v>1</v>
      </c>
      <c r="G23" s="27">
        <v>0</v>
      </c>
      <c r="H23" s="27">
        <v>1</v>
      </c>
      <c r="I23" s="27">
        <v>0</v>
      </c>
      <c r="J23" s="27">
        <v>0</v>
      </c>
      <c r="K23" s="27">
        <v>0</v>
      </c>
      <c r="L23" s="27">
        <v>1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8">
        <v>-11.083291624853</v>
      </c>
      <c r="AO23" s="57">
        <v>-68.782514333723995</v>
      </c>
      <c r="AP23" s="72" t="s">
        <v>260</v>
      </c>
      <c r="AQ23" s="72" t="str">
        <f t="shared" si="2"/>
        <v>3416</v>
      </c>
      <c r="AR23" s="72">
        <f t="shared" si="0"/>
        <v>0</v>
      </c>
      <c r="AS23" s="27">
        <f t="shared" si="1"/>
        <v>32</v>
      </c>
      <c r="AT23" s="139"/>
      <c r="AU23" s="140"/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</row>
    <row r="24" spans="1:54">
      <c r="A24" s="26">
        <v>17</v>
      </c>
      <c r="B24" s="42">
        <v>18</v>
      </c>
      <c r="C24" s="27">
        <v>0</v>
      </c>
      <c r="D24" s="27">
        <v>0</v>
      </c>
      <c r="E24" s="27">
        <v>0</v>
      </c>
      <c r="F24" s="27">
        <v>1</v>
      </c>
      <c r="G24" s="27">
        <v>0</v>
      </c>
      <c r="H24" s="27">
        <v>1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8">
        <v>-11.082981685199</v>
      </c>
      <c r="AO24" s="57">
        <v>-68.782807029783001</v>
      </c>
      <c r="AP24" s="72" t="s">
        <v>261</v>
      </c>
      <c r="AQ24" s="72" t="str">
        <f t="shared" si="2"/>
        <v>3368</v>
      </c>
      <c r="AR24" s="72">
        <f t="shared" si="0"/>
        <v>0</v>
      </c>
      <c r="AS24" s="27">
        <f t="shared" si="1"/>
        <v>48</v>
      </c>
      <c r="AT24" s="139"/>
      <c r="AU24" s="140"/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</row>
    <row r="25" spans="1:54">
      <c r="A25" s="26">
        <v>18</v>
      </c>
      <c r="B25" s="42">
        <v>19</v>
      </c>
      <c r="C25" s="27">
        <v>0</v>
      </c>
      <c r="D25" s="27">
        <v>0</v>
      </c>
      <c r="E25" s="27">
        <v>0</v>
      </c>
      <c r="F25" s="27">
        <v>1</v>
      </c>
      <c r="G25" s="27">
        <v>0</v>
      </c>
      <c r="H25" s="27">
        <v>1</v>
      </c>
      <c r="I25" s="27">
        <v>0</v>
      </c>
      <c r="J25" s="27">
        <v>0</v>
      </c>
      <c r="K25" s="27">
        <v>0</v>
      </c>
      <c r="L25" s="27">
        <v>1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8">
        <v>-11.082760252527001</v>
      </c>
      <c r="AO25" s="57">
        <v>-68.783002160489005</v>
      </c>
      <c r="AP25" s="72" t="s">
        <v>262</v>
      </c>
      <c r="AQ25" s="72" t="str">
        <f t="shared" si="2"/>
        <v>3335</v>
      </c>
      <c r="AR25" s="72">
        <f t="shared" si="0"/>
        <v>0</v>
      </c>
      <c r="AS25" s="27">
        <f t="shared" si="1"/>
        <v>33</v>
      </c>
      <c r="AT25" s="139"/>
      <c r="AU25" s="140"/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</row>
    <row r="26" spans="1:54">
      <c r="A26" s="26">
        <v>19</v>
      </c>
      <c r="B26" s="42">
        <v>20</v>
      </c>
      <c r="C26" s="27">
        <v>0</v>
      </c>
      <c r="D26" s="27">
        <v>0</v>
      </c>
      <c r="E26" s="27">
        <v>0</v>
      </c>
      <c r="F26" s="27">
        <v>1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1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8">
        <v>-11.082518091197</v>
      </c>
      <c r="AO26" s="57">
        <v>-68.783238194882003</v>
      </c>
      <c r="AP26" s="72" t="s">
        <v>263</v>
      </c>
      <c r="AQ26" s="72" t="str">
        <f t="shared" si="2"/>
        <v>3298</v>
      </c>
      <c r="AR26" s="72">
        <f t="shared" si="0"/>
        <v>0</v>
      </c>
      <c r="AS26" s="27">
        <f t="shared" si="1"/>
        <v>37</v>
      </c>
      <c r="AT26" s="139"/>
      <c r="AU26" s="140"/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</row>
    <row r="27" spans="1:54">
      <c r="A27" s="26">
        <v>20</v>
      </c>
      <c r="B27" s="42">
        <v>21</v>
      </c>
      <c r="C27" s="27">
        <v>0</v>
      </c>
      <c r="D27" s="27">
        <v>0</v>
      </c>
      <c r="E27" s="27">
        <v>0</v>
      </c>
      <c r="F27" s="27">
        <v>1</v>
      </c>
      <c r="G27" s="27">
        <v>0</v>
      </c>
      <c r="H27" s="27">
        <v>1</v>
      </c>
      <c r="I27" s="27">
        <v>0</v>
      </c>
      <c r="J27" s="27">
        <v>0</v>
      </c>
      <c r="K27" s="27">
        <v>0</v>
      </c>
      <c r="L27" s="27">
        <v>1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8">
        <v>-11.082232333888999</v>
      </c>
      <c r="AO27" s="57">
        <v>-68.783478755502998</v>
      </c>
      <c r="AP27" s="72" t="s">
        <v>264</v>
      </c>
      <c r="AQ27" s="72" t="str">
        <f t="shared" si="2"/>
        <v>3257</v>
      </c>
      <c r="AR27" s="72">
        <f t="shared" si="0"/>
        <v>0</v>
      </c>
      <c r="AS27" s="27">
        <f t="shared" si="1"/>
        <v>41</v>
      </c>
      <c r="AT27" s="139"/>
      <c r="AU27" s="140"/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</row>
    <row r="28" spans="1:54">
      <c r="A28" s="26">
        <v>21</v>
      </c>
      <c r="B28" s="42">
        <v>22</v>
      </c>
      <c r="C28" s="27">
        <v>0</v>
      </c>
      <c r="D28" s="27">
        <v>0</v>
      </c>
      <c r="E28" s="27">
        <v>0</v>
      </c>
      <c r="F28" s="27">
        <v>1</v>
      </c>
      <c r="G28" s="27">
        <v>0</v>
      </c>
      <c r="H28" s="27">
        <v>1</v>
      </c>
      <c r="I28" s="27">
        <v>0</v>
      </c>
      <c r="J28" s="27">
        <v>0</v>
      </c>
      <c r="K28" s="27">
        <v>0</v>
      </c>
      <c r="L28" s="27">
        <v>1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8">
        <v>-11.082030971129999</v>
      </c>
      <c r="AO28" s="57">
        <v>-68.783665504306001</v>
      </c>
      <c r="AP28" s="72" t="s">
        <v>265</v>
      </c>
      <c r="AQ28" s="72" t="str">
        <f t="shared" si="2"/>
        <v>3226</v>
      </c>
      <c r="AR28" s="72">
        <f t="shared" si="0"/>
        <v>0</v>
      </c>
      <c r="AS28" s="27">
        <f t="shared" si="1"/>
        <v>31</v>
      </c>
      <c r="AT28" s="139"/>
      <c r="AU28" s="140"/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</row>
    <row r="29" spans="1:54">
      <c r="A29" s="26">
        <v>22</v>
      </c>
      <c r="B29" s="42">
        <v>23</v>
      </c>
      <c r="C29" s="27">
        <v>0</v>
      </c>
      <c r="D29" s="27">
        <v>0</v>
      </c>
      <c r="E29" s="27">
        <v>0</v>
      </c>
      <c r="F29" s="27">
        <v>1</v>
      </c>
      <c r="G29" s="27">
        <v>0</v>
      </c>
      <c r="H29" s="27">
        <v>1</v>
      </c>
      <c r="I29" s="27">
        <v>0</v>
      </c>
      <c r="J29" s="27">
        <v>0</v>
      </c>
      <c r="K29" s="27">
        <v>0</v>
      </c>
      <c r="L29" s="27">
        <v>1</v>
      </c>
      <c r="M29" s="27">
        <v>0</v>
      </c>
      <c r="N29" s="27">
        <v>0</v>
      </c>
      <c r="O29" s="27">
        <v>0</v>
      </c>
      <c r="P29" s="27">
        <v>0</v>
      </c>
      <c r="Q29" s="27">
        <v>1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8">
        <v>-11.081643051293</v>
      </c>
      <c r="AO29" s="57">
        <v>-68.783917296677004</v>
      </c>
      <c r="AP29" s="72" t="s">
        <v>266</v>
      </c>
      <c r="AQ29" s="72" t="str">
        <f t="shared" si="2"/>
        <v>3175</v>
      </c>
      <c r="AR29" s="72">
        <f t="shared" si="0"/>
        <v>0</v>
      </c>
      <c r="AS29" s="27">
        <f t="shared" si="1"/>
        <v>51</v>
      </c>
      <c r="AT29" s="139"/>
      <c r="AU29" s="140"/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</row>
    <row r="30" spans="1:54">
      <c r="A30" s="26">
        <v>23</v>
      </c>
      <c r="B30" s="42">
        <v>24</v>
      </c>
      <c r="C30" s="27">
        <v>0</v>
      </c>
      <c r="D30" s="27">
        <v>0</v>
      </c>
      <c r="E30" s="27">
        <v>0</v>
      </c>
      <c r="F30" s="27">
        <v>1</v>
      </c>
      <c r="G30" s="27">
        <v>0</v>
      </c>
      <c r="H30" s="27">
        <v>1</v>
      </c>
      <c r="I30" s="27">
        <v>0</v>
      </c>
      <c r="J30" s="27">
        <v>0</v>
      </c>
      <c r="K30" s="27">
        <v>0</v>
      </c>
      <c r="L30" s="27">
        <v>1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8">
        <v>-11.081283756148</v>
      </c>
      <c r="AO30" s="57">
        <v>-68.784091640263</v>
      </c>
      <c r="AP30" s="72" t="s">
        <v>267</v>
      </c>
      <c r="AQ30" s="72" t="str">
        <f t="shared" si="2"/>
        <v>3131</v>
      </c>
      <c r="AR30" s="72">
        <f t="shared" si="0"/>
        <v>0</v>
      </c>
      <c r="AS30" s="27">
        <f t="shared" si="1"/>
        <v>44</v>
      </c>
      <c r="AT30" s="139"/>
      <c r="AU30" s="140"/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</row>
    <row r="31" spans="1:54">
      <c r="A31" s="26">
        <v>24</v>
      </c>
      <c r="B31" s="42">
        <v>25</v>
      </c>
      <c r="C31" s="27">
        <v>0</v>
      </c>
      <c r="D31" s="27">
        <v>0</v>
      </c>
      <c r="E31" s="27">
        <v>0</v>
      </c>
      <c r="F31" s="27">
        <v>1</v>
      </c>
      <c r="G31" s="27">
        <v>0</v>
      </c>
      <c r="H31" s="27">
        <v>1</v>
      </c>
      <c r="I31" s="27">
        <v>0</v>
      </c>
      <c r="J31" s="27">
        <v>0</v>
      </c>
      <c r="K31" s="27">
        <v>0</v>
      </c>
      <c r="L31" s="27">
        <v>1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8">
        <v>-11.080916892963</v>
      </c>
      <c r="AO31" s="57">
        <v>-68.784290794282995</v>
      </c>
      <c r="AP31" s="72" t="s">
        <v>268</v>
      </c>
      <c r="AQ31" s="72" t="str">
        <f t="shared" si="2"/>
        <v>3085</v>
      </c>
      <c r="AR31" s="72">
        <f t="shared" si="0"/>
        <v>0</v>
      </c>
      <c r="AS31" s="27">
        <f t="shared" si="1"/>
        <v>46</v>
      </c>
      <c r="AT31" s="139"/>
      <c r="AU31" s="140"/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</row>
    <row r="32" spans="1:54">
      <c r="A32" s="26">
        <v>25</v>
      </c>
      <c r="B32" s="42">
        <v>26</v>
      </c>
      <c r="C32" s="27">
        <v>0</v>
      </c>
      <c r="D32" s="27">
        <v>0</v>
      </c>
      <c r="E32" s="27">
        <v>0</v>
      </c>
      <c r="F32" s="27">
        <v>1</v>
      </c>
      <c r="G32" s="27">
        <v>0</v>
      </c>
      <c r="H32" s="27">
        <v>1</v>
      </c>
      <c r="I32" s="27">
        <v>0</v>
      </c>
      <c r="J32" s="27">
        <v>0</v>
      </c>
      <c r="K32" s="27">
        <v>0</v>
      </c>
      <c r="L32" s="27">
        <v>1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1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8">
        <v>-11.080444411986001</v>
      </c>
      <c r="AO32" s="57">
        <v>-68.784435633569004</v>
      </c>
      <c r="AP32" s="72">
        <v>3029</v>
      </c>
      <c r="AQ32" s="72">
        <v>2989</v>
      </c>
      <c r="AR32" s="72">
        <f t="shared" si="0"/>
        <v>40</v>
      </c>
      <c r="AS32" s="27">
        <f t="shared" si="1"/>
        <v>56</v>
      </c>
      <c r="AT32" s="139"/>
      <c r="AU32" s="140"/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</row>
    <row r="33" spans="1:54">
      <c r="A33" s="26">
        <v>26</v>
      </c>
      <c r="B33" s="42">
        <v>27</v>
      </c>
      <c r="C33" s="27">
        <v>0</v>
      </c>
      <c r="D33" s="27">
        <v>0</v>
      </c>
      <c r="E33" s="27">
        <v>0</v>
      </c>
      <c r="F33" s="27">
        <v>1</v>
      </c>
      <c r="G33" s="27">
        <v>0</v>
      </c>
      <c r="H33" s="27">
        <v>1</v>
      </c>
      <c r="I33" s="27">
        <v>0</v>
      </c>
      <c r="J33" s="27">
        <v>0</v>
      </c>
      <c r="K33" s="27">
        <v>0</v>
      </c>
      <c r="L33" s="27">
        <v>1</v>
      </c>
      <c r="M33" s="27">
        <v>0</v>
      </c>
      <c r="N33" s="27">
        <v>0</v>
      </c>
      <c r="O33" s="27">
        <v>0</v>
      </c>
      <c r="P33" s="27">
        <v>0</v>
      </c>
      <c r="Q33" s="27">
        <v>1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8">
        <v>-11.07999627821</v>
      </c>
      <c r="AO33" s="57">
        <v>-68.784572426229005</v>
      </c>
      <c r="AP33" s="72" t="s">
        <v>269</v>
      </c>
      <c r="AQ33" s="72" t="str">
        <f t="shared" si="2"/>
        <v>2938</v>
      </c>
      <c r="AR33" s="72">
        <f t="shared" si="0"/>
        <v>0</v>
      </c>
      <c r="AS33" s="27">
        <f t="shared" si="1"/>
        <v>51</v>
      </c>
      <c r="AT33" s="139"/>
      <c r="AU33" s="140"/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</row>
    <row r="34" spans="1:54">
      <c r="A34" s="26">
        <v>27</v>
      </c>
      <c r="B34" s="42">
        <v>28</v>
      </c>
      <c r="C34" s="27">
        <v>0</v>
      </c>
      <c r="D34" s="27">
        <v>0</v>
      </c>
      <c r="E34" s="27">
        <v>0</v>
      </c>
      <c r="F34" s="27">
        <v>1</v>
      </c>
      <c r="G34" s="27">
        <v>0</v>
      </c>
      <c r="H34" s="27">
        <v>1</v>
      </c>
      <c r="I34" s="27">
        <v>0</v>
      </c>
      <c r="J34" s="27">
        <v>0</v>
      </c>
      <c r="K34" s="27">
        <v>0</v>
      </c>
      <c r="L34" s="27">
        <v>1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8">
        <v>-11.079563937044</v>
      </c>
      <c r="AO34" s="57">
        <v>-68.784563373774006</v>
      </c>
      <c r="AP34" s="72" t="s">
        <v>270</v>
      </c>
      <c r="AQ34" s="72" t="str">
        <f t="shared" si="2"/>
        <v>2890</v>
      </c>
      <c r="AR34" s="72">
        <f t="shared" si="0"/>
        <v>0</v>
      </c>
      <c r="AS34" s="27">
        <f t="shared" si="1"/>
        <v>48</v>
      </c>
      <c r="AT34" s="139"/>
      <c r="AU34" s="140"/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</row>
    <row r="35" spans="1:54">
      <c r="A35" s="26">
        <v>28</v>
      </c>
      <c r="B35" s="42">
        <v>29</v>
      </c>
      <c r="C35" s="27">
        <v>0</v>
      </c>
      <c r="D35" s="27">
        <v>0</v>
      </c>
      <c r="E35" s="27">
        <v>0</v>
      </c>
      <c r="F35" s="27">
        <v>1</v>
      </c>
      <c r="G35" s="27">
        <v>0</v>
      </c>
      <c r="H35" s="27">
        <v>1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27">
        <v>1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8">
        <v>-11.079100008598999</v>
      </c>
      <c r="AO35" s="57">
        <v>-68.784546274690996</v>
      </c>
      <c r="AP35" s="72" t="s">
        <v>271</v>
      </c>
      <c r="AQ35" s="72" t="str">
        <f t="shared" si="2"/>
        <v>2839</v>
      </c>
      <c r="AR35" s="72">
        <f t="shared" si="0"/>
        <v>0</v>
      </c>
      <c r="AS35" s="27">
        <f t="shared" si="1"/>
        <v>51</v>
      </c>
      <c r="AT35" s="139" t="s">
        <v>45</v>
      </c>
      <c r="AU35" s="140"/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</row>
    <row r="36" spans="1:54">
      <c r="A36" s="26">
        <v>29</v>
      </c>
      <c r="B36" s="42">
        <v>30</v>
      </c>
      <c r="C36" s="27">
        <v>0</v>
      </c>
      <c r="D36" s="27">
        <v>0</v>
      </c>
      <c r="E36" s="27">
        <v>0</v>
      </c>
      <c r="F36" s="27">
        <v>1</v>
      </c>
      <c r="G36" s="27">
        <v>0</v>
      </c>
      <c r="H36" s="27">
        <v>1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8">
        <v>-11.07878907742</v>
      </c>
      <c r="AO36" s="57">
        <v>-68.784536886959998</v>
      </c>
      <c r="AP36" s="72" t="s">
        <v>272</v>
      </c>
      <c r="AQ36" s="72" t="str">
        <f t="shared" si="2"/>
        <v>2804</v>
      </c>
      <c r="AR36" s="72">
        <f t="shared" si="0"/>
        <v>0</v>
      </c>
      <c r="AS36" s="27">
        <f t="shared" si="1"/>
        <v>35</v>
      </c>
      <c r="AT36" s="139"/>
      <c r="AU36" s="140"/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</row>
    <row r="37" spans="1:54">
      <c r="A37" s="26">
        <v>30</v>
      </c>
      <c r="B37" s="42">
        <v>31</v>
      </c>
      <c r="C37" s="27">
        <v>0</v>
      </c>
      <c r="D37" s="27">
        <v>0</v>
      </c>
      <c r="E37" s="27">
        <v>0</v>
      </c>
      <c r="F37" s="27">
        <v>1</v>
      </c>
      <c r="G37" s="27">
        <v>0</v>
      </c>
      <c r="H37" s="27">
        <v>1</v>
      </c>
      <c r="I37" s="27">
        <v>0</v>
      </c>
      <c r="J37" s="27">
        <v>0</v>
      </c>
      <c r="K37" s="27">
        <v>0</v>
      </c>
      <c r="L37" s="27">
        <v>1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8">
        <v>-11.078465642838999</v>
      </c>
      <c r="AO37" s="57">
        <v>-68.784516435116004</v>
      </c>
      <c r="AP37" s="72" t="s">
        <v>273</v>
      </c>
      <c r="AQ37" s="72" t="str">
        <f>AP37</f>
        <v>2768</v>
      </c>
      <c r="AR37" s="72">
        <f>AP37-AQ37</f>
        <v>0</v>
      </c>
      <c r="AS37" s="27">
        <f t="shared" si="1"/>
        <v>36</v>
      </c>
      <c r="AT37" s="139"/>
      <c r="AU37" s="140"/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</row>
    <row r="38" spans="1:54">
      <c r="A38" s="26">
        <v>31</v>
      </c>
      <c r="B38" s="42">
        <v>32</v>
      </c>
      <c r="C38" s="27">
        <v>0</v>
      </c>
      <c r="D38" s="27">
        <v>0</v>
      </c>
      <c r="E38" s="27">
        <v>0</v>
      </c>
      <c r="F38" s="27">
        <v>1</v>
      </c>
      <c r="G38" s="27">
        <v>0</v>
      </c>
      <c r="H38" s="27">
        <v>1</v>
      </c>
      <c r="I38" s="27">
        <v>0</v>
      </c>
      <c r="J38" s="27">
        <v>0</v>
      </c>
      <c r="K38" s="27">
        <v>0</v>
      </c>
      <c r="L38" s="27">
        <v>1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>
        <v>-11.078284999999999</v>
      </c>
      <c r="AO38" s="57">
        <v>-68.784503000000001</v>
      </c>
      <c r="AP38" s="72" t="s">
        <v>274</v>
      </c>
      <c r="AQ38" s="72">
        <v>2748</v>
      </c>
      <c r="AR38" s="72">
        <f t="shared" si="0"/>
        <v>0</v>
      </c>
      <c r="AS38" s="27">
        <f t="shared" si="1"/>
        <v>20</v>
      </c>
      <c r="AT38" s="95"/>
      <c r="AU38" s="96"/>
      <c r="AV38" s="48"/>
      <c r="AW38" s="48"/>
      <c r="AX38" s="48"/>
      <c r="AY38" s="48"/>
      <c r="AZ38" s="48"/>
      <c r="BA38" s="48"/>
      <c r="BB38" s="48"/>
    </row>
    <row r="39" spans="1:54" s="47" customFormat="1">
      <c r="A39" s="26">
        <v>32</v>
      </c>
      <c r="B39" s="42">
        <v>33</v>
      </c>
      <c r="C39" s="43">
        <v>0</v>
      </c>
      <c r="D39" s="43">
        <v>0</v>
      </c>
      <c r="E39" s="43">
        <v>0</v>
      </c>
      <c r="F39" s="43">
        <v>1</v>
      </c>
      <c r="G39" s="43">
        <v>0</v>
      </c>
      <c r="H39" s="43">
        <v>1</v>
      </c>
      <c r="I39" s="43">
        <v>0</v>
      </c>
      <c r="J39" s="43">
        <v>0</v>
      </c>
      <c r="K39" s="43">
        <v>0</v>
      </c>
      <c r="L39" s="43">
        <v>1</v>
      </c>
      <c r="M39" s="43">
        <v>0</v>
      </c>
      <c r="N39" s="43">
        <v>0</v>
      </c>
      <c r="O39" s="43">
        <v>0</v>
      </c>
      <c r="P39" s="43">
        <v>0</v>
      </c>
      <c r="Q39" s="43">
        <v>1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4">
        <v>-11.078027047865</v>
      </c>
      <c r="AO39" s="58">
        <v>-68.784477207809005</v>
      </c>
      <c r="AP39" s="72" t="s">
        <v>275</v>
      </c>
      <c r="AQ39" s="72">
        <v>2718</v>
      </c>
      <c r="AR39" s="72">
        <f t="shared" si="0"/>
        <v>0</v>
      </c>
      <c r="AS39" s="27">
        <f t="shared" si="1"/>
        <v>30</v>
      </c>
      <c r="AT39" s="99"/>
      <c r="AU39" s="100"/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</row>
    <row r="40" spans="1:54">
      <c r="A40" s="26">
        <v>33</v>
      </c>
      <c r="B40" s="42">
        <v>34</v>
      </c>
      <c r="C40" s="27">
        <v>0</v>
      </c>
      <c r="D40" s="27">
        <v>0</v>
      </c>
      <c r="E40" s="27">
        <v>0</v>
      </c>
      <c r="F40" s="27">
        <v>1</v>
      </c>
      <c r="G40" s="27">
        <v>0</v>
      </c>
      <c r="H40" s="27">
        <v>1</v>
      </c>
      <c r="I40" s="27">
        <v>0</v>
      </c>
      <c r="J40" s="27">
        <v>0</v>
      </c>
      <c r="K40" s="27">
        <v>0</v>
      </c>
      <c r="L40" s="27">
        <v>1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1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8">
        <v>-11.077531201144</v>
      </c>
      <c r="AO40" s="57">
        <v>-68.784468155354006</v>
      </c>
      <c r="AP40" s="72">
        <v>2663</v>
      </c>
      <c r="AQ40" s="72">
        <v>2633</v>
      </c>
      <c r="AR40" s="72">
        <f t="shared" si="0"/>
        <v>30</v>
      </c>
      <c r="AS40" s="27">
        <f t="shared" si="1"/>
        <v>55</v>
      </c>
      <c r="AT40" s="139"/>
      <c r="AU40" s="140"/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</row>
    <row r="41" spans="1:54">
      <c r="A41" s="26">
        <v>34</v>
      </c>
      <c r="B41" s="42">
        <v>35</v>
      </c>
      <c r="C41" s="27">
        <v>0</v>
      </c>
      <c r="D41" s="27">
        <v>0</v>
      </c>
      <c r="E41" s="27">
        <v>0</v>
      </c>
      <c r="F41" s="27">
        <v>1</v>
      </c>
      <c r="G41" s="27">
        <v>0</v>
      </c>
      <c r="H41" s="27">
        <v>1</v>
      </c>
      <c r="I41" s="27">
        <v>0</v>
      </c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7">
        <v>0</v>
      </c>
      <c r="P41" s="27">
        <v>0</v>
      </c>
      <c r="Q41" s="27">
        <v>1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8">
        <v>-11.076925457592001</v>
      </c>
      <c r="AO41" s="57">
        <v>-68.784447703509997</v>
      </c>
      <c r="AP41" s="72" t="s">
        <v>276</v>
      </c>
      <c r="AQ41" s="72" t="str">
        <f>AP41</f>
        <v>2566</v>
      </c>
      <c r="AR41" s="72">
        <f>AP41-AQ41</f>
        <v>0</v>
      </c>
      <c r="AS41" s="27">
        <f t="shared" si="1"/>
        <v>67</v>
      </c>
      <c r="AT41" s="139"/>
      <c r="AU41" s="140"/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</row>
    <row r="42" spans="1:54">
      <c r="A42" s="26">
        <v>35</v>
      </c>
      <c r="B42" s="42">
        <v>36</v>
      </c>
      <c r="C42" s="27">
        <v>0</v>
      </c>
      <c r="D42" s="27">
        <v>0</v>
      </c>
      <c r="E42" s="27">
        <v>0</v>
      </c>
      <c r="F42" s="27">
        <v>1</v>
      </c>
      <c r="G42" s="27">
        <v>0</v>
      </c>
      <c r="H42" s="27">
        <v>1</v>
      </c>
      <c r="I42" s="27">
        <v>0</v>
      </c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8">
        <v>-11.076421712270999</v>
      </c>
      <c r="AO42" s="57">
        <v>-68.784545939414997</v>
      </c>
      <c r="AP42" s="72" t="s">
        <v>277</v>
      </c>
      <c r="AQ42" s="72" t="str">
        <f>AP42</f>
        <v>2509</v>
      </c>
      <c r="AR42" s="72">
        <f t="shared" si="0"/>
        <v>0</v>
      </c>
      <c r="AS42" s="27">
        <f t="shared" si="1"/>
        <v>57</v>
      </c>
      <c r="AT42" s="139"/>
      <c r="AU42" s="140"/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</row>
    <row r="43" spans="1:54">
      <c r="A43" s="26">
        <v>36</v>
      </c>
      <c r="B43" s="42">
        <v>37</v>
      </c>
      <c r="C43" s="27">
        <v>0</v>
      </c>
      <c r="D43" s="27">
        <v>0</v>
      </c>
      <c r="E43" s="27">
        <v>0</v>
      </c>
      <c r="F43" s="27">
        <v>1</v>
      </c>
      <c r="G43" s="27">
        <v>0</v>
      </c>
      <c r="H43" s="27">
        <v>1</v>
      </c>
      <c r="I43" s="27">
        <v>0</v>
      </c>
      <c r="J43" s="27">
        <v>0</v>
      </c>
      <c r="K43" s="27">
        <v>0</v>
      </c>
      <c r="L43" s="27">
        <v>1</v>
      </c>
      <c r="M43" s="27">
        <v>0</v>
      </c>
      <c r="N43" s="27">
        <v>0</v>
      </c>
      <c r="O43" s="27">
        <v>0</v>
      </c>
      <c r="P43" s="27">
        <v>0</v>
      </c>
      <c r="Q43" s="27">
        <v>1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8">
        <v>-11.075930140233</v>
      </c>
      <c r="AO43" s="57">
        <v>-68.784655574709006</v>
      </c>
      <c r="AP43" s="72" t="s">
        <v>278</v>
      </c>
      <c r="AQ43" s="72" t="str">
        <f>AP43</f>
        <v>2455</v>
      </c>
      <c r="AR43" s="72">
        <f t="shared" si="0"/>
        <v>0</v>
      </c>
      <c r="AS43" s="27">
        <f t="shared" si="1"/>
        <v>54</v>
      </c>
      <c r="AT43" s="139"/>
      <c r="AU43" s="140"/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</row>
    <row r="44" spans="1:54">
      <c r="A44" s="26">
        <v>37</v>
      </c>
      <c r="B44" s="42">
        <v>38</v>
      </c>
      <c r="C44" s="27">
        <v>0</v>
      </c>
      <c r="D44" s="27">
        <v>0</v>
      </c>
      <c r="E44" s="27">
        <v>0</v>
      </c>
      <c r="F44" s="27">
        <v>1</v>
      </c>
      <c r="G44" s="27">
        <v>0</v>
      </c>
      <c r="H44" s="27">
        <v>1</v>
      </c>
      <c r="I44" s="27">
        <v>0</v>
      </c>
      <c r="J44" s="27">
        <v>0</v>
      </c>
      <c r="K44" s="27">
        <v>0</v>
      </c>
      <c r="L44" s="27">
        <v>1</v>
      </c>
      <c r="M44" s="27">
        <v>0</v>
      </c>
      <c r="N44" s="27">
        <v>0</v>
      </c>
      <c r="O44" s="27">
        <v>0</v>
      </c>
      <c r="P44" s="27">
        <v>0</v>
      </c>
      <c r="Q44" s="27">
        <v>1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8">
        <v>-11.075300703079</v>
      </c>
      <c r="AO44" s="57">
        <v>-68.784866128115993</v>
      </c>
      <c r="AP44" s="72" t="s">
        <v>279</v>
      </c>
      <c r="AQ44" s="72" t="str">
        <f t="shared" ref="AQ44:AQ46" si="3">AP44</f>
        <v>2383</v>
      </c>
      <c r="AR44" s="72">
        <f t="shared" si="0"/>
        <v>0</v>
      </c>
      <c r="AS44" s="27">
        <f t="shared" si="1"/>
        <v>72</v>
      </c>
      <c r="AT44" s="139"/>
      <c r="AU44" s="140"/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</row>
    <row r="45" spans="1:54">
      <c r="A45" s="26">
        <v>38</v>
      </c>
      <c r="B45" s="42">
        <v>39</v>
      </c>
      <c r="C45" s="27">
        <v>0</v>
      </c>
      <c r="D45" s="27">
        <v>0</v>
      </c>
      <c r="E45" s="27">
        <v>0</v>
      </c>
      <c r="F45" s="27">
        <v>1</v>
      </c>
      <c r="G45" s="27">
        <v>1</v>
      </c>
      <c r="H45" s="27">
        <v>1</v>
      </c>
      <c r="I45" s="27">
        <v>0</v>
      </c>
      <c r="J45" s="27">
        <v>0</v>
      </c>
      <c r="K45" s="27">
        <v>0</v>
      </c>
      <c r="L45" s="27">
        <v>1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8">
        <v>-11.074970025934</v>
      </c>
      <c r="AO45" s="57">
        <v>-68.785007949917997</v>
      </c>
      <c r="AP45" s="72" t="s">
        <v>280</v>
      </c>
      <c r="AQ45" s="72" t="str">
        <f t="shared" si="3"/>
        <v>2342</v>
      </c>
      <c r="AR45" s="72">
        <f t="shared" si="0"/>
        <v>0</v>
      </c>
      <c r="AS45" s="27">
        <f t="shared" si="1"/>
        <v>41</v>
      </c>
      <c r="AT45" s="139"/>
      <c r="AU45" s="140"/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</row>
    <row r="46" spans="1:54">
      <c r="A46" s="26">
        <v>39</v>
      </c>
      <c r="B46" s="42">
        <v>40</v>
      </c>
      <c r="C46" s="27">
        <v>0</v>
      </c>
      <c r="D46" s="27">
        <v>0</v>
      </c>
      <c r="E46" s="27">
        <v>0</v>
      </c>
      <c r="F46" s="27">
        <v>1</v>
      </c>
      <c r="G46" s="27">
        <v>0</v>
      </c>
      <c r="H46" s="27">
        <v>1</v>
      </c>
      <c r="I46" s="27">
        <v>0</v>
      </c>
      <c r="J46" s="27">
        <v>0</v>
      </c>
      <c r="K46" s="27">
        <v>0</v>
      </c>
      <c r="L46" s="27">
        <v>1</v>
      </c>
      <c r="M46" s="27">
        <v>0</v>
      </c>
      <c r="N46" s="27">
        <v>0</v>
      </c>
      <c r="O46" s="27">
        <v>0</v>
      </c>
      <c r="P46" s="27">
        <v>0</v>
      </c>
      <c r="Q46" s="27">
        <v>1</v>
      </c>
      <c r="R46" s="27">
        <v>0</v>
      </c>
      <c r="S46" s="27">
        <v>0</v>
      </c>
      <c r="T46" s="27">
        <v>0</v>
      </c>
      <c r="U46" s="27">
        <v>0</v>
      </c>
      <c r="V46" s="27">
        <v>1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8">
        <v>-11.074686071034</v>
      </c>
      <c r="AO46" s="57">
        <v>-68.785193357615995</v>
      </c>
      <c r="AP46" s="72" t="s">
        <v>281</v>
      </c>
      <c r="AQ46" s="72" t="str">
        <f t="shared" si="3"/>
        <v>2306</v>
      </c>
      <c r="AR46" s="72">
        <f t="shared" si="0"/>
        <v>0</v>
      </c>
      <c r="AS46" s="27">
        <f t="shared" si="1"/>
        <v>36</v>
      </c>
      <c r="AT46" s="139"/>
      <c r="AU46" s="140"/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</row>
    <row r="47" spans="1:54">
      <c r="A47" s="26">
        <v>40</v>
      </c>
      <c r="B47" s="42">
        <v>41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1</v>
      </c>
      <c r="I47" s="27">
        <v>0</v>
      </c>
      <c r="J47" s="27">
        <v>0</v>
      </c>
      <c r="K47" s="27">
        <v>0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8">
        <v>-11.074242863935</v>
      </c>
      <c r="AO47" s="57">
        <v>-68.785483036190001</v>
      </c>
      <c r="AP47" s="72">
        <v>2247</v>
      </c>
      <c r="AQ47" s="72">
        <v>2217</v>
      </c>
      <c r="AR47" s="72">
        <f t="shared" si="0"/>
        <v>30</v>
      </c>
      <c r="AS47" s="27">
        <f t="shared" si="1"/>
        <v>59</v>
      </c>
      <c r="AT47" s="139"/>
      <c r="AU47" s="140"/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</row>
    <row r="48" spans="1:54">
      <c r="A48" s="26">
        <v>41</v>
      </c>
      <c r="B48" s="42">
        <v>42</v>
      </c>
      <c r="C48" s="27">
        <v>0</v>
      </c>
      <c r="D48" s="27">
        <v>0</v>
      </c>
      <c r="E48" s="27">
        <v>0</v>
      </c>
      <c r="F48" s="27">
        <v>1</v>
      </c>
      <c r="G48" s="27">
        <v>0</v>
      </c>
      <c r="H48" s="27">
        <v>1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1</v>
      </c>
      <c r="O48" s="27">
        <v>0</v>
      </c>
      <c r="P48" s="27">
        <v>1</v>
      </c>
      <c r="Q48" s="27">
        <v>1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8">
        <v>-11.073870398355</v>
      </c>
      <c r="AO48" s="57">
        <v>-68.785756956784994</v>
      </c>
      <c r="AP48" s="72">
        <v>2165</v>
      </c>
      <c r="AQ48" s="72">
        <f>AP48</f>
        <v>2165</v>
      </c>
      <c r="AR48" s="72">
        <f t="shared" si="0"/>
        <v>0</v>
      </c>
      <c r="AS48" s="27">
        <f t="shared" si="1"/>
        <v>52</v>
      </c>
      <c r="AT48" s="139"/>
      <c r="AU48" s="140"/>
      <c r="AV48" s="48">
        <v>1</v>
      </c>
      <c r="AW48" s="48">
        <v>1</v>
      </c>
      <c r="AX48" s="48">
        <v>1</v>
      </c>
      <c r="AY48" s="48">
        <v>0</v>
      </c>
      <c r="AZ48" s="48">
        <v>0</v>
      </c>
      <c r="BA48" s="48">
        <v>0</v>
      </c>
      <c r="BB48" s="48">
        <v>0</v>
      </c>
    </row>
    <row r="49" spans="1:54">
      <c r="A49" s="26">
        <v>42</v>
      </c>
      <c r="B49" s="42">
        <v>43</v>
      </c>
      <c r="C49" s="27">
        <v>0</v>
      </c>
      <c r="D49" s="27">
        <v>0</v>
      </c>
      <c r="E49" s="27">
        <v>0</v>
      </c>
      <c r="F49" s="27">
        <v>1</v>
      </c>
      <c r="G49" s="27">
        <v>0</v>
      </c>
      <c r="H49" s="27">
        <v>1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1</v>
      </c>
      <c r="P49" s="27">
        <v>0</v>
      </c>
      <c r="Q49" s="27">
        <v>1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8">
        <v>-11.073061304091</v>
      </c>
      <c r="AO49" s="57">
        <v>-68.786335308104</v>
      </c>
      <c r="AP49" s="72">
        <v>2454</v>
      </c>
      <c r="AQ49" s="72">
        <f t="shared" ref="AQ49:AQ52" si="4">AP49</f>
        <v>2454</v>
      </c>
      <c r="AR49" s="72">
        <f t="shared" si="0"/>
        <v>0</v>
      </c>
      <c r="AS49" s="27">
        <f t="shared" si="1"/>
        <v>-289</v>
      </c>
      <c r="AT49" s="139"/>
      <c r="AU49" s="140"/>
      <c r="AV49" s="48">
        <v>2</v>
      </c>
      <c r="AW49" s="48">
        <v>2</v>
      </c>
      <c r="AX49" s="48">
        <v>2</v>
      </c>
      <c r="AY49" s="48">
        <v>110</v>
      </c>
      <c r="AZ49" s="48">
        <f>AY49*1.25</f>
        <v>137.5</v>
      </c>
      <c r="BA49" s="48">
        <v>0</v>
      </c>
      <c r="BB49" s="48">
        <v>1</v>
      </c>
    </row>
    <row r="50" spans="1:54">
      <c r="A50" s="26">
        <v>43</v>
      </c>
      <c r="B50" s="42">
        <v>44</v>
      </c>
      <c r="C50" s="27">
        <v>0</v>
      </c>
      <c r="D50" s="27">
        <v>0</v>
      </c>
      <c r="E50" s="27">
        <v>0</v>
      </c>
      <c r="F50" s="27">
        <v>1</v>
      </c>
      <c r="G50" s="27">
        <v>0</v>
      </c>
      <c r="H50" s="27">
        <v>1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1</v>
      </c>
      <c r="P50" s="27">
        <v>0</v>
      </c>
      <c r="Q50" s="27">
        <v>1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8">
        <v>-11.072255497843001</v>
      </c>
      <c r="AO50" s="57">
        <v>-68.786907289176995</v>
      </c>
      <c r="AP50" s="72">
        <v>1944</v>
      </c>
      <c r="AQ50" s="72">
        <f t="shared" si="4"/>
        <v>1944</v>
      </c>
      <c r="AR50" s="72">
        <f t="shared" si="0"/>
        <v>0</v>
      </c>
      <c r="AS50" s="27">
        <f t="shared" si="1"/>
        <v>510</v>
      </c>
      <c r="AT50" s="139"/>
      <c r="AU50" s="140"/>
      <c r="AV50" s="48">
        <v>2</v>
      </c>
      <c r="AW50" s="48">
        <v>2</v>
      </c>
      <c r="AX50" s="48">
        <v>2</v>
      </c>
      <c r="AY50" s="48">
        <v>109</v>
      </c>
      <c r="AZ50" s="48">
        <f t="shared" ref="AZ50:AZ51" si="5">AY50*1.25</f>
        <v>136.25</v>
      </c>
      <c r="BA50" s="48">
        <v>0</v>
      </c>
      <c r="BB50" s="48">
        <v>1</v>
      </c>
    </row>
    <row r="51" spans="1:54">
      <c r="A51" s="26">
        <v>44</v>
      </c>
      <c r="B51" s="42">
        <v>45</v>
      </c>
      <c r="C51" s="27">
        <v>0</v>
      </c>
      <c r="D51" s="27">
        <v>0</v>
      </c>
      <c r="E51" s="27">
        <v>0</v>
      </c>
      <c r="F51" s="27">
        <v>1</v>
      </c>
      <c r="G51" s="27">
        <v>0</v>
      </c>
      <c r="H51" s="27">
        <v>1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1</v>
      </c>
      <c r="O51" s="27">
        <v>0</v>
      </c>
      <c r="P51" s="27">
        <v>1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8">
        <v>-11.071332999999999</v>
      </c>
      <c r="AO51" s="28">
        <v>-68.787073000000007</v>
      </c>
      <c r="AP51" s="72">
        <v>1838</v>
      </c>
      <c r="AQ51" s="72">
        <f t="shared" si="4"/>
        <v>1838</v>
      </c>
      <c r="AR51" s="72">
        <f t="shared" si="0"/>
        <v>0</v>
      </c>
      <c r="AS51" s="27">
        <f t="shared" si="1"/>
        <v>106</v>
      </c>
      <c r="AT51" s="139"/>
      <c r="AU51" s="140"/>
      <c r="AV51" s="48">
        <v>1</v>
      </c>
      <c r="AW51" s="48">
        <v>1</v>
      </c>
      <c r="AX51" s="48">
        <v>1</v>
      </c>
      <c r="AY51" s="48">
        <v>104</v>
      </c>
      <c r="AZ51" s="48">
        <f t="shared" si="5"/>
        <v>130</v>
      </c>
      <c r="BA51" s="48">
        <v>0</v>
      </c>
      <c r="BB51" s="48">
        <v>0</v>
      </c>
    </row>
    <row r="52" spans="1:54">
      <c r="A52" s="26">
        <v>45</v>
      </c>
      <c r="B52" s="42">
        <v>46</v>
      </c>
      <c r="C52" s="27">
        <v>1</v>
      </c>
      <c r="D52" s="27">
        <v>0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1</v>
      </c>
      <c r="M52" s="27">
        <v>0</v>
      </c>
      <c r="N52" s="27">
        <v>0</v>
      </c>
      <c r="O52" s="27">
        <v>0</v>
      </c>
      <c r="P52" s="27">
        <v>0</v>
      </c>
      <c r="Q52" s="27">
        <v>1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8">
        <v>-11.070636</v>
      </c>
      <c r="AO52" s="28">
        <v>-68.787205999999998</v>
      </c>
      <c r="AP52" s="72">
        <v>1759</v>
      </c>
      <c r="AQ52" s="72">
        <f t="shared" si="4"/>
        <v>1759</v>
      </c>
      <c r="AR52" s="72">
        <f t="shared" si="0"/>
        <v>0</v>
      </c>
      <c r="AS52" s="27">
        <f t="shared" si="1"/>
        <v>79</v>
      </c>
      <c r="AT52" s="139"/>
      <c r="AU52" s="140"/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0</v>
      </c>
      <c r="BB52" s="48">
        <v>0</v>
      </c>
    </row>
    <row r="53" spans="1:54">
      <c r="A53" s="26">
        <v>46</v>
      </c>
      <c r="B53" s="42">
        <v>47</v>
      </c>
      <c r="C53" s="27">
        <v>0</v>
      </c>
      <c r="D53" s="27">
        <v>0</v>
      </c>
      <c r="E53" s="27">
        <v>0</v>
      </c>
      <c r="F53" s="27">
        <v>1</v>
      </c>
      <c r="G53" s="27">
        <v>0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1</v>
      </c>
      <c r="O53" s="27">
        <v>0</v>
      </c>
      <c r="P53" s="27">
        <v>0</v>
      </c>
      <c r="Q53" s="27">
        <v>1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1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8">
        <v>-11.070439544985</v>
      </c>
      <c r="AO53" s="28">
        <v>-68.787203673272998</v>
      </c>
      <c r="AP53" s="72">
        <v>1736</v>
      </c>
      <c r="AQ53" s="72">
        <v>1717</v>
      </c>
      <c r="AR53" s="72">
        <f t="shared" si="0"/>
        <v>19</v>
      </c>
      <c r="AS53" s="27">
        <f t="shared" si="1"/>
        <v>23</v>
      </c>
      <c r="AT53" s="139"/>
      <c r="AU53" s="140"/>
      <c r="AV53" s="48">
        <v>0</v>
      </c>
      <c r="AW53" s="48">
        <v>0</v>
      </c>
      <c r="AX53" s="48">
        <v>0</v>
      </c>
      <c r="AY53" s="48">
        <v>0</v>
      </c>
      <c r="AZ53" s="48">
        <v>0</v>
      </c>
      <c r="BA53" s="48">
        <v>0</v>
      </c>
      <c r="BB53" s="48">
        <v>0</v>
      </c>
    </row>
    <row r="54" spans="1:54">
      <c r="A54" s="141" t="s">
        <v>22</v>
      </c>
      <c r="B54" s="141"/>
      <c r="C54" s="29">
        <f>SUM(C8:C53)</f>
        <v>1</v>
      </c>
      <c r="D54" s="29">
        <f t="shared" ref="D54:AJ54" si="6">SUM(D8:D53)</f>
        <v>0</v>
      </c>
      <c r="E54" s="29">
        <f t="shared" si="6"/>
        <v>0</v>
      </c>
      <c r="F54" s="29">
        <f t="shared" si="6"/>
        <v>44</v>
      </c>
      <c r="G54" s="29">
        <f t="shared" si="6"/>
        <v>2</v>
      </c>
      <c r="H54" s="29">
        <f t="shared" si="6"/>
        <v>43</v>
      </c>
      <c r="I54" s="29">
        <f t="shared" si="6"/>
        <v>2</v>
      </c>
      <c r="J54" s="29">
        <f t="shared" si="6"/>
        <v>0</v>
      </c>
      <c r="K54" s="29">
        <f t="shared" si="6"/>
        <v>0</v>
      </c>
      <c r="L54" s="29">
        <f t="shared" si="6"/>
        <v>39</v>
      </c>
      <c r="M54" s="29">
        <f t="shared" si="6"/>
        <v>0</v>
      </c>
      <c r="N54" s="29">
        <f t="shared" si="6"/>
        <v>4</v>
      </c>
      <c r="O54" s="29">
        <f t="shared" si="6"/>
        <v>2</v>
      </c>
      <c r="P54" s="29">
        <f t="shared" si="6"/>
        <v>2</v>
      </c>
      <c r="Q54" s="29">
        <f t="shared" si="6"/>
        <v>16</v>
      </c>
      <c r="R54" s="29">
        <f t="shared" si="6"/>
        <v>0</v>
      </c>
      <c r="S54" s="29">
        <f t="shared" si="6"/>
        <v>0</v>
      </c>
      <c r="T54" s="29">
        <f t="shared" si="6"/>
        <v>0</v>
      </c>
      <c r="U54" s="29">
        <f t="shared" si="6"/>
        <v>0</v>
      </c>
      <c r="V54" s="29">
        <f t="shared" si="6"/>
        <v>5</v>
      </c>
      <c r="W54" s="29">
        <f t="shared" si="6"/>
        <v>0</v>
      </c>
      <c r="X54" s="29">
        <f t="shared" si="6"/>
        <v>0</v>
      </c>
      <c r="Y54" s="29">
        <f t="shared" si="6"/>
        <v>0</v>
      </c>
      <c r="Z54" s="29">
        <f t="shared" si="6"/>
        <v>0</v>
      </c>
      <c r="AA54" s="29">
        <f t="shared" si="6"/>
        <v>0</v>
      </c>
      <c r="AB54" s="29">
        <f t="shared" si="6"/>
        <v>0</v>
      </c>
      <c r="AC54" s="29">
        <f t="shared" si="6"/>
        <v>0</v>
      </c>
      <c r="AD54" s="29">
        <f t="shared" si="6"/>
        <v>0</v>
      </c>
      <c r="AE54" s="29">
        <f t="shared" si="6"/>
        <v>0</v>
      </c>
      <c r="AF54" s="29">
        <f t="shared" si="6"/>
        <v>0</v>
      </c>
      <c r="AG54" s="29">
        <f t="shared" si="6"/>
        <v>0</v>
      </c>
      <c r="AH54" s="29">
        <f t="shared" si="6"/>
        <v>1</v>
      </c>
      <c r="AI54" s="29">
        <f t="shared" si="6"/>
        <v>0</v>
      </c>
      <c r="AJ54" s="29">
        <f t="shared" si="6"/>
        <v>0</v>
      </c>
      <c r="AK54" s="29">
        <f>SUM(AK8:AK53)</f>
        <v>0</v>
      </c>
      <c r="AL54" s="29">
        <f>SUM(AL8:AL53)</f>
        <v>0</v>
      </c>
      <c r="AM54" s="29">
        <f>SUM(AM8:AM53)</f>
        <v>0</v>
      </c>
      <c r="AN54" s="142" t="s">
        <v>25</v>
      </c>
      <c r="AO54" s="142"/>
      <c r="AP54" s="167">
        <f>AR54+AS54</f>
        <v>2293</v>
      </c>
      <c r="AQ54" s="142"/>
      <c r="AR54" s="29">
        <f>SUM(AR8:AR53)</f>
        <v>175</v>
      </c>
      <c r="AS54" s="29">
        <f>SUM(AS8:AS53)</f>
        <v>2118</v>
      </c>
      <c r="AT54" s="142" t="s">
        <v>74</v>
      </c>
      <c r="AU54" s="142"/>
      <c r="AV54" s="29">
        <f>SUM(AV8:AV53)</f>
        <v>6</v>
      </c>
      <c r="AW54" s="29">
        <f t="shared" ref="AW54:BB54" si="7">SUM(AW8:AW53)</f>
        <v>6</v>
      </c>
      <c r="AX54" s="29">
        <f t="shared" si="7"/>
        <v>6</v>
      </c>
      <c r="AY54" s="29">
        <f t="shared" si="7"/>
        <v>323</v>
      </c>
      <c r="AZ54" s="29">
        <f t="shared" si="7"/>
        <v>403.75</v>
      </c>
      <c r="BA54" s="29">
        <f t="shared" si="7"/>
        <v>0</v>
      </c>
      <c r="BB54" s="29">
        <f t="shared" si="7"/>
        <v>2</v>
      </c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74">
    <mergeCell ref="AQ5:AR5"/>
    <mergeCell ref="A1:D2"/>
    <mergeCell ref="G1:AT1"/>
    <mergeCell ref="G2:AT2"/>
    <mergeCell ref="A3:AX3"/>
    <mergeCell ref="A4:E4"/>
    <mergeCell ref="F4:M4"/>
    <mergeCell ref="Q4:V4"/>
    <mergeCell ref="W4:AE4"/>
    <mergeCell ref="AG4:AJ4"/>
    <mergeCell ref="AU4:BB4"/>
    <mergeCell ref="AT13:AU13"/>
    <mergeCell ref="AS5:AX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5:C5"/>
    <mergeCell ref="L5:Q5"/>
    <mergeCell ref="R5:AC5"/>
    <mergeCell ref="AF5:AK5"/>
    <mergeCell ref="AL5:AO5"/>
    <mergeCell ref="AP7:AQ7"/>
    <mergeCell ref="AT8:AU8"/>
    <mergeCell ref="AT10:AU10"/>
    <mergeCell ref="AT11:AU11"/>
    <mergeCell ref="AT12:AU12"/>
    <mergeCell ref="AT25:AU25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37:AU37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T51:AU51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T49:AU49"/>
    <mergeCell ref="AT50:AU50"/>
    <mergeCell ref="AT52:AU52"/>
    <mergeCell ref="AT53:AU53"/>
    <mergeCell ref="A54:B54"/>
    <mergeCell ref="AN54:AO54"/>
    <mergeCell ref="AP54:AQ54"/>
    <mergeCell ref="AT54:AU54"/>
  </mergeCells>
  <dataValidations count="1">
    <dataValidation type="list" allowBlank="1" showInputMessage="1" showErrorMessage="1" sqref="AE5" xr:uid="{713C9789-55FF-4678-8917-F2B1DBCC01C2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3F77-09CA-4C2A-9436-286AC7D7EBD7}">
  <sheetPr>
    <tabColor theme="9"/>
    <pageSetUpPr fitToPage="1"/>
  </sheetPr>
  <dimension ref="A1:BB55"/>
  <sheetViews>
    <sheetView showGridLines="0" zoomScaleNormal="100" workbookViewId="0">
      <pane xSplit="22" ySplit="7" topLeftCell="AJ44" activePane="bottomRight" state="frozen"/>
      <selection activeCell="AU31" sqref="AU31"/>
      <selection pane="topRight" activeCell="AU31" sqref="AU31"/>
      <selection pane="bottomLeft" activeCell="AU31" sqref="AU31"/>
      <selection pane="bottomRight" activeCell="AP54" sqref="AP54"/>
    </sheetView>
  </sheetViews>
  <sheetFormatPr baseColWidth="10" defaultColWidth="9.109375" defaultRowHeight="12"/>
  <cols>
    <col min="1" max="1" width="2.88671875" style="1" bestFit="1" customWidth="1"/>
    <col min="2" max="2" width="6.109375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109375" style="1" bestFit="1" customWidth="1"/>
    <col min="8" max="8" width="4.44140625" style="1" bestFit="1" customWidth="1"/>
    <col min="9" max="9" width="3.88671875" style="1" bestFit="1" customWidth="1"/>
    <col min="10" max="11" width="3.109375" style="1" bestFit="1" customWidth="1"/>
    <col min="12" max="12" width="4.44140625" style="1" bestFit="1" customWidth="1"/>
    <col min="13" max="13" width="3.55468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3.5546875" style="1" bestFit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5" width="3.109375" style="1" bestFit="1" customWidth="1"/>
    <col min="26" max="26" width="3.6640625" style="1" customWidth="1"/>
    <col min="27" max="33" width="3.109375" style="1" bestFit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7" width="4.44140625" style="1" bestFit="1" customWidth="1"/>
    <col min="38" max="38" width="5.44140625" style="1" customWidth="1"/>
    <col min="39" max="39" width="3.109375" style="1" bestFit="1" customWidth="1"/>
    <col min="40" max="40" width="13.109375" style="1" customWidth="1"/>
    <col min="41" max="41" width="15" style="1" customWidth="1"/>
    <col min="42" max="42" width="7.109375" style="1" bestFit="1" customWidth="1"/>
    <col min="43" max="43" width="6.109375" style="1" bestFit="1" customWidth="1"/>
    <col min="44" max="44" width="6.33203125" style="1" bestFit="1" customWidth="1"/>
    <col min="45" max="45" width="7.44140625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0" width="4.44140625" style="1" bestFit="1" customWidth="1"/>
    <col min="51" max="51" width="5.33203125" style="1" bestFit="1" customWidth="1"/>
    <col min="52" max="52" width="7.554687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97"/>
      <c r="AZ3" s="97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s="3" customFormat="1" ht="14.4">
      <c r="A5" s="152"/>
      <c r="B5" s="152"/>
      <c r="C5" s="152"/>
      <c r="D5" s="10"/>
      <c r="E5" s="10"/>
      <c r="F5" s="10"/>
      <c r="G5" s="10"/>
      <c r="H5" s="10"/>
      <c r="I5" s="10"/>
      <c r="J5" s="10"/>
      <c r="K5" s="10"/>
      <c r="L5" s="152"/>
      <c r="M5" s="152"/>
      <c r="N5" s="152"/>
      <c r="O5" s="152"/>
      <c r="P5" s="152"/>
      <c r="Q5" s="152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98"/>
      <c r="AE5" s="8"/>
      <c r="AF5" s="152"/>
      <c r="AG5" s="152"/>
      <c r="AH5" s="152"/>
      <c r="AI5" s="152"/>
      <c r="AJ5" s="152"/>
      <c r="AK5" s="152"/>
      <c r="AL5" s="146"/>
      <c r="AM5" s="146"/>
      <c r="AN5" s="146"/>
      <c r="AO5" s="146"/>
      <c r="AP5" s="10"/>
      <c r="AQ5" s="152"/>
      <c r="AR5" s="152"/>
      <c r="AS5" s="146"/>
      <c r="AT5" s="146"/>
      <c r="AU5" s="146"/>
      <c r="AV5" s="146"/>
      <c r="AW5" s="146"/>
      <c r="AX5" s="146"/>
      <c r="AY5" s="97"/>
      <c r="AZ5" s="97"/>
      <c r="BA5" s="10"/>
      <c r="BB5" s="10"/>
    </row>
    <row r="6" spans="1:54" ht="22.5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16.4">
      <c r="A7" s="145"/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90</v>
      </c>
      <c r="H7" s="18" t="s">
        <v>7</v>
      </c>
      <c r="I7" s="18" t="s">
        <v>6</v>
      </c>
      <c r="J7" s="18" t="s">
        <v>8</v>
      </c>
      <c r="K7" s="18" t="s">
        <v>41</v>
      </c>
      <c r="L7" s="18" t="s">
        <v>9</v>
      </c>
      <c r="M7" s="18" t="s">
        <v>10</v>
      </c>
      <c r="N7" s="18" t="s">
        <v>11</v>
      </c>
      <c r="O7" s="18" t="s">
        <v>119</v>
      </c>
      <c r="P7" s="18" t="s">
        <v>120</v>
      </c>
      <c r="Q7" s="18" t="s">
        <v>93</v>
      </c>
      <c r="R7" s="18" t="s">
        <v>89</v>
      </c>
      <c r="S7" s="18" t="s">
        <v>116</v>
      </c>
      <c r="T7" s="18" t="s">
        <v>13</v>
      </c>
      <c r="U7" s="18" t="s">
        <v>29</v>
      </c>
      <c r="V7" s="18" t="s">
        <v>26</v>
      </c>
      <c r="W7" s="18" t="s">
        <v>31</v>
      </c>
      <c r="X7" s="18" t="s">
        <v>14</v>
      </c>
      <c r="Y7" s="18" t="s">
        <v>15</v>
      </c>
      <c r="Z7" s="18" t="s">
        <v>83</v>
      </c>
      <c r="AA7" s="18" t="s">
        <v>17</v>
      </c>
      <c r="AB7" s="18" t="s">
        <v>16</v>
      </c>
      <c r="AC7" s="18" t="s">
        <v>91</v>
      </c>
      <c r="AD7" s="18" t="s">
        <v>92</v>
      </c>
      <c r="AE7" s="18" t="s">
        <v>43</v>
      </c>
      <c r="AF7" s="18" t="s">
        <v>42</v>
      </c>
      <c r="AG7" s="18" t="s">
        <v>30</v>
      </c>
      <c r="AH7" s="94" t="s">
        <v>60</v>
      </c>
      <c r="AI7" s="18" t="s">
        <v>18</v>
      </c>
      <c r="AJ7" s="94" t="s">
        <v>61</v>
      </c>
      <c r="AK7" s="94" t="s">
        <v>62</v>
      </c>
      <c r="AL7" s="18" t="s">
        <v>19</v>
      </c>
      <c r="AM7" s="18" t="s">
        <v>28</v>
      </c>
      <c r="AN7" s="18" t="s">
        <v>20</v>
      </c>
      <c r="AO7" s="18" t="s">
        <v>21</v>
      </c>
      <c r="AP7" s="145" t="s">
        <v>84</v>
      </c>
      <c r="AQ7" s="145"/>
      <c r="AR7" s="18" t="s">
        <v>23</v>
      </c>
      <c r="AS7" s="18" t="s">
        <v>27</v>
      </c>
      <c r="AT7" s="145"/>
      <c r="AU7" s="145"/>
      <c r="AV7" s="51" t="s">
        <v>117</v>
      </c>
      <c r="AW7" s="51" t="s">
        <v>118</v>
      </c>
      <c r="AX7" s="52" t="s">
        <v>32</v>
      </c>
      <c r="AY7" s="51" t="s">
        <v>33</v>
      </c>
      <c r="AZ7" s="19" t="s">
        <v>34</v>
      </c>
      <c r="BA7" s="19" t="s">
        <v>76</v>
      </c>
      <c r="BB7" s="19" t="s">
        <v>77</v>
      </c>
    </row>
    <row r="8" spans="1:54">
      <c r="A8" s="26">
        <v>1</v>
      </c>
      <c r="B8" s="42">
        <v>2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/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-11.087605</v>
      </c>
      <c r="AO8" s="71">
        <v>-68.781255999999999</v>
      </c>
      <c r="AP8" s="55">
        <v>3677</v>
      </c>
      <c r="AQ8" s="55">
        <v>3661</v>
      </c>
      <c r="AR8" s="27">
        <f>AP8-AQ8</f>
        <v>16</v>
      </c>
      <c r="AS8" s="27">
        <v>0</v>
      </c>
      <c r="AT8" s="168"/>
      <c r="AU8" s="169"/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</row>
    <row r="9" spans="1:54">
      <c r="A9" s="26">
        <v>2</v>
      </c>
      <c r="B9" s="42">
        <v>3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57">
        <v>-11.087498999999999</v>
      </c>
      <c r="AO9" s="75">
        <v>-68.781226000000004</v>
      </c>
      <c r="AP9" s="55" t="s">
        <v>286</v>
      </c>
      <c r="AQ9" s="55">
        <v>3646</v>
      </c>
      <c r="AR9" s="27">
        <f t="shared" ref="AR9:AR52" si="0">AP9-AQ9</f>
        <v>0</v>
      </c>
      <c r="AS9" s="27">
        <f>SUM(AQ8-AP9)</f>
        <v>15</v>
      </c>
      <c r="AT9" s="78"/>
      <c r="AU9" s="79"/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</row>
    <row r="10" spans="1:54">
      <c r="A10" s="26">
        <v>3</v>
      </c>
      <c r="B10" s="42">
        <v>4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-11.087014823304999</v>
      </c>
      <c r="AO10" s="74">
        <v>-68.781089410185004</v>
      </c>
      <c r="AP10" s="55" t="s">
        <v>287</v>
      </c>
      <c r="AQ10" s="55">
        <v>3592</v>
      </c>
      <c r="AR10" s="27">
        <f t="shared" si="0"/>
        <v>0</v>
      </c>
      <c r="AS10" s="27">
        <f t="shared" ref="AS10:AS52" si="1">SUM(AQ9-AP10)</f>
        <v>54</v>
      </c>
      <c r="AT10" s="170" t="s">
        <v>127</v>
      </c>
      <c r="AU10" s="171"/>
      <c r="AV10" s="48">
        <v>0</v>
      </c>
      <c r="AW10" s="48">
        <v>0</v>
      </c>
      <c r="AX10" s="48">
        <v>0</v>
      </c>
      <c r="AY10" s="48">
        <v>0</v>
      </c>
      <c r="AZ10" s="48">
        <f>AS10*1.25</f>
        <v>67.5</v>
      </c>
      <c r="BA10" s="48">
        <v>0</v>
      </c>
      <c r="BB10" s="48">
        <v>0</v>
      </c>
    </row>
    <row r="11" spans="1:54">
      <c r="A11" s="26">
        <v>4</v>
      </c>
      <c r="B11" s="42">
        <v>5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1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1</v>
      </c>
      <c r="AJ11" s="27">
        <v>0</v>
      </c>
      <c r="AK11" s="27" t="s">
        <v>46</v>
      </c>
      <c r="AL11" s="27">
        <v>1</v>
      </c>
      <c r="AM11" s="27">
        <v>0</v>
      </c>
      <c r="AN11" s="28">
        <v>-11.086671656678</v>
      </c>
      <c r="AO11" s="57">
        <v>-68.781068623064996</v>
      </c>
      <c r="AP11" s="55">
        <v>3551</v>
      </c>
      <c r="AQ11" s="55">
        <v>3524</v>
      </c>
      <c r="AR11" s="27">
        <f t="shared" si="0"/>
        <v>27</v>
      </c>
      <c r="AS11" s="27">
        <f t="shared" si="1"/>
        <v>41</v>
      </c>
      <c r="AT11" s="170" t="s">
        <v>127</v>
      </c>
      <c r="AU11" s="171"/>
      <c r="AV11" s="48">
        <v>0</v>
      </c>
      <c r="AW11" s="48">
        <v>0</v>
      </c>
      <c r="AX11" s="48">
        <v>0</v>
      </c>
      <c r="AY11" s="48">
        <v>0</v>
      </c>
      <c r="AZ11" s="48">
        <f t="shared" ref="AZ11:AZ36" si="2">AS11*1.25</f>
        <v>51.25</v>
      </c>
      <c r="BA11" s="48">
        <v>0</v>
      </c>
      <c r="BB11" s="48">
        <v>0</v>
      </c>
    </row>
    <row r="12" spans="1:54">
      <c r="A12" s="26">
        <v>5</v>
      </c>
      <c r="B12" s="42">
        <v>6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-11.086267950073999</v>
      </c>
      <c r="AO12" s="57">
        <v>-68.781059235333998</v>
      </c>
      <c r="AP12" s="55" t="s">
        <v>288</v>
      </c>
      <c r="AQ12" s="55">
        <v>3482</v>
      </c>
      <c r="AR12" s="27">
        <f t="shared" si="0"/>
        <v>0</v>
      </c>
      <c r="AS12" s="27">
        <f t="shared" si="1"/>
        <v>42</v>
      </c>
      <c r="AT12" s="170" t="s">
        <v>127</v>
      </c>
      <c r="AU12" s="171"/>
      <c r="AV12" s="48">
        <v>0</v>
      </c>
      <c r="AW12" s="48">
        <v>0</v>
      </c>
      <c r="AX12" s="48">
        <v>0</v>
      </c>
      <c r="AY12" s="48">
        <v>0</v>
      </c>
      <c r="AZ12" s="48">
        <f t="shared" si="2"/>
        <v>52.5</v>
      </c>
      <c r="BA12" s="48">
        <v>0</v>
      </c>
      <c r="BB12" s="48">
        <v>0</v>
      </c>
    </row>
    <row r="13" spans="1:54">
      <c r="A13" s="26">
        <v>6</v>
      </c>
      <c r="B13" s="42">
        <v>7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28">
        <v>-11.085968871227999</v>
      </c>
      <c r="AO13" s="57">
        <v>-68.781110532580996</v>
      </c>
      <c r="AP13" s="55" t="s">
        <v>259</v>
      </c>
      <c r="AQ13" s="55">
        <v>3448</v>
      </c>
      <c r="AR13" s="27">
        <f t="shared" si="0"/>
        <v>0</v>
      </c>
      <c r="AS13" s="27">
        <f t="shared" si="1"/>
        <v>34</v>
      </c>
      <c r="AT13" s="170" t="s">
        <v>127</v>
      </c>
      <c r="AU13" s="171"/>
      <c r="AV13" s="48">
        <v>0</v>
      </c>
      <c r="AW13" s="48">
        <v>0</v>
      </c>
      <c r="AX13" s="48">
        <v>0</v>
      </c>
      <c r="AY13" s="48">
        <v>0</v>
      </c>
      <c r="AZ13" s="48">
        <f t="shared" si="2"/>
        <v>42.5</v>
      </c>
      <c r="BA13" s="48">
        <v>0</v>
      </c>
      <c r="BB13" s="48">
        <v>0</v>
      </c>
    </row>
    <row r="14" spans="1:54">
      <c r="A14" s="26">
        <v>7</v>
      </c>
      <c r="B14" s="42">
        <v>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/>
      <c r="AL14" s="27">
        <v>0</v>
      </c>
      <c r="AM14" s="27">
        <v>0</v>
      </c>
      <c r="AN14" s="28">
        <v>-11.085754021219</v>
      </c>
      <c r="AO14" s="57">
        <v>-68.781146407126997</v>
      </c>
      <c r="AP14" s="55" t="s">
        <v>289</v>
      </c>
      <c r="AQ14" s="55">
        <v>3414</v>
      </c>
      <c r="AR14" s="27">
        <f t="shared" si="0"/>
        <v>0</v>
      </c>
      <c r="AS14" s="27">
        <f t="shared" si="1"/>
        <v>34</v>
      </c>
      <c r="AT14" s="170" t="s">
        <v>127</v>
      </c>
      <c r="AU14" s="171"/>
      <c r="AV14" s="48">
        <v>0</v>
      </c>
      <c r="AW14" s="48">
        <v>0</v>
      </c>
      <c r="AX14" s="48">
        <v>0</v>
      </c>
      <c r="AY14" s="48">
        <v>0</v>
      </c>
      <c r="AZ14" s="48">
        <f t="shared" si="2"/>
        <v>42.5</v>
      </c>
      <c r="BA14" s="48">
        <v>0</v>
      </c>
      <c r="BB14" s="48">
        <v>0</v>
      </c>
    </row>
    <row r="15" spans="1:54">
      <c r="A15" s="26">
        <v>8</v>
      </c>
      <c r="B15" s="42">
        <v>9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1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 t="s">
        <v>47</v>
      </c>
      <c r="AL15" s="27">
        <v>1</v>
      </c>
      <c r="AM15" s="27">
        <v>0</v>
      </c>
      <c r="AN15" s="28">
        <v>-11.085413814297</v>
      </c>
      <c r="AO15" s="57">
        <v>-68.781207427382</v>
      </c>
      <c r="AP15" s="55">
        <v>3375</v>
      </c>
      <c r="AQ15" s="55">
        <v>3349</v>
      </c>
      <c r="AR15" s="27">
        <f t="shared" si="0"/>
        <v>26</v>
      </c>
      <c r="AS15" s="27">
        <f t="shared" si="1"/>
        <v>39</v>
      </c>
      <c r="AT15" s="170" t="s">
        <v>127</v>
      </c>
      <c r="AU15" s="171"/>
      <c r="AV15" s="48">
        <v>0</v>
      </c>
      <c r="AW15" s="48">
        <v>0</v>
      </c>
      <c r="AX15" s="48">
        <v>0</v>
      </c>
      <c r="AY15" s="48">
        <v>0</v>
      </c>
      <c r="AZ15" s="48">
        <f t="shared" si="2"/>
        <v>48.75</v>
      </c>
      <c r="BA15" s="48">
        <v>0</v>
      </c>
      <c r="BB15" s="48">
        <v>0</v>
      </c>
    </row>
    <row r="16" spans="1:54">
      <c r="A16" s="26">
        <v>9</v>
      </c>
      <c r="B16" s="42">
        <v>10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/>
      <c r="AL16" s="27">
        <v>0</v>
      </c>
      <c r="AM16" s="27">
        <v>0</v>
      </c>
      <c r="AN16" s="28">
        <v>-11.084996287079001</v>
      </c>
      <c r="AO16" s="57">
        <v>-68.781416304409007</v>
      </c>
      <c r="AP16" s="55" t="s">
        <v>282</v>
      </c>
      <c r="AQ16" s="55">
        <v>3309</v>
      </c>
      <c r="AR16" s="27">
        <f t="shared" si="0"/>
        <v>0</v>
      </c>
      <c r="AS16" s="27">
        <f t="shared" si="1"/>
        <v>40</v>
      </c>
      <c r="AT16" s="170" t="s">
        <v>127</v>
      </c>
      <c r="AU16" s="171"/>
      <c r="AV16" s="48">
        <v>0</v>
      </c>
      <c r="AW16" s="48">
        <v>0</v>
      </c>
      <c r="AX16" s="48">
        <v>0</v>
      </c>
      <c r="AY16" s="48">
        <v>0</v>
      </c>
      <c r="AZ16" s="48">
        <f t="shared" si="2"/>
        <v>50</v>
      </c>
      <c r="BA16" s="48">
        <v>0</v>
      </c>
      <c r="BB16" s="48">
        <v>0</v>
      </c>
    </row>
    <row r="17" spans="1:54">
      <c r="A17" s="26">
        <v>10</v>
      </c>
      <c r="B17" s="42">
        <v>11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/>
      <c r="AL17" s="27">
        <v>0</v>
      </c>
      <c r="AM17" s="27">
        <v>0</v>
      </c>
      <c r="AN17" s="28">
        <v>-11.084873562259</v>
      </c>
      <c r="AO17" s="57">
        <v>-68.781476989387997</v>
      </c>
      <c r="AP17" s="55" t="s">
        <v>283</v>
      </c>
      <c r="AQ17" s="55" t="s">
        <v>283</v>
      </c>
      <c r="AR17" s="27">
        <f t="shared" si="0"/>
        <v>0</v>
      </c>
      <c r="AS17" s="27">
        <f t="shared" si="1"/>
        <v>19</v>
      </c>
      <c r="AT17" s="170" t="s">
        <v>127</v>
      </c>
      <c r="AU17" s="171"/>
      <c r="AV17" s="48">
        <v>0</v>
      </c>
      <c r="AW17" s="48">
        <v>0</v>
      </c>
      <c r="AX17" s="48">
        <v>0</v>
      </c>
      <c r="AY17" s="48">
        <v>0</v>
      </c>
      <c r="AZ17" s="48">
        <f t="shared" si="2"/>
        <v>23.75</v>
      </c>
      <c r="BA17" s="48">
        <v>0</v>
      </c>
      <c r="BB17" s="48">
        <v>0</v>
      </c>
    </row>
    <row r="18" spans="1:54">
      <c r="A18" s="26">
        <v>11</v>
      </c>
      <c r="B18" s="42">
        <v>12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/>
      <c r="AL18" s="27">
        <v>0</v>
      </c>
      <c r="AM18" s="27">
        <v>0</v>
      </c>
      <c r="AN18" s="28">
        <v>-11.084490252504001</v>
      </c>
      <c r="AO18" s="57">
        <v>-68.781597353517995</v>
      </c>
      <c r="AP18" s="55" t="s">
        <v>284</v>
      </c>
      <c r="AQ18" s="55" t="s">
        <v>284</v>
      </c>
      <c r="AR18" s="27">
        <f t="shared" si="0"/>
        <v>0</v>
      </c>
      <c r="AS18" s="27">
        <f t="shared" si="1"/>
        <v>42</v>
      </c>
      <c r="AT18" s="170" t="s">
        <v>127</v>
      </c>
      <c r="AU18" s="171"/>
      <c r="AV18" s="48">
        <v>0</v>
      </c>
      <c r="AW18" s="48">
        <v>0</v>
      </c>
      <c r="AX18" s="48">
        <v>0</v>
      </c>
      <c r="AY18" s="48">
        <v>0</v>
      </c>
      <c r="AZ18" s="48">
        <f t="shared" si="2"/>
        <v>52.5</v>
      </c>
      <c r="BA18" s="48">
        <v>0</v>
      </c>
      <c r="BB18" s="48">
        <v>0</v>
      </c>
    </row>
    <row r="19" spans="1:54">
      <c r="A19" s="26">
        <v>12</v>
      </c>
      <c r="B19" s="42">
        <v>13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/>
      <c r="AL19" s="27">
        <v>0</v>
      </c>
      <c r="AM19" s="27">
        <v>0</v>
      </c>
      <c r="AN19" s="28">
        <v>-11.084197094233</v>
      </c>
      <c r="AO19" s="57">
        <v>-68.781706318258998</v>
      </c>
      <c r="AP19" s="55" t="s">
        <v>285</v>
      </c>
      <c r="AQ19" s="55" t="s">
        <v>285</v>
      </c>
      <c r="AR19" s="27">
        <f t="shared" si="0"/>
        <v>0</v>
      </c>
      <c r="AS19" s="27">
        <f t="shared" si="1"/>
        <v>44</v>
      </c>
      <c r="AT19" s="170" t="s">
        <v>127</v>
      </c>
      <c r="AU19" s="171"/>
      <c r="AV19" s="48">
        <v>0</v>
      </c>
      <c r="AW19" s="48">
        <v>0</v>
      </c>
      <c r="AX19" s="48">
        <v>0</v>
      </c>
      <c r="AY19" s="48">
        <v>0</v>
      </c>
      <c r="AZ19" s="48">
        <f t="shared" si="2"/>
        <v>55</v>
      </c>
      <c r="BA19" s="48">
        <v>0</v>
      </c>
      <c r="BB19" s="48">
        <v>0</v>
      </c>
    </row>
    <row r="20" spans="1:54">
      <c r="A20" s="26">
        <v>13</v>
      </c>
      <c r="B20" s="42">
        <v>14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1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1</v>
      </c>
      <c r="AJ20" s="27">
        <v>0</v>
      </c>
      <c r="AK20" s="27" t="s">
        <v>123</v>
      </c>
      <c r="AL20" s="27">
        <v>1</v>
      </c>
      <c r="AM20" s="27">
        <v>0</v>
      </c>
      <c r="AN20" s="28">
        <v>-11.083827602524</v>
      </c>
      <c r="AO20" s="57">
        <v>-68.781910166144002</v>
      </c>
      <c r="AP20" s="55">
        <v>3165</v>
      </c>
      <c r="AQ20" s="55">
        <v>3139</v>
      </c>
      <c r="AR20" s="27">
        <f t="shared" si="0"/>
        <v>26</v>
      </c>
      <c r="AS20" s="27">
        <f t="shared" si="1"/>
        <v>39</v>
      </c>
      <c r="AT20" s="170" t="s">
        <v>127</v>
      </c>
      <c r="AU20" s="171"/>
      <c r="AV20" s="48">
        <v>0</v>
      </c>
      <c r="AW20" s="48">
        <v>0</v>
      </c>
      <c r="AX20" s="48">
        <v>0</v>
      </c>
      <c r="AY20" s="48">
        <v>0</v>
      </c>
      <c r="AZ20" s="48">
        <f t="shared" si="2"/>
        <v>48.75</v>
      </c>
      <c r="BA20" s="48">
        <v>1</v>
      </c>
      <c r="BB20" s="48">
        <v>0</v>
      </c>
    </row>
    <row r="21" spans="1:54">
      <c r="A21" s="26">
        <v>14</v>
      </c>
      <c r="B21" s="42">
        <v>15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/>
      <c r="AL21" s="27">
        <v>0</v>
      </c>
      <c r="AM21" s="27">
        <v>0</v>
      </c>
      <c r="AN21" s="28">
        <v>-11.083496276970999</v>
      </c>
      <c r="AO21" s="57">
        <v>-68.782164976000004</v>
      </c>
      <c r="AP21" s="55" t="s">
        <v>290</v>
      </c>
      <c r="AQ21" s="55" t="s">
        <v>290</v>
      </c>
      <c r="AR21" s="27">
        <f t="shared" si="0"/>
        <v>0</v>
      </c>
      <c r="AS21" s="27">
        <f t="shared" si="1"/>
        <v>47</v>
      </c>
      <c r="AT21" s="170" t="s">
        <v>127</v>
      </c>
      <c r="AU21" s="171"/>
      <c r="AV21" s="48">
        <v>0</v>
      </c>
      <c r="AW21" s="48">
        <v>0</v>
      </c>
      <c r="AX21" s="48">
        <v>0</v>
      </c>
      <c r="AY21" s="48">
        <v>0</v>
      </c>
      <c r="AZ21" s="48">
        <f t="shared" si="2"/>
        <v>58.75</v>
      </c>
      <c r="BA21" s="48">
        <v>0</v>
      </c>
      <c r="BB21" s="48">
        <v>0</v>
      </c>
    </row>
    <row r="22" spans="1:54">
      <c r="A22" s="26">
        <v>15</v>
      </c>
      <c r="B22" s="42">
        <v>16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/>
      <c r="AL22" s="27">
        <v>0</v>
      </c>
      <c r="AM22" s="27">
        <v>0</v>
      </c>
      <c r="AN22" s="28">
        <v>-11.083528521182</v>
      </c>
      <c r="AO22" s="57">
        <v>-68.782302774488002</v>
      </c>
      <c r="AP22" s="55" t="s">
        <v>291</v>
      </c>
      <c r="AQ22" s="55" t="s">
        <v>291</v>
      </c>
      <c r="AR22" s="27">
        <f t="shared" si="0"/>
        <v>0</v>
      </c>
      <c r="AS22" s="27">
        <f t="shared" si="1"/>
        <v>13</v>
      </c>
      <c r="AT22" s="170" t="s">
        <v>127</v>
      </c>
      <c r="AU22" s="171"/>
      <c r="AV22" s="48">
        <v>0</v>
      </c>
      <c r="AW22" s="48">
        <v>0</v>
      </c>
      <c r="AX22" s="48">
        <v>0</v>
      </c>
      <c r="AY22" s="48">
        <v>0</v>
      </c>
      <c r="AZ22" s="48">
        <f t="shared" si="2"/>
        <v>16.25</v>
      </c>
      <c r="BA22" s="48">
        <v>0</v>
      </c>
      <c r="BB22" s="48">
        <v>0</v>
      </c>
    </row>
    <row r="23" spans="1:54">
      <c r="A23" s="26">
        <v>16</v>
      </c>
      <c r="B23" s="42">
        <v>17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1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 t="s">
        <v>124</v>
      </c>
      <c r="AL23" s="27">
        <v>1</v>
      </c>
      <c r="AM23" s="27">
        <v>0</v>
      </c>
      <c r="AN23" s="28">
        <v>-11.083291624853</v>
      </c>
      <c r="AO23" s="57">
        <v>-68.782514333723995</v>
      </c>
      <c r="AP23" s="55">
        <v>3047</v>
      </c>
      <c r="AQ23" s="55">
        <v>2994</v>
      </c>
      <c r="AR23" s="27">
        <f t="shared" si="0"/>
        <v>53</v>
      </c>
      <c r="AS23" s="27">
        <f t="shared" si="1"/>
        <v>32</v>
      </c>
      <c r="AT23" s="170" t="s">
        <v>127</v>
      </c>
      <c r="AU23" s="171"/>
      <c r="AV23" s="48">
        <v>0</v>
      </c>
      <c r="AW23" s="48">
        <v>0</v>
      </c>
      <c r="AX23" s="48">
        <v>0</v>
      </c>
      <c r="AY23" s="48">
        <v>0</v>
      </c>
      <c r="AZ23" s="48">
        <f t="shared" si="2"/>
        <v>40</v>
      </c>
      <c r="BA23" s="48">
        <v>0</v>
      </c>
      <c r="BB23" s="48">
        <v>0</v>
      </c>
    </row>
    <row r="24" spans="1:54">
      <c r="A24" s="26">
        <v>17</v>
      </c>
      <c r="B24" s="42">
        <v>18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/>
      <c r="AL24" s="27">
        <v>0</v>
      </c>
      <c r="AM24" s="27">
        <v>0</v>
      </c>
      <c r="AN24" s="28">
        <v>-11.082981685199</v>
      </c>
      <c r="AO24" s="57">
        <v>-68.782807029783001</v>
      </c>
      <c r="AP24" s="55" t="s">
        <v>292</v>
      </c>
      <c r="AQ24" s="55" t="s">
        <v>292</v>
      </c>
      <c r="AR24" s="27">
        <f>AP24-AQ24</f>
        <v>0</v>
      </c>
      <c r="AS24" s="27">
        <f t="shared" si="1"/>
        <v>48</v>
      </c>
      <c r="AT24" s="170" t="s">
        <v>127</v>
      </c>
      <c r="AU24" s="171"/>
      <c r="AV24" s="48">
        <v>0</v>
      </c>
      <c r="AW24" s="48">
        <v>0</v>
      </c>
      <c r="AX24" s="48">
        <v>0</v>
      </c>
      <c r="AY24" s="48">
        <v>0</v>
      </c>
      <c r="AZ24" s="48">
        <f t="shared" si="2"/>
        <v>60</v>
      </c>
      <c r="BA24" s="48">
        <v>0</v>
      </c>
      <c r="BB24" s="48">
        <v>0</v>
      </c>
    </row>
    <row r="25" spans="1:54">
      <c r="A25" s="26">
        <v>18</v>
      </c>
      <c r="B25" s="42">
        <v>19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/>
      <c r="AL25" s="27">
        <v>0</v>
      </c>
      <c r="AM25" s="27">
        <v>0</v>
      </c>
      <c r="AN25" s="28">
        <v>-11.082760252527001</v>
      </c>
      <c r="AO25" s="57">
        <v>-68.783002160489005</v>
      </c>
      <c r="AP25" s="55" t="s">
        <v>293</v>
      </c>
      <c r="AQ25" s="55" t="s">
        <v>293</v>
      </c>
      <c r="AR25" s="27">
        <f>AP25-AQ25</f>
        <v>0</v>
      </c>
      <c r="AS25" s="27">
        <f t="shared" si="1"/>
        <v>32</v>
      </c>
      <c r="AT25" s="170" t="s">
        <v>127</v>
      </c>
      <c r="AU25" s="171"/>
      <c r="AV25" s="48">
        <v>0</v>
      </c>
      <c r="AW25" s="48">
        <v>0</v>
      </c>
      <c r="AX25" s="48">
        <v>0</v>
      </c>
      <c r="AY25" s="48">
        <v>0</v>
      </c>
      <c r="AZ25" s="48">
        <f t="shared" si="2"/>
        <v>40</v>
      </c>
      <c r="BA25" s="48">
        <v>0</v>
      </c>
      <c r="BB25" s="48">
        <v>0</v>
      </c>
    </row>
    <row r="26" spans="1:54">
      <c r="A26" s="26">
        <v>19</v>
      </c>
      <c r="B26" s="42">
        <v>20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 t="s">
        <v>125</v>
      </c>
      <c r="AL26" s="27">
        <v>1</v>
      </c>
      <c r="AM26" s="27">
        <v>0</v>
      </c>
      <c r="AN26" s="28">
        <v>-11.082518091197</v>
      </c>
      <c r="AO26" s="57">
        <v>-68.783238194882003</v>
      </c>
      <c r="AP26" s="55">
        <v>2878</v>
      </c>
      <c r="AQ26" s="55">
        <v>2852</v>
      </c>
      <c r="AR26" s="27">
        <f t="shared" si="0"/>
        <v>26</v>
      </c>
      <c r="AS26" s="27">
        <f t="shared" si="1"/>
        <v>36</v>
      </c>
      <c r="AT26" s="170" t="s">
        <v>127</v>
      </c>
      <c r="AU26" s="171"/>
      <c r="AV26" s="48">
        <v>0</v>
      </c>
      <c r="AW26" s="48">
        <v>0</v>
      </c>
      <c r="AX26" s="48">
        <v>0</v>
      </c>
      <c r="AY26" s="48">
        <v>0</v>
      </c>
      <c r="AZ26" s="48">
        <f t="shared" si="2"/>
        <v>45</v>
      </c>
      <c r="BA26" s="48">
        <v>0</v>
      </c>
      <c r="BB26" s="48">
        <v>0</v>
      </c>
    </row>
    <row r="27" spans="1:54">
      <c r="A27" s="26">
        <v>20</v>
      </c>
      <c r="B27" s="42">
        <v>21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/>
      <c r="AL27" s="27">
        <v>0</v>
      </c>
      <c r="AM27" s="27">
        <v>0</v>
      </c>
      <c r="AN27" s="28">
        <v>-11.082232333888999</v>
      </c>
      <c r="AO27" s="57">
        <v>-68.783478755502998</v>
      </c>
      <c r="AP27" s="55" t="s">
        <v>294</v>
      </c>
      <c r="AQ27" s="55" t="s">
        <v>294</v>
      </c>
      <c r="AR27" s="27">
        <f t="shared" si="0"/>
        <v>0</v>
      </c>
      <c r="AS27" s="27">
        <f t="shared" si="1"/>
        <v>40</v>
      </c>
      <c r="AT27" s="170" t="s">
        <v>127</v>
      </c>
      <c r="AU27" s="171"/>
      <c r="AV27" s="48">
        <v>0</v>
      </c>
      <c r="AW27" s="48">
        <v>0</v>
      </c>
      <c r="AX27" s="48">
        <v>0</v>
      </c>
      <c r="AY27" s="48">
        <v>0</v>
      </c>
      <c r="AZ27" s="48">
        <f t="shared" si="2"/>
        <v>50</v>
      </c>
      <c r="BA27" s="48">
        <v>0</v>
      </c>
      <c r="BB27" s="48">
        <v>0</v>
      </c>
    </row>
    <row r="28" spans="1:54">
      <c r="A28" s="26">
        <v>21</v>
      </c>
      <c r="B28" s="42">
        <v>22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/>
      <c r="AL28" s="27">
        <v>0</v>
      </c>
      <c r="AM28" s="27">
        <v>0</v>
      </c>
      <c r="AN28" s="28">
        <v>-11.082030971129999</v>
      </c>
      <c r="AO28" s="57">
        <v>-68.783665504306001</v>
      </c>
      <c r="AP28" s="55" t="s">
        <v>295</v>
      </c>
      <c r="AQ28" s="55" t="s">
        <v>295</v>
      </c>
      <c r="AR28" s="27">
        <f t="shared" si="0"/>
        <v>0</v>
      </c>
      <c r="AS28" s="27">
        <f t="shared" si="1"/>
        <v>32</v>
      </c>
      <c r="AT28" s="170" t="s">
        <v>127</v>
      </c>
      <c r="AU28" s="171"/>
      <c r="AV28" s="48">
        <v>0</v>
      </c>
      <c r="AW28" s="48">
        <v>0</v>
      </c>
      <c r="AX28" s="48">
        <v>0</v>
      </c>
      <c r="AY28" s="48">
        <v>0</v>
      </c>
      <c r="AZ28" s="48">
        <f t="shared" si="2"/>
        <v>40</v>
      </c>
      <c r="BA28" s="48">
        <v>0</v>
      </c>
      <c r="BB28" s="48">
        <v>0</v>
      </c>
    </row>
    <row r="29" spans="1:54">
      <c r="A29" s="26">
        <v>22</v>
      </c>
      <c r="B29" s="42">
        <v>23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/>
      <c r="AL29" s="27">
        <v>0</v>
      </c>
      <c r="AM29" s="27">
        <v>0</v>
      </c>
      <c r="AN29" s="28">
        <v>-11.081643051293</v>
      </c>
      <c r="AO29" s="57">
        <v>-68.783917296677004</v>
      </c>
      <c r="AP29" s="55" t="s">
        <v>296</v>
      </c>
      <c r="AQ29" s="55" t="s">
        <v>296</v>
      </c>
      <c r="AR29" s="27">
        <f t="shared" si="0"/>
        <v>0</v>
      </c>
      <c r="AS29" s="27">
        <f t="shared" si="1"/>
        <v>50</v>
      </c>
      <c r="AT29" s="170" t="s">
        <v>127</v>
      </c>
      <c r="AU29" s="171"/>
      <c r="AV29" s="48">
        <v>0</v>
      </c>
      <c r="AW29" s="48">
        <v>0</v>
      </c>
      <c r="AX29" s="48">
        <v>0</v>
      </c>
      <c r="AY29" s="48">
        <v>0</v>
      </c>
      <c r="AZ29" s="48">
        <f t="shared" si="2"/>
        <v>62.5</v>
      </c>
      <c r="BA29" s="48">
        <v>0</v>
      </c>
      <c r="BB29" s="48">
        <v>0</v>
      </c>
    </row>
    <row r="30" spans="1:54">
      <c r="A30" s="26">
        <v>23</v>
      </c>
      <c r="B30" s="42">
        <v>24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/>
      <c r="AL30" s="27">
        <v>0</v>
      </c>
      <c r="AM30" s="27">
        <v>0</v>
      </c>
      <c r="AN30" s="28">
        <v>-11.081283756148</v>
      </c>
      <c r="AO30" s="57">
        <v>-68.784091640263</v>
      </c>
      <c r="AP30" s="55" t="s">
        <v>297</v>
      </c>
      <c r="AQ30" s="55" t="s">
        <v>297</v>
      </c>
      <c r="AR30" s="27">
        <f t="shared" si="0"/>
        <v>0</v>
      </c>
      <c r="AS30" s="27">
        <f t="shared" si="1"/>
        <v>44</v>
      </c>
      <c r="AT30" s="170" t="s">
        <v>127</v>
      </c>
      <c r="AU30" s="171"/>
      <c r="AV30" s="48">
        <v>0</v>
      </c>
      <c r="AW30" s="48">
        <v>0</v>
      </c>
      <c r="AX30" s="48">
        <v>0</v>
      </c>
      <c r="AY30" s="48">
        <v>0</v>
      </c>
      <c r="AZ30" s="48">
        <f t="shared" si="2"/>
        <v>55</v>
      </c>
      <c r="BA30" s="48">
        <v>0</v>
      </c>
      <c r="BB30" s="48">
        <v>0</v>
      </c>
    </row>
    <row r="31" spans="1:54">
      <c r="A31" s="26">
        <v>24</v>
      </c>
      <c r="B31" s="42">
        <v>25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1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1</v>
      </c>
      <c r="AJ31" s="27">
        <v>0</v>
      </c>
      <c r="AK31" s="27" t="s">
        <v>126</v>
      </c>
      <c r="AL31" s="27">
        <v>1</v>
      </c>
      <c r="AM31" s="27">
        <v>0</v>
      </c>
      <c r="AN31" s="28">
        <v>-11.080916892963</v>
      </c>
      <c r="AO31" s="57">
        <v>-68.784290794282995</v>
      </c>
      <c r="AP31" s="55">
        <v>2640</v>
      </c>
      <c r="AQ31" s="55">
        <v>2595</v>
      </c>
      <c r="AR31" s="27">
        <f t="shared" si="0"/>
        <v>45</v>
      </c>
      <c r="AS31" s="27">
        <f t="shared" si="1"/>
        <v>46</v>
      </c>
      <c r="AT31" s="170">
        <v>13</v>
      </c>
      <c r="AU31" s="171"/>
      <c r="AV31" s="48">
        <v>0</v>
      </c>
      <c r="AW31" s="48">
        <v>0</v>
      </c>
      <c r="AX31" s="48">
        <v>0</v>
      </c>
      <c r="AY31" s="48">
        <v>0</v>
      </c>
      <c r="AZ31" s="48">
        <f t="shared" si="2"/>
        <v>57.5</v>
      </c>
      <c r="BA31" s="48">
        <v>0</v>
      </c>
      <c r="BB31" s="48">
        <v>0</v>
      </c>
    </row>
    <row r="32" spans="1:54">
      <c r="A32" s="26">
        <v>25</v>
      </c>
      <c r="B32" s="42">
        <v>26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/>
      <c r="AL32" s="27">
        <v>0</v>
      </c>
      <c r="AM32" s="27">
        <v>0</v>
      </c>
      <c r="AN32" s="28">
        <v>-11.080444411986001</v>
      </c>
      <c r="AO32" s="57">
        <v>-68.784435633569004</v>
      </c>
      <c r="AP32" s="55" t="s">
        <v>298</v>
      </c>
      <c r="AQ32" s="55" t="s">
        <v>298</v>
      </c>
      <c r="AR32" s="27">
        <f t="shared" si="0"/>
        <v>0</v>
      </c>
      <c r="AS32" s="27">
        <f t="shared" si="1"/>
        <v>54</v>
      </c>
      <c r="AT32" s="170" t="s">
        <v>127</v>
      </c>
      <c r="AU32" s="171"/>
      <c r="AV32" s="48">
        <v>0</v>
      </c>
      <c r="AW32" s="48">
        <v>0</v>
      </c>
      <c r="AX32" s="48">
        <v>0</v>
      </c>
      <c r="AY32" s="48">
        <v>0</v>
      </c>
      <c r="AZ32" s="48">
        <f t="shared" si="2"/>
        <v>67.5</v>
      </c>
      <c r="BA32" s="48">
        <v>0</v>
      </c>
      <c r="BB32" s="48">
        <v>0</v>
      </c>
    </row>
    <row r="33" spans="1:54">
      <c r="A33" s="26">
        <v>26</v>
      </c>
      <c r="B33" s="42">
        <v>27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/>
      <c r="AL33" s="27">
        <v>0</v>
      </c>
      <c r="AM33" s="27">
        <v>0</v>
      </c>
      <c r="AN33" s="28">
        <v>-11.07999627821</v>
      </c>
      <c r="AO33" s="57">
        <v>-68.784572426229005</v>
      </c>
      <c r="AP33" s="55" t="s">
        <v>299</v>
      </c>
      <c r="AQ33" s="55" t="s">
        <v>299</v>
      </c>
      <c r="AR33" s="27">
        <f t="shared" si="0"/>
        <v>0</v>
      </c>
      <c r="AS33" s="27">
        <f t="shared" si="1"/>
        <v>52</v>
      </c>
      <c r="AT33" s="170" t="s">
        <v>127</v>
      </c>
      <c r="AU33" s="171"/>
      <c r="AV33" s="48">
        <v>0</v>
      </c>
      <c r="AW33" s="48">
        <v>0</v>
      </c>
      <c r="AX33" s="48">
        <v>0</v>
      </c>
      <c r="AY33" s="48">
        <v>0</v>
      </c>
      <c r="AZ33" s="48">
        <f t="shared" si="2"/>
        <v>65</v>
      </c>
      <c r="BA33" s="48">
        <v>0</v>
      </c>
      <c r="BB33" s="48">
        <v>0</v>
      </c>
    </row>
    <row r="34" spans="1:54">
      <c r="A34" s="26">
        <v>27</v>
      </c>
      <c r="B34" s="42">
        <v>28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/>
      <c r="AL34" s="27">
        <v>0</v>
      </c>
      <c r="AM34" s="27">
        <v>0</v>
      </c>
      <c r="AN34" s="28">
        <v>-11.079563937044</v>
      </c>
      <c r="AO34" s="57">
        <v>-68.784563373774006</v>
      </c>
      <c r="AP34" s="55" t="s">
        <v>300</v>
      </c>
      <c r="AQ34" s="55" t="s">
        <v>300</v>
      </c>
      <c r="AR34" s="27">
        <f t="shared" si="0"/>
        <v>0</v>
      </c>
      <c r="AS34" s="27">
        <f t="shared" si="1"/>
        <v>47</v>
      </c>
      <c r="AT34" s="170" t="s">
        <v>127</v>
      </c>
      <c r="AU34" s="171"/>
      <c r="AV34" s="48">
        <v>0</v>
      </c>
      <c r="AW34" s="48">
        <v>0</v>
      </c>
      <c r="AX34" s="48">
        <v>0</v>
      </c>
      <c r="AY34" s="48">
        <v>0</v>
      </c>
      <c r="AZ34" s="48">
        <f t="shared" si="2"/>
        <v>58.75</v>
      </c>
      <c r="BA34" s="48">
        <v>0</v>
      </c>
      <c r="BB34" s="48">
        <v>0</v>
      </c>
    </row>
    <row r="35" spans="1:54">
      <c r="A35" s="26">
        <v>28</v>
      </c>
      <c r="B35" s="42">
        <v>29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/>
      <c r="AL35" s="27">
        <v>0</v>
      </c>
      <c r="AM35" s="27">
        <v>0</v>
      </c>
      <c r="AN35" s="28">
        <v>-11.079100008598999</v>
      </c>
      <c r="AO35" s="57">
        <v>-68.784546274690996</v>
      </c>
      <c r="AP35" s="55" t="s">
        <v>301</v>
      </c>
      <c r="AQ35" s="55" t="s">
        <v>301</v>
      </c>
      <c r="AR35" s="27">
        <f t="shared" si="0"/>
        <v>0</v>
      </c>
      <c r="AS35" s="27">
        <f t="shared" si="1"/>
        <v>51</v>
      </c>
      <c r="AT35" s="170" t="s">
        <v>127</v>
      </c>
      <c r="AU35" s="171"/>
      <c r="AV35" s="48">
        <v>0</v>
      </c>
      <c r="AW35" s="48">
        <v>0</v>
      </c>
      <c r="AX35" s="48">
        <v>0</v>
      </c>
      <c r="AY35" s="48">
        <v>0</v>
      </c>
      <c r="AZ35" s="48">
        <f t="shared" si="2"/>
        <v>63.75</v>
      </c>
      <c r="BA35" s="48">
        <v>0</v>
      </c>
      <c r="BB35" s="48">
        <v>0</v>
      </c>
    </row>
    <row r="36" spans="1:54">
      <c r="A36" s="26">
        <v>29</v>
      </c>
      <c r="B36" s="42">
        <v>30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/>
      <c r="AL36" s="27">
        <v>0</v>
      </c>
      <c r="AM36" s="27">
        <v>0</v>
      </c>
      <c r="AN36" s="28">
        <v>-11.07878907742</v>
      </c>
      <c r="AO36" s="57">
        <v>-68.784536886959998</v>
      </c>
      <c r="AP36" s="55" t="s">
        <v>302</v>
      </c>
      <c r="AQ36" s="55" t="s">
        <v>302</v>
      </c>
      <c r="AR36" s="27">
        <f t="shared" si="0"/>
        <v>0</v>
      </c>
      <c r="AS36" s="27">
        <f t="shared" si="1"/>
        <v>35</v>
      </c>
      <c r="AT36" s="170" t="s">
        <v>127</v>
      </c>
      <c r="AU36" s="171"/>
      <c r="AV36" s="48">
        <v>0</v>
      </c>
      <c r="AW36" s="48">
        <v>0</v>
      </c>
      <c r="AX36" s="48">
        <v>0</v>
      </c>
      <c r="AY36" s="48">
        <v>0</v>
      </c>
      <c r="AZ36" s="48">
        <f t="shared" si="2"/>
        <v>43.75</v>
      </c>
      <c r="BA36" s="48">
        <v>0</v>
      </c>
      <c r="BB36" s="48">
        <v>0</v>
      </c>
    </row>
    <row r="37" spans="1:54" s="47" customFormat="1">
      <c r="A37" s="26">
        <v>30</v>
      </c>
      <c r="B37" s="42">
        <v>31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27">
        <v>0</v>
      </c>
      <c r="O37" s="27">
        <v>0</v>
      </c>
      <c r="P37" s="27">
        <v>0</v>
      </c>
      <c r="Q37" s="27">
        <v>0</v>
      </c>
      <c r="R37" s="43">
        <v>0</v>
      </c>
      <c r="S37" s="43">
        <v>0</v>
      </c>
      <c r="T37" s="43">
        <v>0</v>
      </c>
      <c r="U37" s="43">
        <v>0</v>
      </c>
      <c r="V37" s="43">
        <v>1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1</v>
      </c>
      <c r="AJ37" s="43">
        <v>0</v>
      </c>
      <c r="AK37" s="43" t="s">
        <v>128</v>
      </c>
      <c r="AL37" s="43">
        <v>1</v>
      </c>
      <c r="AM37" s="43">
        <v>0</v>
      </c>
      <c r="AN37" s="28">
        <v>-11.078465642838999</v>
      </c>
      <c r="AO37" s="57">
        <v>-68.784516435116004</v>
      </c>
      <c r="AP37" s="55">
        <v>2320</v>
      </c>
      <c r="AQ37" s="55">
        <v>2294</v>
      </c>
      <c r="AR37" s="27">
        <f t="shared" si="0"/>
        <v>26</v>
      </c>
      <c r="AS37" s="27">
        <f t="shared" si="1"/>
        <v>36</v>
      </c>
      <c r="AT37" s="170" t="s">
        <v>127</v>
      </c>
      <c r="AU37" s="171"/>
      <c r="AV37" s="48">
        <v>0</v>
      </c>
      <c r="AW37" s="48">
        <v>0</v>
      </c>
      <c r="AX37" s="48">
        <v>0</v>
      </c>
      <c r="AY37" s="48">
        <v>0</v>
      </c>
      <c r="AZ37" s="48">
        <f>AY37*1.25</f>
        <v>0</v>
      </c>
      <c r="BA37" s="48">
        <v>0</v>
      </c>
      <c r="BB37" s="48">
        <v>0</v>
      </c>
    </row>
    <row r="38" spans="1:54" s="47" customFormat="1">
      <c r="A38" s="26">
        <v>31</v>
      </c>
      <c r="B38" s="42">
        <v>32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27">
        <v>1</v>
      </c>
      <c r="O38" s="27">
        <v>0</v>
      </c>
      <c r="P38" s="27">
        <v>0</v>
      </c>
      <c r="Q38" s="27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/>
      <c r="AL38" s="43">
        <v>0</v>
      </c>
      <c r="AM38" s="43">
        <v>0</v>
      </c>
      <c r="AN38" s="28">
        <v>-11.078284999999999</v>
      </c>
      <c r="AO38" s="57">
        <v>-68.784503000000001</v>
      </c>
      <c r="AP38" s="55" t="s">
        <v>303</v>
      </c>
      <c r="AQ38" s="55">
        <v>2275</v>
      </c>
      <c r="AR38" s="27">
        <f t="shared" si="0"/>
        <v>0</v>
      </c>
      <c r="AS38" s="27">
        <f t="shared" si="1"/>
        <v>19</v>
      </c>
      <c r="AT38" s="76"/>
      <c r="AU38" s="77"/>
      <c r="AV38" s="48">
        <v>0</v>
      </c>
      <c r="AW38" s="48">
        <v>0</v>
      </c>
      <c r="AX38" s="48">
        <v>0</v>
      </c>
      <c r="AY38" s="48">
        <v>0</v>
      </c>
      <c r="AZ38" s="48">
        <f>AY38*1.25</f>
        <v>0</v>
      </c>
      <c r="BA38" s="48">
        <v>0</v>
      </c>
      <c r="BB38" s="48">
        <v>0</v>
      </c>
    </row>
    <row r="39" spans="1:54">
      <c r="A39" s="26">
        <v>32</v>
      </c>
      <c r="B39" s="42">
        <v>227</v>
      </c>
      <c r="C39" s="27">
        <v>0</v>
      </c>
      <c r="D39" s="27">
        <v>0</v>
      </c>
      <c r="E39" s="27">
        <v>0</v>
      </c>
      <c r="F39" s="27">
        <v>1</v>
      </c>
      <c r="G39" s="27">
        <v>0</v>
      </c>
      <c r="H39" s="27">
        <v>1</v>
      </c>
      <c r="I39" s="27">
        <v>0</v>
      </c>
      <c r="J39" s="27">
        <v>0</v>
      </c>
      <c r="K39" s="27">
        <v>0</v>
      </c>
      <c r="L39" s="27">
        <v>1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/>
      <c r="AL39" s="27">
        <v>0</v>
      </c>
      <c r="AM39" s="27">
        <v>0</v>
      </c>
      <c r="AN39" s="28">
        <v>-11.078288000000001</v>
      </c>
      <c r="AO39" s="28">
        <v>-68.784662999999995</v>
      </c>
      <c r="AP39" s="55" t="s">
        <v>304</v>
      </c>
      <c r="AQ39" s="55" t="s">
        <v>304</v>
      </c>
      <c r="AR39" s="27">
        <f t="shared" si="0"/>
        <v>0</v>
      </c>
      <c r="AS39" s="27">
        <f t="shared" si="1"/>
        <v>14</v>
      </c>
      <c r="AT39" s="168"/>
      <c r="AU39" s="169"/>
      <c r="AV39" s="48">
        <v>0</v>
      </c>
      <c r="AW39" s="48">
        <v>0</v>
      </c>
      <c r="AX39" s="48">
        <v>0</v>
      </c>
      <c r="AY39" s="48">
        <v>0</v>
      </c>
      <c r="AZ39" s="48">
        <f t="shared" ref="AZ39" si="3">AY39*1.25</f>
        <v>0</v>
      </c>
      <c r="BA39" s="48">
        <v>0</v>
      </c>
      <c r="BB39" s="48">
        <v>0</v>
      </c>
    </row>
    <row r="40" spans="1:54">
      <c r="A40" s="26">
        <v>33</v>
      </c>
      <c r="B40" s="42">
        <v>228</v>
      </c>
      <c r="C40" s="27">
        <v>0</v>
      </c>
      <c r="D40" s="27">
        <v>0</v>
      </c>
      <c r="E40" s="27">
        <v>0</v>
      </c>
      <c r="F40" s="27">
        <v>1</v>
      </c>
      <c r="G40" s="27">
        <v>0</v>
      </c>
      <c r="H40" s="27">
        <v>1</v>
      </c>
      <c r="I40" s="27">
        <v>0</v>
      </c>
      <c r="J40" s="27">
        <v>0</v>
      </c>
      <c r="K40" s="27">
        <v>0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/>
      <c r="AL40" s="27">
        <v>0</v>
      </c>
      <c r="AM40" s="27">
        <v>0</v>
      </c>
      <c r="AN40" s="28">
        <v>-11.078269000000001</v>
      </c>
      <c r="AO40" s="28">
        <v>-68.784814999999995</v>
      </c>
      <c r="AP40" s="55" t="s">
        <v>305</v>
      </c>
      <c r="AQ40" s="55" t="s">
        <v>305</v>
      </c>
      <c r="AR40" s="27">
        <f t="shared" si="0"/>
        <v>0</v>
      </c>
      <c r="AS40" s="27">
        <f t="shared" si="1"/>
        <v>20</v>
      </c>
      <c r="AT40" s="168"/>
      <c r="AU40" s="169"/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</row>
    <row r="41" spans="1:54">
      <c r="A41" s="26">
        <v>34</v>
      </c>
      <c r="B41" s="42">
        <v>229</v>
      </c>
      <c r="C41" s="27">
        <v>0</v>
      </c>
      <c r="D41" s="27">
        <v>0</v>
      </c>
      <c r="E41" s="27">
        <v>0</v>
      </c>
      <c r="F41" s="27">
        <v>1</v>
      </c>
      <c r="G41" s="27">
        <v>0</v>
      </c>
      <c r="H41" s="27">
        <v>1</v>
      </c>
      <c r="I41" s="27"/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/>
      <c r="AL41" s="27">
        <v>0</v>
      </c>
      <c r="AM41" s="27">
        <v>0</v>
      </c>
      <c r="AN41" s="28">
        <v>-11.078289</v>
      </c>
      <c r="AO41" s="28">
        <v>-68.785185999999996</v>
      </c>
      <c r="AP41" s="55" t="s">
        <v>306</v>
      </c>
      <c r="AQ41" s="55" t="s">
        <v>306</v>
      </c>
      <c r="AR41" s="27">
        <f t="shared" si="0"/>
        <v>0</v>
      </c>
      <c r="AS41" s="27">
        <f t="shared" si="1"/>
        <v>41</v>
      </c>
      <c r="AT41" s="168"/>
      <c r="AU41" s="169"/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</row>
    <row r="42" spans="1:54">
      <c r="A42" s="26">
        <v>35</v>
      </c>
      <c r="B42" s="42">
        <v>230</v>
      </c>
      <c r="C42" s="27">
        <v>0</v>
      </c>
      <c r="D42" s="27">
        <v>0</v>
      </c>
      <c r="E42" s="27">
        <v>0</v>
      </c>
      <c r="F42" s="27">
        <v>1</v>
      </c>
      <c r="G42" s="27">
        <v>0</v>
      </c>
      <c r="H42" s="27">
        <v>1</v>
      </c>
      <c r="I42" s="27"/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/>
      <c r="AL42" s="27">
        <v>0</v>
      </c>
      <c r="AM42" s="27">
        <v>0</v>
      </c>
      <c r="AN42" s="28">
        <v>-11.078253999999999</v>
      </c>
      <c r="AO42" s="28">
        <v>-68.785880000000006</v>
      </c>
      <c r="AP42" s="55" t="s">
        <v>307</v>
      </c>
      <c r="AQ42" s="55" t="s">
        <v>307</v>
      </c>
      <c r="AR42" s="27">
        <f t="shared" si="0"/>
        <v>0</v>
      </c>
      <c r="AS42" s="27">
        <f t="shared" si="1"/>
        <v>71</v>
      </c>
      <c r="AT42" s="168"/>
      <c r="AU42" s="169"/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</row>
    <row r="43" spans="1:54">
      <c r="A43" s="26">
        <v>36</v>
      </c>
      <c r="B43" s="42">
        <v>231</v>
      </c>
      <c r="C43" s="27">
        <v>0</v>
      </c>
      <c r="D43" s="27">
        <v>0</v>
      </c>
      <c r="E43" s="27">
        <v>0</v>
      </c>
      <c r="F43" s="27">
        <v>1</v>
      </c>
      <c r="G43" s="27">
        <v>0</v>
      </c>
      <c r="H43" s="27">
        <v>1</v>
      </c>
      <c r="I43" s="27"/>
      <c r="J43" s="27">
        <v>0</v>
      </c>
      <c r="K43" s="27">
        <v>0</v>
      </c>
      <c r="L43" s="27">
        <v>1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/>
      <c r="AL43" s="27">
        <v>0</v>
      </c>
      <c r="AM43" s="27">
        <v>0</v>
      </c>
      <c r="AN43" s="28">
        <v>-11.078224000000001</v>
      </c>
      <c r="AO43" s="28">
        <v>-68.786501999999999</v>
      </c>
      <c r="AP43" s="55" t="s">
        <v>308</v>
      </c>
      <c r="AQ43" s="55" t="s">
        <v>308</v>
      </c>
      <c r="AR43" s="27">
        <f t="shared" si="0"/>
        <v>0</v>
      </c>
      <c r="AS43" s="27">
        <f t="shared" si="1"/>
        <v>71</v>
      </c>
      <c r="AT43" s="168"/>
      <c r="AU43" s="169"/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</row>
    <row r="44" spans="1:54">
      <c r="A44" s="26">
        <v>37</v>
      </c>
      <c r="B44" s="42">
        <v>232</v>
      </c>
      <c r="C44" s="27">
        <v>0</v>
      </c>
      <c r="D44" s="27">
        <v>0</v>
      </c>
      <c r="E44" s="27">
        <v>0</v>
      </c>
      <c r="F44" s="27">
        <v>1</v>
      </c>
      <c r="G44" s="27">
        <v>0</v>
      </c>
      <c r="H44" s="27">
        <v>1</v>
      </c>
      <c r="I44" s="27"/>
      <c r="J44" s="27">
        <v>0</v>
      </c>
      <c r="K44" s="27">
        <v>0</v>
      </c>
      <c r="L44" s="27">
        <v>1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1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 t="s">
        <v>129</v>
      </c>
      <c r="AL44" s="27">
        <v>1</v>
      </c>
      <c r="AM44" s="27">
        <v>0</v>
      </c>
      <c r="AN44" s="28">
        <v>-11.078200116928</v>
      </c>
      <c r="AO44" s="28">
        <v>-68.787179198115993</v>
      </c>
      <c r="AP44" s="55">
        <v>1986</v>
      </c>
      <c r="AQ44" s="55">
        <v>1960</v>
      </c>
      <c r="AR44" s="27">
        <f t="shared" si="0"/>
        <v>26</v>
      </c>
      <c r="AS44" s="27">
        <f t="shared" si="1"/>
        <v>72</v>
      </c>
      <c r="AT44" s="168"/>
      <c r="AU44" s="169"/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</row>
    <row r="45" spans="1:54">
      <c r="A45" s="26">
        <v>38</v>
      </c>
      <c r="B45" s="42">
        <v>233</v>
      </c>
      <c r="C45" s="27">
        <v>0</v>
      </c>
      <c r="D45" s="27">
        <v>0</v>
      </c>
      <c r="E45" s="27">
        <v>0</v>
      </c>
      <c r="F45" s="27">
        <v>1</v>
      </c>
      <c r="G45" s="27">
        <v>0</v>
      </c>
      <c r="H45" s="27">
        <v>0</v>
      </c>
      <c r="I45" s="27">
        <v>1</v>
      </c>
      <c r="J45" s="27">
        <v>0</v>
      </c>
      <c r="K45" s="27">
        <v>0</v>
      </c>
      <c r="L45" s="27">
        <v>1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/>
      <c r="AL45" s="27">
        <v>0</v>
      </c>
      <c r="AM45" s="27">
        <v>0</v>
      </c>
      <c r="AN45" s="28">
        <v>-11.078646937343001</v>
      </c>
      <c r="AO45" s="28">
        <v>-68.787196967750006</v>
      </c>
      <c r="AP45" s="55" t="s">
        <v>309</v>
      </c>
      <c r="AQ45" s="55" t="s">
        <v>309</v>
      </c>
      <c r="AR45" s="27">
        <f t="shared" si="0"/>
        <v>0</v>
      </c>
      <c r="AS45" s="27">
        <f t="shared" si="1"/>
        <v>50</v>
      </c>
      <c r="AT45" s="168"/>
      <c r="AU45" s="169"/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</row>
    <row r="46" spans="1:54">
      <c r="A46" s="26">
        <v>39</v>
      </c>
      <c r="B46" s="42">
        <v>234</v>
      </c>
      <c r="C46" s="27">
        <v>0</v>
      </c>
      <c r="D46" s="27">
        <v>0</v>
      </c>
      <c r="E46" s="27">
        <v>0</v>
      </c>
      <c r="F46" s="27">
        <v>1</v>
      </c>
      <c r="G46" s="27">
        <v>0</v>
      </c>
      <c r="H46" s="27">
        <v>0</v>
      </c>
      <c r="I46" s="27">
        <v>1</v>
      </c>
      <c r="J46" s="27">
        <v>0</v>
      </c>
      <c r="K46" s="27">
        <v>0</v>
      </c>
      <c r="L46" s="27">
        <v>1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/>
      <c r="AL46" s="27">
        <v>0</v>
      </c>
      <c r="AM46" s="27">
        <v>0</v>
      </c>
      <c r="AN46" s="28">
        <v>-11.079052299602999</v>
      </c>
      <c r="AO46" s="28">
        <v>-68.7872117199</v>
      </c>
      <c r="AP46" s="55" t="s">
        <v>310</v>
      </c>
      <c r="AQ46" s="55" t="s">
        <v>310</v>
      </c>
      <c r="AR46" s="27">
        <f t="shared" si="0"/>
        <v>0</v>
      </c>
      <c r="AS46" s="27">
        <f t="shared" si="1"/>
        <v>44</v>
      </c>
      <c r="AT46" s="168"/>
      <c r="AU46" s="169"/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</row>
    <row r="47" spans="1:54">
      <c r="A47" s="26">
        <v>40</v>
      </c>
      <c r="B47" s="42">
        <v>235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0</v>
      </c>
      <c r="I47" s="27">
        <v>1</v>
      </c>
      <c r="J47" s="27">
        <v>0</v>
      </c>
      <c r="K47" s="27">
        <v>0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1</v>
      </c>
      <c r="R47" s="27">
        <v>0</v>
      </c>
      <c r="S47" s="27">
        <v>0</v>
      </c>
      <c r="T47" s="27">
        <v>0</v>
      </c>
      <c r="U47" s="27">
        <v>0</v>
      </c>
      <c r="V47" s="27">
        <v>1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 t="s">
        <v>130</v>
      </c>
      <c r="AL47" s="27">
        <v>1</v>
      </c>
      <c r="AM47" s="27">
        <v>0</v>
      </c>
      <c r="AN47" s="28">
        <v>-11.079479376943</v>
      </c>
      <c r="AO47" s="28">
        <v>-68.787219431251003</v>
      </c>
      <c r="AP47" s="55">
        <v>1818</v>
      </c>
      <c r="AQ47" s="55">
        <v>1792</v>
      </c>
      <c r="AR47" s="27">
        <f t="shared" si="0"/>
        <v>26</v>
      </c>
      <c r="AS47" s="27">
        <f t="shared" si="1"/>
        <v>48</v>
      </c>
      <c r="AT47" s="168"/>
      <c r="AU47" s="169"/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</row>
    <row r="48" spans="1:54">
      <c r="A48" s="26">
        <v>41</v>
      </c>
      <c r="B48" s="42">
        <v>236</v>
      </c>
      <c r="C48" s="27">
        <v>0</v>
      </c>
      <c r="D48" s="27">
        <v>0</v>
      </c>
      <c r="E48" s="27">
        <v>0</v>
      </c>
      <c r="F48" s="27">
        <v>1</v>
      </c>
      <c r="G48" s="27">
        <v>0</v>
      </c>
      <c r="H48" s="27">
        <v>1</v>
      </c>
      <c r="I48" s="27">
        <v>0</v>
      </c>
      <c r="J48" s="27">
        <v>0</v>
      </c>
      <c r="K48" s="27">
        <v>0</v>
      </c>
      <c r="L48" s="27">
        <v>1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/>
      <c r="AL48" s="27">
        <v>0</v>
      </c>
      <c r="AM48" s="27">
        <v>0</v>
      </c>
      <c r="AN48" s="28">
        <v>-11.079475099739</v>
      </c>
      <c r="AO48" s="28">
        <v>-68.787545990197998</v>
      </c>
      <c r="AP48" s="55" t="s">
        <v>311</v>
      </c>
      <c r="AQ48" s="55" t="s">
        <v>311</v>
      </c>
      <c r="AR48" s="27">
        <f t="shared" si="0"/>
        <v>0</v>
      </c>
      <c r="AS48" s="27">
        <f t="shared" si="1"/>
        <v>34</v>
      </c>
      <c r="AT48" s="168"/>
      <c r="AU48" s="169"/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0</v>
      </c>
    </row>
    <row r="49" spans="1:54">
      <c r="A49" s="26">
        <v>42</v>
      </c>
      <c r="B49" s="42">
        <v>237</v>
      </c>
      <c r="C49" s="27">
        <v>0</v>
      </c>
      <c r="D49" s="27">
        <v>0</v>
      </c>
      <c r="E49" s="27">
        <v>0</v>
      </c>
      <c r="F49" s="27">
        <v>1</v>
      </c>
      <c r="G49" s="27">
        <v>0</v>
      </c>
      <c r="H49" s="27">
        <v>1</v>
      </c>
      <c r="I49" s="27">
        <v>0</v>
      </c>
      <c r="J49" s="27">
        <v>0</v>
      </c>
      <c r="K49" s="27">
        <v>0</v>
      </c>
      <c r="L49" s="27">
        <v>1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/>
      <c r="AL49" s="27">
        <v>0</v>
      </c>
      <c r="AM49" s="27">
        <v>0</v>
      </c>
      <c r="AN49" s="28">
        <v>-11.079458648384</v>
      </c>
      <c r="AO49" s="28">
        <v>-68.787890318780995</v>
      </c>
      <c r="AP49" s="55">
        <v>1717</v>
      </c>
      <c r="AQ49" s="55">
        <v>1717</v>
      </c>
      <c r="AR49" s="27">
        <f t="shared" si="0"/>
        <v>0</v>
      </c>
      <c r="AS49" s="27">
        <f t="shared" si="1"/>
        <v>41</v>
      </c>
      <c r="AT49" s="168"/>
      <c r="AU49" s="169"/>
      <c r="AV49" s="48">
        <v>0</v>
      </c>
      <c r="AW49" s="48">
        <v>0</v>
      </c>
      <c r="AX49" s="48">
        <v>0</v>
      </c>
      <c r="AY49" s="48">
        <v>0</v>
      </c>
      <c r="AZ49" s="48">
        <v>0</v>
      </c>
      <c r="BA49" s="48">
        <v>0</v>
      </c>
      <c r="BB49" s="48">
        <v>0</v>
      </c>
    </row>
    <row r="50" spans="1:54">
      <c r="A50" s="26">
        <v>43</v>
      </c>
      <c r="B50" s="42">
        <v>238</v>
      </c>
      <c r="C50" s="27">
        <v>0</v>
      </c>
      <c r="D50" s="27">
        <v>0</v>
      </c>
      <c r="E50" s="27">
        <v>0</v>
      </c>
      <c r="F50" s="27">
        <v>1</v>
      </c>
      <c r="G50" s="27">
        <v>0</v>
      </c>
      <c r="H50" s="27">
        <v>1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/>
      <c r="AL50" s="27">
        <v>0</v>
      </c>
      <c r="AM50" s="27">
        <v>0</v>
      </c>
      <c r="AN50" s="28">
        <v>-11.079437261620001</v>
      </c>
      <c r="AO50" s="28">
        <v>-68.788219559937005</v>
      </c>
      <c r="AP50" s="55" t="s">
        <v>312</v>
      </c>
      <c r="AQ50" s="55" t="s">
        <v>312</v>
      </c>
      <c r="AR50" s="27">
        <f t="shared" si="0"/>
        <v>0</v>
      </c>
      <c r="AS50" s="27">
        <f t="shared" si="1"/>
        <v>22</v>
      </c>
      <c r="AT50" s="168"/>
      <c r="AU50" s="169"/>
      <c r="AV50" s="48">
        <v>0</v>
      </c>
      <c r="AW50" s="48">
        <v>0</v>
      </c>
      <c r="AX50" s="48">
        <v>0</v>
      </c>
      <c r="AY50" s="48">
        <v>0</v>
      </c>
      <c r="AZ50" s="48">
        <v>0</v>
      </c>
      <c r="BA50" s="48">
        <v>0</v>
      </c>
      <c r="BB50" s="48">
        <v>0</v>
      </c>
    </row>
    <row r="51" spans="1:54">
      <c r="A51" s="26">
        <v>44</v>
      </c>
      <c r="B51" s="42">
        <v>239</v>
      </c>
      <c r="C51" s="27">
        <v>0</v>
      </c>
      <c r="D51" s="27">
        <v>0</v>
      </c>
      <c r="E51" s="27">
        <v>0</v>
      </c>
      <c r="F51" s="27">
        <v>1</v>
      </c>
      <c r="G51" s="27">
        <v>0</v>
      </c>
      <c r="H51" s="27">
        <v>1</v>
      </c>
      <c r="I51" s="27">
        <v>0</v>
      </c>
      <c r="J51" s="27">
        <v>0</v>
      </c>
      <c r="K51" s="27">
        <v>0</v>
      </c>
      <c r="L51" s="27">
        <v>1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/>
      <c r="AL51" s="27">
        <v>0</v>
      </c>
      <c r="AM51" s="27">
        <v>0</v>
      </c>
      <c r="AN51" s="28">
        <v>-11.079419494072001</v>
      </c>
      <c r="AO51" s="28">
        <v>-68.788564559072</v>
      </c>
      <c r="AP51" s="55" t="s">
        <v>313</v>
      </c>
      <c r="AQ51" s="55" t="s">
        <v>313</v>
      </c>
      <c r="AR51" s="27">
        <f t="shared" si="0"/>
        <v>0</v>
      </c>
      <c r="AS51" s="27">
        <f t="shared" si="1"/>
        <v>46</v>
      </c>
      <c r="AT51" s="168"/>
      <c r="AU51" s="169"/>
      <c r="AV51" s="48">
        <v>0</v>
      </c>
      <c r="AW51" s="48">
        <v>0</v>
      </c>
      <c r="AX51" s="48">
        <v>0</v>
      </c>
      <c r="AY51" s="48">
        <v>0</v>
      </c>
      <c r="AZ51" s="48">
        <v>0</v>
      </c>
      <c r="BA51" s="48">
        <v>0</v>
      </c>
      <c r="BB51" s="48">
        <v>0</v>
      </c>
    </row>
    <row r="52" spans="1:54">
      <c r="A52" s="26">
        <v>45</v>
      </c>
      <c r="B52" s="42">
        <v>240</v>
      </c>
      <c r="C52" s="27">
        <v>0</v>
      </c>
      <c r="D52" s="27">
        <v>0</v>
      </c>
      <c r="E52" s="27">
        <v>0</v>
      </c>
      <c r="F52" s="27">
        <v>1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1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/>
      <c r="AL52" s="27">
        <v>0</v>
      </c>
      <c r="AM52" s="27">
        <v>0</v>
      </c>
      <c r="AN52" s="28">
        <v>-11.079399094152</v>
      </c>
      <c r="AO52" s="28">
        <v>-68.788844514638001</v>
      </c>
      <c r="AP52" s="55" t="s">
        <v>314</v>
      </c>
      <c r="AQ52" s="55" t="s">
        <v>314</v>
      </c>
      <c r="AR52" s="27">
        <f t="shared" si="0"/>
        <v>0</v>
      </c>
      <c r="AS52" s="27">
        <f t="shared" si="1"/>
        <v>30</v>
      </c>
      <c r="AT52" s="168"/>
      <c r="AU52" s="169"/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0</v>
      </c>
      <c r="BB52" s="48">
        <v>0</v>
      </c>
    </row>
    <row r="53" spans="1:54">
      <c r="A53" s="26">
        <v>46</v>
      </c>
      <c r="B53" s="42">
        <v>241</v>
      </c>
      <c r="C53" s="27">
        <v>0</v>
      </c>
      <c r="D53" s="27">
        <v>0</v>
      </c>
      <c r="E53" s="27">
        <v>0</v>
      </c>
      <c r="F53" s="27">
        <v>1</v>
      </c>
      <c r="G53" s="27">
        <v>0</v>
      </c>
      <c r="H53" s="27">
        <v>1</v>
      </c>
      <c r="I53" s="27">
        <v>0</v>
      </c>
      <c r="J53" s="27">
        <v>0</v>
      </c>
      <c r="K53" s="27">
        <v>0</v>
      </c>
      <c r="L53" s="27">
        <v>0</v>
      </c>
      <c r="M53" s="27">
        <v>1</v>
      </c>
      <c r="N53" s="27" t="s">
        <v>572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/>
      <c r="V53" s="27" t="s">
        <v>572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/>
      <c r="AL53" s="27"/>
      <c r="AM53" s="27">
        <v>0</v>
      </c>
      <c r="AN53" s="28">
        <v>-11.079398765441001</v>
      </c>
      <c r="AO53" s="28">
        <v>-68.789197560399003</v>
      </c>
      <c r="AP53" s="55">
        <v>1578</v>
      </c>
      <c r="AQ53" s="55">
        <v>1565</v>
      </c>
      <c r="AR53" s="27">
        <f>AP53-AQ53</f>
        <v>13</v>
      </c>
      <c r="AS53" s="27">
        <f>SUM(AQ51-AP53)</f>
        <v>71</v>
      </c>
      <c r="AT53" s="168"/>
      <c r="AU53" s="169"/>
      <c r="AV53" s="48">
        <v>0</v>
      </c>
      <c r="AW53" s="48">
        <v>0</v>
      </c>
      <c r="AX53" s="48">
        <v>0</v>
      </c>
      <c r="AY53" s="48">
        <v>0</v>
      </c>
      <c r="AZ53" s="48">
        <v>0</v>
      </c>
      <c r="BA53" s="48">
        <v>0</v>
      </c>
      <c r="BB53" s="48">
        <v>0</v>
      </c>
    </row>
    <row r="54" spans="1:54">
      <c r="A54" s="26">
        <v>46</v>
      </c>
      <c r="B54" s="42">
        <v>242</v>
      </c>
      <c r="C54" s="27">
        <v>0</v>
      </c>
      <c r="D54" s="27">
        <v>0</v>
      </c>
      <c r="E54" s="27">
        <v>0</v>
      </c>
      <c r="F54" s="27">
        <v>1</v>
      </c>
      <c r="G54" s="27">
        <v>0</v>
      </c>
      <c r="H54" s="27">
        <v>1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1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1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  <c r="AJ54" s="27">
        <v>0</v>
      </c>
      <c r="AK54" s="27" t="s">
        <v>149</v>
      </c>
      <c r="AL54" s="27">
        <v>1</v>
      </c>
      <c r="AM54" s="27">
        <v>0</v>
      </c>
      <c r="AN54" s="28">
        <v>-11.079398765441001</v>
      </c>
      <c r="AO54" s="28">
        <v>-68.789197560399003</v>
      </c>
      <c r="AP54" s="55">
        <f>1578+39.07</f>
        <v>1617.07</v>
      </c>
      <c r="AQ54" s="55">
        <f>1578+39.07</f>
        <v>1617.07</v>
      </c>
      <c r="AR54" s="27">
        <f>AP54-AQ54</f>
        <v>0</v>
      </c>
      <c r="AS54" s="27">
        <f>SUM(AQ52-AP54)</f>
        <v>1.9300000000000637</v>
      </c>
      <c r="AT54" s="168"/>
      <c r="AU54" s="169"/>
      <c r="AV54" s="48">
        <v>0</v>
      </c>
      <c r="AW54" s="48">
        <v>0</v>
      </c>
      <c r="AX54" s="48">
        <v>0</v>
      </c>
      <c r="AY54" s="48">
        <v>0</v>
      </c>
      <c r="AZ54" s="48">
        <v>0</v>
      </c>
      <c r="BA54" s="48">
        <v>0</v>
      </c>
      <c r="BB54" s="48">
        <v>0</v>
      </c>
    </row>
    <row r="55" spans="1:54">
      <c r="A55" s="141" t="s">
        <v>22</v>
      </c>
      <c r="B55" s="141"/>
      <c r="C55" s="29">
        <f>SUM(C8:C54)</f>
        <v>0</v>
      </c>
      <c r="D55" s="29">
        <f>SUM(D8:D54)</f>
        <v>0</v>
      </c>
      <c r="E55" s="29">
        <f>SUM(E8:E54)</f>
        <v>0</v>
      </c>
      <c r="F55" s="29">
        <f>SUM(F8:F54)</f>
        <v>16</v>
      </c>
      <c r="G55" s="29">
        <f>SUM(G8:G54)</f>
        <v>0</v>
      </c>
      <c r="H55" s="29">
        <f>SUM(H8:H54)</f>
        <v>13</v>
      </c>
      <c r="I55" s="29">
        <f>SUM(I8:I54)</f>
        <v>3</v>
      </c>
      <c r="J55" s="29">
        <f>SUM(J8:J54)</f>
        <v>0</v>
      </c>
      <c r="K55" s="29">
        <f>SUM(K8:K54)</f>
        <v>0</v>
      </c>
      <c r="L55" s="29">
        <f>SUM(L8:L54)</f>
        <v>13</v>
      </c>
      <c r="M55" s="29">
        <f>SUM(M8:M54)</f>
        <v>2</v>
      </c>
      <c r="N55" s="29">
        <f>SUM(N8:N54)</f>
        <v>3</v>
      </c>
      <c r="O55" s="29">
        <f>SUM(O8:O54)</f>
        <v>0</v>
      </c>
      <c r="P55" s="29">
        <f>SUM(P8:P54)</f>
        <v>0</v>
      </c>
      <c r="Q55" s="29">
        <f>SUM(Q8:Q54)</f>
        <v>1</v>
      </c>
      <c r="R55" s="29">
        <f>SUM(R8:R54)</f>
        <v>0</v>
      </c>
      <c r="S55" s="29">
        <f>SUM(S8:S54)</f>
        <v>0</v>
      </c>
      <c r="T55" s="29">
        <f>SUM(T8:T54)</f>
        <v>0</v>
      </c>
      <c r="U55" s="29">
        <f>SUM(U8:U54)</f>
        <v>0</v>
      </c>
      <c r="V55" s="29">
        <f>SUM(V8:V54)</f>
        <v>10</v>
      </c>
      <c r="W55" s="29">
        <f>SUM(W8:W54)</f>
        <v>0</v>
      </c>
      <c r="X55" s="29">
        <f>SUM(X8:X54)</f>
        <v>0</v>
      </c>
      <c r="Y55" s="29">
        <f>SUM(Y8:Y54)</f>
        <v>0</v>
      </c>
      <c r="Z55" s="29">
        <f>SUM(Z8:Z54)</f>
        <v>0</v>
      </c>
      <c r="AA55" s="29">
        <f>SUM(AA8:AA54)</f>
        <v>0</v>
      </c>
      <c r="AB55" s="29">
        <f>SUM(AB8:AB54)</f>
        <v>0</v>
      </c>
      <c r="AC55" s="29">
        <f>SUM(AC8:AC54)</f>
        <v>0</v>
      </c>
      <c r="AD55" s="29">
        <f>SUM(AD8:AD54)</f>
        <v>0</v>
      </c>
      <c r="AE55" s="29">
        <f>SUM(AE8:AE54)</f>
        <v>0</v>
      </c>
      <c r="AF55" s="29">
        <f>SUM(AF8:AF54)</f>
        <v>0</v>
      </c>
      <c r="AG55" s="29">
        <f>SUM(AG8:AG54)</f>
        <v>0</v>
      </c>
      <c r="AH55" s="29">
        <f>SUM(AH8:AH54)</f>
        <v>0</v>
      </c>
      <c r="AI55" s="29">
        <f>SUM(AI8:AI54)</f>
        <v>4</v>
      </c>
      <c r="AJ55" s="29">
        <f>SUM(AJ8:AJ54)</f>
        <v>0</v>
      </c>
      <c r="AK55" s="29">
        <f>COUNTA(AK8:AK54)</f>
        <v>10</v>
      </c>
      <c r="AL55" s="29">
        <f>SUM(AL8:AL54)</f>
        <v>10</v>
      </c>
      <c r="AM55" s="29">
        <f>SUM(AM8:AM54)</f>
        <v>0</v>
      </c>
      <c r="AN55" s="142" t="s">
        <v>25</v>
      </c>
      <c r="AO55" s="142"/>
      <c r="AP55" s="167">
        <f>AR55+AS55</f>
        <v>2143.9300000000003</v>
      </c>
      <c r="AQ55" s="142"/>
      <c r="AR55" s="29">
        <f>SUM(AR8:AR54)</f>
        <v>310</v>
      </c>
      <c r="AS55" s="29">
        <f>SUM(AS8:AS54)</f>
        <v>1833.93</v>
      </c>
      <c r="AT55" s="142" t="s">
        <v>74</v>
      </c>
      <c r="AU55" s="142"/>
      <c r="AV55" s="29">
        <f t="shared" ref="AV55:BB55" si="4">SUM(AV8:AV54)</f>
        <v>0</v>
      </c>
      <c r="AW55" s="29">
        <f t="shared" si="4"/>
        <v>0</v>
      </c>
      <c r="AX55" s="29">
        <f t="shared" si="4"/>
        <v>0</v>
      </c>
      <c r="AY55" s="29">
        <f t="shared" si="4"/>
        <v>0</v>
      </c>
      <c r="AZ55" s="29">
        <f t="shared" si="4"/>
        <v>1358.75</v>
      </c>
      <c r="BA55" s="29">
        <f t="shared" si="4"/>
        <v>1</v>
      </c>
      <c r="BB55" s="29">
        <f t="shared" si="4"/>
        <v>0</v>
      </c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76">
    <mergeCell ref="AQ5:AR5"/>
    <mergeCell ref="A1:D2"/>
    <mergeCell ref="G1:AT1"/>
    <mergeCell ref="G2:AT2"/>
    <mergeCell ref="A3:AX3"/>
    <mergeCell ref="A4:E4"/>
    <mergeCell ref="F4:M4"/>
    <mergeCell ref="Q4:V4"/>
    <mergeCell ref="W4:AE4"/>
    <mergeCell ref="AG4:AJ4"/>
    <mergeCell ref="AU4:BB4"/>
    <mergeCell ref="AT13:AU13"/>
    <mergeCell ref="AS5:AX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5:C5"/>
    <mergeCell ref="L5:Q5"/>
    <mergeCell ref="R5:AC5"/>
    <mergeCell ref="AF5:AK5"/>
    <mergeCell ref="AL5:AO5"/>
    <mergeCell ref="AP7:AQ7"/>
    <mergeCell ref="AT8:AU8"/>
    <mergeCell ref="AT10:AU10"/>
    <mergeCell ref="AT11:AU11"/>
    <mergeCell ref="AT12:AU12"/>
    <mergeCell ref="AT25:AU25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37:AU37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T50:AU50"/>
    <mergeCell ref="AT39:AU39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T49:AU49"/>
    <mergeCell ref="AT51:AU51"/>
    <mergeCell ref="AT52:AU52"/>
    <mergeCell ref="AT54:AU54"/>
    <mergeCell ref="A55:B55"/>
    <mergeCell ref="AN55:AO55"/>
    <mergeCell ref="AP55:AQ55"/>
    <mergeCell ref="AT55:AU55"/>
    <mergeCell ref="AT53:AU53"/>
  </mergeCells>
  <dataValidations count="1">
    <dataValidation type="list" allowBlank="1" showInputMessage="1" showErrorMessage="1" sqref="AE5" xr:uid="{320CFC71-5743-4838-80FF-B29CA2E677DF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97AF-F083-4D8B-A455-5ED55CBB1943}">
  <sheetPr>
    <tabColor theme="9"/>
    <pageSetUpPr fitToPage="1"/>
  </sheetPr>
  <dimension ref="A1:BB15"/>
  <sheetViews>
    <sheetView showGridLines="0" tabSelected="1" zoomScale="87" zoomScaleNormal="87" workbookViewId="0">
      <selection activeCell="AQ9" sqref="AQ9"/>
    </sheetView>
  </sheetViews>
  <sheetFormatPr baseColWidth="10" defaultColWidth="9.109375" defaultRowHeight="12"/>
  <cols>
    <col min="1" max="1" width="2.88671875" style="1" bestFit="1" customWidth="1"/>
    <col min="2" max="2" width="8.109375" style="1" bestFit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109375" style="1" bestFit="1" customWidth="1"/>
    <col min="8" max="8" width="4.44140625" style="1" bestFit="1" customWidth="1"/>
    <col min="9" max="11" width="3.109375" style="1" bestFit="1" customWidth="1"/>
    <col min="12" max="12" width="4.44140625" style="1" bestFit="1" customWidth="1"/>
    <col min="13" max="13" width="3.1093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7" width="3.109375" style="1" bestFit="1" customWidth="1"/>
    <col min="28" max="28" width="3.44140625" style="1" bestFit="1" customWidth="1"/>
    <col min="29" max="29" width="3.109375" style="1" bestFit="1" customWidth="1"/>
    <col min="30" max="30" width="3.109375" style="1" customWidth="1"/>
    <col min="31" max="31" width="3.44140625" style="1" bestFit="1" customWidth="1"/>
    <col min="32" max="33" width="3.109375" style="1" bestFit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8" width="4.44140625" style="1" bestFit="1" customWidth="1"/>
    <col min="39" max="39" width="4.33203125" style="1" bestFit="1" customWidth="1"/>
    <col min="40" max="40" width="13.109375" style="1" customWidth="1"/>
    <col min="41" max="41" width="15" style="1" customWidth="1"/>
    <col min="42" max="42" width="4.88671875" style="1" bestFit="1" customWidth="1"/>
    <col min="43" max="43" width="4.5546875" style="1" bestFit="1" customWidth="1"/>
    <col min="44" max="44" width="5.5546875" style="1" bestFit="1" customWidth="1"/>
    <col min="45" max="45" width="6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1" width="4.44140625" style="1" bestFit="1" customWidth="1"/>
    <col min="52" max="52" width="5.332031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97"/>
      <c r="AZ3" s="97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s="3" customFormat="1" ht="14.4">
      <c r="A5" s="152"/>
      <c r="B5" s="152"/>
      <c r="C5" s="152"/>
      <c r="D5" s="10"/>
      <c r="E5" s="10"/>
      <c r="F5" s="10"/>
      <c r="G5" s="10"/>
      <c r="H5" s="10"/>
      <c r="I5" s="10"/>
      <c r="J5" s="10"/>
      <c r="K5" s="10"/>
      <c r="L5" s="152"/>
      <c r="M5" s="152"/>
      <c r="N5" s="152"/>
      <c r="O5" s="152"/>
      <c r="P5" s="152"/>
      <c r="Q5" s="152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98"/>
      <c r="AE5" s="8"/>
      <c r="AF5" s="152"/>
      <c r="AG5" s="152"/>
      <c r="AH5" s="152"/>
      <c r="AI5" s="152"/>
      <c r="AJ5" s="152"/>
      <c r="AK5" s="152"/>
      <c r="AL5" s="146"/>
      <c r="AM5" s="146"/>
      <c r="AN5" s="146"/>
      <c r="AO5" s="146"/>
      <c r="AP5" s="10"/>
      <c r="AQ5" s="152"/>
      <c r="AR5" s="152"/>
      <c r="AS5" s="146"/>
      <c r="AT5" s="146"/>
      <c r="AU5" s="146"/>
      <c r="AV5" s="146"/>
      <c r="AW5" s="146"/>
      <c r="AX5" s="146"/>
      <c r="AY5" s="97"/>
      <c r="AZ5" s="97"/>
      <c r="BA5" s="10"/>
      <c r="BB5" s="10"/>
    </row>
    <row r="6" spans="1:54" ht="22.5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16.4">
      <c r="A7" s="145"/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90</v>
      </c>
      <c r="H7" s="18" t="s">
        <v>7</v>
      </c>
      <c r="I7" s="18" t="s">
        <v>6</v>
      </c>
      <c r="J7" s="18" t="s">
        <v>8</v>
      </c>
      <c r="K7" s="18" t="s">
        <v>41</v>
      </c>
      <c r="L7" s="18" t="s">
        <v>9</v>
      </c>
      <c r="M7" s="52" t="s">
        <v>10</v>
      </c>
      <c r="N7" s="52" t="s">
        <v>11</v>
      </c>
      <c r="O7" s="53" t="s">
        <v>119</v>
      </c>
      <c r="P7" s="53" t="s">
        <v>120</v>
      </c>
      <c r="Q7" s="53" t="s">
        <v>93</v>
      </c>
      <c r="R7" s="54" t="s">
        <v>89</v>
      </c>
      <c r="S7" s="54" t="s">
        <v>116</v>
      </c>
      <c r="T7" s="18" t="s">
        <v>13</v>
      </c>
      <c r="U7" s="18" t="s">
        <v>29</v>
      </c>
      <c r="V7" s="18" t="s">
        <v>26</v>
      </c>
      <c r="W7" s="18" t="s">
        <v>31</v>
      </c>
      <c r="X7" s="18" t="s">
        <v>14</v>
      </c>
      <c r="Y7" s="18" t="s">
        <v>15</v>
      </c>
      <c r="Z7" s="18" t="s">
        <v>83</v>
      </c>
      <c r="AA7" s="18" t="s">
        <v>17</v>
      </c>
      <c r="AB7" s="18" t="s">
        <v>16</v>
      </c>
      <c r="AC7" s="18" t="s">
        <v>91</v>
      </c>
      <c r="AD7" s="18" t="s">
        <v>92</v>
      </c>
      <c r="AE7" s="18" t="s">
        <v>43</v>
      </c>
      <c r="AF7" s="18" t="s">
        <v>42</v>
      </c>
      <c r="AG7" s="18" t="s">
        <v>30</v>
      </c>
      <c r="AH7" s="94" t="s">
        <v>60</v>
      </c>
      <c r="AI7" s="18" t="s">
        <v>18</v>
      </c>
      <c r="AJ7" s="94" t="s">
        <v>61</v>
      </c>
      <c r="AK7" s="94" t="s">
        <v>62</v>
      </c>
      <c r="AL7" s="18" t="s">
        <v>19</v>
      </c>
      <c r="AM7" s="18" t="s">
        <v>28</v>
      </c>
      <c r="AN7" s="18" t="s">
        <v>20</v>
      </c>
      <c r="AO7" s="18" t="s">
        <v>21</v>
      </c>
      <c r="AP7" s="145" t="s">
        <v>84</v>
      </c>
      <c r="AQ7" s="145"/>
      <c r="AR7" s="18" t="s">
        <v>23</v>
      </c>
      <c r="AS7" s="18" t="s">
        <v>27</v>
      </c>
      <c r="AT7" s="145"/>
      <c r="AU7" s="145"/>
      <c r="AV7" s="51" t="s">
        <v>117</v>
      </c>
      <c r="AW7" s="51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6">
        <v>1</v>
      </c>
      <c r="B8" s="42">
        <v>3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1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-11.087605</v>
      </c>
      <c r="AO8" s="71">
        <v>-68.781255999999999</v>
      </c>
      <c r="AP8" s="84">
        <v>4007</v>
      </c>
      <c r="AQ8" s="84">
        <v>3991</v>
      </c>
      <c r="AR8" s="84">
        <f>AP8-AQ8</f>
        <v>16</v>
      </c>
      <c r="AS8" s="27"/>
      <c r="AT8" s="139"/>
      <c r="AU8" s="140"/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</row>
    <row r="9" spans="1:54">
      <c r="A9" s="26">
        <f>A8+1</f>
        <v>2</v>
      </c>
      <c r="B9" s="42">
        <v>4</v>
      </c>
      <c r="C9" s="27"/>
      <c r="D9" s="27"/>
      <c r="E9" s="27"/>
      <c r="F9" s="27"/>
      <c r="G9" s="27"/>
      <c r="H9" s="27"/>
      <c r="I9" s="27"/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/>
      <c r="AO9" s="71"/>
      <c r="AP9" s="84">
        <v>3976</v>
      </c>
      <c r="AQ9" s="84">
        <v>3976</v>
      </c>
      <c r="AR9" s="84">
        <v>0</v>
      </c>
      <c r="AS9" s="27"/>
      <c r="AT9" s="95"/>
      <c r="AU9" s="96"/>
      <c r="AV9" s="27"/>
      <c r="AW9" s="27"/>
      <c r="AX9" s="27"/>
      <c r="AY9" s="27"/>
      <c r="AZ9" s="27"/>
      <c r="BA9" s="27"/>
      <c r="BB9" s="27"/>
    </row>
    <row r="10" spans="1:54">
      <c r="A10" s="26">
        <f t="shared" ref="A10:A14" si="0">A9+1</f>
        <v>3</v>
      </c>
      <c r="B10" s="42">
        <v>106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0</v>
      </c>
      <c r="I10" s="27">
        <v>1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-11.087537633430999</v>
      </c>
      <c r="AO10" s="28">
        <v>-68.781557120382004</v>
      </c>
      <c r="AP10" s="84" t="s">
        <v>315</v>
      </c>
      <c r="AQ10" s="84">
        <v>3923</v>
      </c>
      <c r="AR10" s="84">
        <f t="shared" ref="AR10:AR14" si="1">AP10-AQ10</f>
        <v>0</v>
      </c>
      <c r="AS10" s="27">
        <f>SUM(AQ8-AP10)</f>
        <v>68</v>
      </c>
      <c r="AT10" s="139"/>
      <c r="AU10" s="140"/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</row>
    <row r="11" spans="1:54">
      <c r="A11" s="26">
        <f t="shared" si="0"/>
        <v>4</v>
      </c>
      <c r="B11" s="42">
        <v>107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0</v>
      </c>
      <c r="I11" s="27">
        <v>1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1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 t="s">
        <v>48</v>
      </c>
      <c r="AL11" s="27">
        <v>1</v>
      </c>
      <c r="AM11" s="27">
        <v>0</v>
      </c>
      <c r="AN11" s="28">
        <v>-11.087504073589001</v>
      </c>
      <c r="AO11" s="28">
        <v>-68.781921230256003</v>
      </c>
      <c r="AP11" s="84">
        <v>3884</v>
      </c>
      <c r="AQ11" s="84">
        <v>3831</v>
      </c>
      <c r="AR11" s="84">
        <f t="shared" si="1"/>
        <v>53</v>
      </c>
      <c r="AS11" s="27">
        <f t="shared" ref="AS11:AS14" si="2">SUM(AQ10-AP11)</f>
        <v>39</v>
      </c>
      <c r="AT11" s="139"/>
      <c r="AU11" s="140"/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</row>
    <row r="12" spans="1:54">
      <c r="A12" s="26">
        <f t="shared" si="0"/>
        <v>5</v>
      </c>
      <c r="B12" s="42">
        <v>108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0</v>
      </c>
      <c r="I12" s="27">
        <v>1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-11.087469362088999</v>
      </c>
      <c r="AO12" s="28">
        <v>-68.782265055924</v>
      </c>
      <c r="AP12" s="84" t="s">
        <v>316</v>
      </c>
      <c r="AQ12" s="84">
        <v>3793</v>
      </c>
      <c r="AR12" s="84">
        <f t="shared" si="1"/>
        <v>0</v>
      </c>
      <c r="AS12" s="27">
        <f t="shared" si="2"/>
        <v>38</v>
      </c>
      <c r="AT12" s="139"/>
      <c r="AU12" s="140"/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</row>
    <row r="13" spans="1:54">
      <c r="A13" s="26">
        <f t="shared" si="0"/>
        <v>6</v>
      </c>
      <c r="B13" s="42">
        <v>109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0</v>
      </c>
      <c r="I13" s="27">
        <v>1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28">
        <v>-11.087401090914</v>
      </c>
      <c r="AO13" s="28">
        <v>-68.782641738652998</v>
      </c>
      <c r="AP13" s="84" t="s">
        <v>317</v>
      </c>
      <c r="AQ13" s="84">
        <v>3750</v>
      </c>
      <c r="AR13" s="84">
        <f t="shared" si="1"/>
        <v>0</v>
      </c>
      <c r="AS13" s="27">
        <f t="shared" si="2"/>
        <v>43</v>
      </c>
      <c r="AT13" s="139"/>
      <c r="AU13" s="140"/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</row>
    <row r="14" spans="1:54">
      <c r="A14" s="26">
        <f t="shared" si="0"/>
        <v>7</v>
      </c>
      <c r="B14" s="42">
        <v>110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0</v>
      </c>
      <c r="I14" s="27">
        <v>1</v>
      </c>
      <c r="J14" s="27">
        <v>0</v>
      </c>
      <c r="K14" s="27">
        <v>0</v>
      </c>
      <c r="L14" s="27">
        <v>0</v>
      </c>
      <c r="M14" s="27">
        <v>0</v>
      </c>
      <c r="N14" s="27">
        <v>1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1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 t="s">
        <v>49</v>
      </c>
      <c r="AL14" s="27">
        <v>1</v>
      </c>
      <c r="AM14" s="27">
        <v>0</v>
      </c>
      <c r="AN14" s="28">
        <v>-11.087241517049</v>
      </c>
      <c r="AO14" s="28">
        <v>-68.782983720301999</v>
      </c>
      <c r="AP14" s="84">
        <v>3707</v>
      </c>
      <c r="AQ14" s="84">
        <v>3691</v>
      </c>
      <c r="AR14" s="84">
        <f t="shared" si="1"/>
        <v>16</v>
      </c>
      <c r="AS14" s="27">
        <f t="shared" si="2"/>
        <v>43</v>
      </c>
      <c r="AT14" s="139"/>
      <c r="AU14" s="140"/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</row>
    <row r="15" spans="1:54">
      <c r="A15" s="141" t="s">
        <v>22</v>
      </c>
      <c r="B15" s="141"/>
      <c r="C15" s="29">
        <f t="shared" ref="C15:AJ15" si="3">SUM(C8:C14)</f>
        <v>0</v>
      </c>
      <c r="D15" s="29">
        <f t="shared" si="3"/>
        <v>0</v>
      </c>
      <c r="E15" s="29">
        <f t="shared" si="3"/>
        <v>0</v>
      </c>
      <c r="F15" s="29">
        <f t="shared" si="3"/>
        <v>5</v>
      </c>
      <c r="G15" s="29">
        <f t="shared" si="3"/>
        <v>0</v>
      </c>
      <c r="H15" s="29">
        <f t="shared" si="3"/>
        <v>0</v>
      </c>
      <c r="I15" s="29">
        <f t="shared" si="3"/>
        <v>5</v>
      </c>
      <c r="J15" s="29">
        <f t="shared" si="3"/>
        <v>0</v>
      </c>
      <c r="K15" s="29">
        <f t="shared" si="3"/>
        <v>0</v>
      </c>
      <c r="L15" s="29">
        <f t="shared" si="3"/>
        <v>5</v>
      </c>
      <c r="M15" s="29">
        <f t="shared" si="3"/>
        <v>0</v>
      </c>
      <c r="N15" s="29">
        <f t="shared" si="3"/>
        <v>2</v>
      </c>
      <c r="O15" s="29">
        <f t="shared" si="3"/>
        <v>0</v>
      </c>
      <c r="P15" s="29">
        <f t="shared" si="3"/>
        <v>0</v>
      </c>
      <c r="Q15" s="29">
        <f t="shared" si="3"/>
        <v>0</v>
      </c>
      <c r="R15" s="29">
        <f t="shared" si="3"/>
        <v>0</v>
      </c>
      <c r="S15" s="29">
        <f t="shared" si="3"/>
        <v>0</v>
      </c>
      <c r="T15" s="29">
        <f t="shared" si="3"/>
        <v>0</v>
      </c>
      <c r="U15" s="29">
        <f t="shared" si="3"/>
        <v>0</v>
      </c>
      <c r="V15" s="29">
        <f t="shared" si="3"/>
        <v>3</v>
      </c>
      <c r="W15" s="29">
        <f t="shared" si="3"/>
        <v>0</v>
      </c>
      <c r="X15" s="29">
        <f t="shared" si="3"/>
        <v>0</v>
      </c>
      <c r="Y15" s="29">
        <f t="shared" si="3"/>
        <v>0</v>
      </c>
      <c r="Z15" s="29">
        <f t="shared" si="3"/>
        <v>0</v>
      </c>
      <c r="AA15" s="29">
        <f t="shared" si="3"/>
        <v>0</v>
      </c>
      <c r="AB15" s="29">
        <f t="shared" si="3"/>
        <v>0</v>
      </c>
      <c r="AC15" s="29">
        <f t="shared" si="3"/>
        <v>0</v>
      </c>
      <c r="AD15" s="29">
        <f t="shared" si="3"/>
        <v>0</v>
      </c>
      <c r="AE15" s="29">
        <f t="shared" si="3"/>
        <v>0</v>
      </c>
      <c r="AF15" s="29">
        <f t="shared" si="3"/>
        <v>0</v>
      </c>
      <c r="AG15" s="29">
        <f t="shared" si="3"/>
        <v>0</v>
      </c>
      <c r="AH15" s="29">
        <f t="shared" si="3"/>
        <v>0</v>
      </c>
      <c r="AI15" s="29">
        <f t="shared" si="3"/>
        <v>0</v>
      </c>
      <c r="AJ15" s="29">
        <f t="shared" si="3"/>
        <v>0</v>
      </c>
      <c r="AK15" s="29">
        <f>COUNTA(AK8:AK14)</f>
        <v>2</v>
      </c>
      <c r="AL15" s="29">
        <f>SUM(AL8:AL14)</f>
        <v>2</v>
      </c>
      <c r="AM15" s="29">
        <f>SUM(AM8:AM14)</f>
        <v>0</v>
      </c>
      <c r="AN15" s="142" t="s">
        <v>25</v>
      </c>
      <c r="AO15" s="142"/>
      <c r="AP15" s="172">
        <f>AR15+AS15</f>
        <v>316</v>
      </c>
      <c r="AQ15" s="172"/>
      <c r="AR15" s="29">
        <f>SUM(AR8:AR14)</f>
        <v>85</v>
      </c>
      <c r="AS15" s="29">
        <f>SUM(AS8:AS14)</f>
        <v>231</v>
      </c>
      <c r="AT15" s="142" t="s">
        <v>74</v>
      </c>
      <c r="AU15" s="142"/>
      <c r="AV15" s="29">
        <f t="shared" ref="AV15:BB15" si="4">SUM(AV8:AV14)</f>
        <v>0</v>
      </c>
      <c r="AW15" s="29">
        <f t="shared" si="4"/>
        <v>0</v>
      </c>
      <c r="AX15" s="29">
        <f t="shared" si="4"/>
        <v>0</v>
      </c>
      <c r="AY15" s="29">
        <f t="shared" si="4"/>
        <v>0</v>
      </c>
      <c r="AZ15" s="29">
        <f t="shared" si="4"/>
        <v>0</v>
      </c>
      <c r="BA15" s="29">
        <f t="shared" si="4"/>
        <v>0</v>
      </c>
      <c r="BB15" s="29">
        <f t="shared" si="4"/>
        <v>0</v>
      </c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37">
    <mergeCell ref="AQ5:AR5"/>
    <mergeCell ref="A1:D2"/>
    <mergeCell ref="G1:AT1"/>
    <mergeCell ref="G2:AT2"/>
    <mergeCell ref="A3:AX3"/>
    <mergeCell ref="A4:E4"/>
    <mergeCell ref="F4:M4"/>
    <mergeCell ref="Q4:V4"/>
    <mergeCell ref="W4:AE4"/>
    <mergeCell ref="AG4:AJ4"/>
    <mergeCell ref="AU4:BB4"/>
    <mergeCell ref="AT13:AU13"/>
    <mergeCell ref="AS5:AX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5:C5"/>
    <mergeCell ref="L5:Q5"/>
    <mergeCell ref="R5:AC5"/>
    <mergeCell ref="AF5:AK5"/>
    <mergeCell ref="AL5:AO5"/>
    <mergeCell ref="AP7:AQ7"/>
    <mergeCell ref="AT8:AU8"/>
    <mergeCell ref="AT10:AU10"/>
    <mergeCell ref="AT11:AU11"/>
    <mergeCell ref="AT12:AU12"/>
    <mergeCell ref="AT14:AU14"/>
    <mergeCell ref="A15:B15"/>
    <mergeCell ref="AN15:AO15"/>
    <mergeCell ref="AP15:AQ15"/>
    <mergeCell ref="AT15:AU15"/>
  </mergeCells>
  <dataValidations disablePrompts="1" count="1">
    <dataValidation type="list" allowBlank="1" showInputMessage="1" showErrorMessage="1" sqref="AE5" xr:uid="{C23EF103-8BCC-4855-9425-9F1373BB5551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5AFE-F8E5-463C-BCB1-0B4D3F1F17F3}">
  <sheetPr>
    <tabColor rgb="FFFF0000"/>
    <pageSetUpPr fitToPage="1"/>
  </sheetPr>
  <dimension ref="A1:BB20"/>
  <sheetViews>
    <sheetView showGridLines="0" zoomScale="80" zoomScaleNormal="80" workbookViewId="0">
      <selection activeCell="C19" sqref="C19"/>
    </sheetView>
  </sheetViews>
  <sheetFormatPr baseColWidth="10" defaultColWidth="9.109375" defaultRowHeight="12"/>
  <cols>
    <col min="1" max="1" width="2.88671875" style="1" bestFit="1" customWidth="1"/>
    <col min="2" max="2" width="6.109375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109375" style="1" bestFit="1" customWidth="1"/>
    <col min="8" max="8" width="4.44140625" style="1" bestFit="1" customWidth="1"/>
    <col min="9" max="11" width="3.109375" style="1" bestFit="1" customWidth="1"/>
    <col min="12" max="12" width="4.44140625" style="1" bestFit="1" customWidth="1"/>
    <col min="13" max="13" width="3.1093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7" width="3.109375" style="1" bestFit="1" customWidth="1"/>
    <col min="28" max="28" width="3.44140625" style="1" bestFit="1" customWidth="1"/>
    <col min="29" max="29" width="3.109375" style="1" bestFit="1" customWidth="1"/>
    <col min="30" max="30" width="3.109375" style="1" customWidth="1"/>
    <col min="31" max="31" width="3.44140625" style="1" bestFit="1" customWidth="1"/>
    <col min="32" max="33" width="3.109375" style="1" bestFit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7" width="4" style="1" bestFit="1" customWidth="1"/>
    <col min="38" max="39" width="3.109375" style="1" bestFit="1" customWidth="1"/>
    <col min="40" max="40" width="13.109375" style="1" customWidth="1"/>
    <col min="41" max="41" width="15" style="1" customWidth="1"/>
    <col min="42" max="43" width="6.109375" style="1" bestFit="1" customWidth="1"/>
    <col min="44" max="44" width="5.44140625" style="1" bestFit="1" customWidth="1"/>
    <col min="45" max="45" width="9.5546875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1" width="4.44140625" style="1" bestFit="1" customWidth="1"/>
    <col min="52" max="52" width="6" style="1" customWidth="1"/>
    <col min="53" max="53" width="3.554687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97"/>
      <c r="AZ3" s="97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s="3" customFormat="1" ht="14.4">
      <c r="A5" s="152"/>
      <c r="B5" s="152"/>
      <c r="C5" s="152"/>
      <c r="D5" s="10"/>
      <c r="E5" s="10"/>
      <c r="F5" s="10"/>
      <c r="G5" s="10"/>
      <c r="H5" s="10"/>
      <c r="I5" s="10"/>
      <c r="J5" s="10"/>
      <c r="K5" s="10"/>
      <c r="L5" s="152"/>
      <c r="M5" s="152"/>
      <c r="N5" s="152"/>
      <c r="O5" s="152"/>
      <c r="P5" s="152"/>
      <c r="Q5" s="152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98"/>
      <c r="AE5" s="8"/>
      <c r="AF5" s="152"/>
      <c r="AG5" s="152"/>
      <c r="AH5" s="152"/>
      <c r="AI5" s="152"/>
      <c r="AJ5" s="152"/>
      <c r="AK5" s="152"/>
      <c r="AL5" s="146"/>
      <c r="AM5" s="146"/>
      <c r="AN5" s="146"/>
      <c r="AO5" s="146"/>
      <c r="AP5" s="10"/>
      <c r="AQ5" s="152"/>
      <c r="AR5" s="152"/>
      <c r="AS5" s="146"/>
      <c r="AT5" s="146"/>
      <c r="AU5" s="146"/>
      <c r="AV5" s="146"/>
      <c r="AW5" s="146"/>
      <c r="AX5" s="146"/>
      <c r="AY5" s="97"/>
      <c r="AZ5" s="97"/>
      <c r="BA5" s="10"/>
      <c r="BB5" s="10"/>
    </row>
    <row r="6" spans="1:54" ht="22.5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17">
      <c r="A7" s="145"/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90</v>
      </c>
      <c r="H7" s="18" t="s">
        <v>7</v>
      </c>
      <c r="I7" s="18" t="s">
        <v>6</v>
      </c>
      <c r="J7" s="18" t="s">
        <v>8</v>
      </c>
      <c r="K7" s="18" t="s">
        <v>41</v>
      </c>
      <c r="L7" s="18" t="s">
        <v>9</v>
      </c>
      <c r="M7" s="18" t="s">
        <v>10</v>
      </c>
      <c r="N7" s="18" t="s">
        <v>11</v>
      </c>
      <c r="O7" s="18" t="s">
        <v>119</v>
      </c>
      <c r="P7" s="18" t="s">
        <v>120</v>
      </c>
      <c r="Q7" s="18" t="s">
        <v>93</v>
      </c>
      <c r="R7" s="18" t="s">
        <v>89</v>
      </c>
      <c r="S7" s="18" t="s">
        <v>116</v>
      </c>
      <c r="T7" s="18" t="s">
        <v>13</v>
      </c>
      <c r="U7" s="18" t="s">
        <v>29</v>
      </c>
      <c r="V7" s="18" t="s">
        <v>26</v>
      </c>
      <c r="W7" s="18" t="s">
        <v>31</v>
      </c>
      <c r="X7" s="18" t="s">
        <v>14</v>
      </c>
      <c r="Y7" s="18" t="s">
        <v>15</v>
      </c>
      <c r="Z7" s="18" t="s">
        <v>83</v>
      </c>
      <c r="AA7" s="18" t="s">
        <v>17</v>
      </c>
      <c r="AB7" s="18" t="s">
        <v>16</v>
      </c>
      <c r="AC7" s="18" t="s">
        <v>91</v>
      </c>
      <c r="AD7" s="18" t="s">
        <v>92</v>
      </c>
      <c r="AE7" s="18" t="s">
        <v>43</v>
      </c>
      <c r="AF7" s="18" t="s">
        <v>42</v>
      </c>
      <c r="AG7" s="18" t="s">
        <v>30</v>
      </c>
      <c r="AH7" s="94" t="s">
        <v>60</v>
      </c>
      <c r="AI7" s="18" t="s">
        <v>18</v>
      </c>
      <c r="AJ7" s="94" t="s">
        <v>61</v>
      </c>
      <c r="AK7" s="94" t="s">
        <v>62</v>
      </c>
      <c r="AL7" s="18" t="s">
        <v>19</v>
      </c>
      <c r="AM7" s="18" t="s">
        <v>28</v>
      </c>
      <c r="AN7" s="18" t="s">
        <v>20</v>
      </c>
      <c r="AO7" s="18" t="s">
        <v>21</v>
      </c>
      <c r="AP7" s="145" t="s">
        <v>84</v>
      </c>
      <c r="AQ7" s="145"/>
      <c r="AR7" s="18" t="s">
        <v>23</v>
      </c>
      <c r="AS7" s="18" t="s">
        <v>27</v>
      </c>
      <c r="AT7" s="145"/>
      <c r="AU7" s="145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9">
        <v>1</v>
      </c>
      <c r="B8" s="50">
        <v>14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1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>
        <v>0</v>
      </c>
      <c r="AM8" s="43">
        <v>0</v>
      </c>
      <c r="AN8" s="44">
        <v>-11.084197094233</v>
      </c>
      <c r="AO8" s="44">
        <v>-68.781706318258998</v>
      </c>
      <c r="AP8" s="43"/>
      <c r="AQ8" s="43"/>
      <c r="AR8" s="43">
        <v>12</v>
      </c>
      <c r="AS8" s="43"/>
      <c r="AT8" s="168"/>
      <c r="AU8" s="169"/>
      <c r="AV8" s="48">
        <v>0</v>
      </c>
      <c r="AW8" s="48">
        <v>0</v>
      </c>
      <c r="AX8" s="43">
        <v>0</v>
      </c>
      <c r="AY8" s="43">
        <v>0</v>
      </c>
      <c r="AZ8" s="43">
        <f t="shared" ref="AZ8:AZ9" si="0">AY8*1.25</f>
        <v>0</v>
      </c>
      <c r="BA8" s="43">
        <v>0</v>
      </c>
      <c r="BB8" s="43">
        <v>0</v>
      </c>
    </row>
    <row r="9" spans="1:54" s="47" customFormat="1">
      <c r="A9" s="49">
        <v>2</v>
      </c>
      <c r="B9" s="50">
        <v>13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1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44">
        <v>-11.083827602524</v>
      </c>
      <c r="AO9" s="44">
        <v>-68.781910166144002</v>
      </c>
      <c r="AP9" s="43"/>
      <c r="AQ9" s="43"/>
      <c r="AR9" s="43"/>
      <c r="AS9" s="27">
        <f t="shared" ref="AS9" si="1">6371000*ACOS(COS(RADIANS(90-AN8))*COS(RADIANS(90-AN9))+SIN(RADIANS(90-AN8
))*SIN(RADIANS(90-AN9))*COS(RADIANS(AO8-AO9)))</f>
        <v>46.72070718017585</v>
      </c>
      <c r="AT9" s="168"/>
      <c r="AU9" s="169"/>
      <c r="AV9" s="48">
        <v>0</v>
      </c>
      <c r="AW9" s="48">
        <v>0</v>
      </c>
      <c r="AX9" s="43">
        <v>0</v>
      </c>
      <c r="AY9" s="43">
        <v>0</v>
      </c>
      <c r="AZ9" s="43">
        <f t="shared" si="0"/>
        <v>0</v>
      </c>
      <c r="BA9" s="43">
        <v>0</v>
      </c>
      <c r="BB9" s="43">
        <v>0</v>
      </c>
    </row>
    <row r="10" spans="1:54" s="47" customFormat="1">
      <c r="A10" s="49">
        <v>3</v>
      </c>
      <c r="B10" s="50">
        <v>111</v>
      </c>
      <c r="C10" s="43">
        <v>0</v>
      </c>
      <c r="D10" s="43">
        <v>0</v>
      </c>
      <c r="E10" s="43">
        <v>0</v>
      </c>
      <c r="F10" s="43">
        <v>1</v>
      </c>
      <c r="G10" s="43">
        <v>0</v>
      </c>
      <c r="H10" s="43">
        <v>0</v>
      </c>
      <c r="I10" s="43">
        <v>1</v>
      </c>
      <c r="J10" s="43">
        <v>0</v>
      </c>
      <c r="K10" s="43">
        <v>0</v>
      </c>
      <c r="L10" s="43">
        <v>1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44">
        <v>-11.08414971509</v>
      </c>
      <c r="AO10" s="44">
        <v>-68.781339526175998</v>
      </c>
      <c r="AP10" s="43"/>
      <c r="AQ10" s="43"/>
      <c r="AR10" s="43"/>
      <c r="AS10" s="27">
        <f>6371000*ACOS(COS(RADIANS(90-AN9))*COS(RADIANS(90-AN10))+SIN(RADIANS(90-AN9
))*SIN(RADIANS(90-AN10))*COS(RADIANS(AO9-AO10)))</f>
        <v>71.834912171100825</v>
      </c>
      <c r="AT10" s="168"/>
      <c r="AU10" s="169"/>
      <c r="AV10" s="48">
        <v>0</v>
      </c>
      <c r="AW10" s="48">
        <v>0</v>
      </c>
      <c r="AX10" s="43">
        <v>0</v>
      </c>
      <c r="AY10" s="43">
        <v>0</v>
      </c>
      <c r="AZ10" s="43">
        <f>AY10*1.25</f>
        <v>0</v>
      </c>
      <c r="BA10" s="43">
        <v>0</v>
      </c>
      <c r="BB10" s="43">
        <v>0</v>
      </c>
    </row>
    <row r="11" spans="1:54" s="47" customFormat="1">
      <c r="A11" s="49">
        <v>4</v>
      </c>
      <c r="B11" s="50">
        <v>112</v>
      </c>
      <c r="C11" s="43">
        <v>0</v>
      </c>
      <c r="D11" s="43">
        <v>0</v>
      </c>
      <c r="E11" s="43">
        <v>0</v>
      </c>
      <c r="F11" s="43">
        <v>1</v>
      </c>
      <c r="G11" s="43">
        <v>0</v>
      </c>
      <c r="H11" s="43">
        <v>0</v>
      </c>
      <c r="I11" s="43">
        <v>1</v>
      </c>
      <c r="J11" s="43">
        <v>0</v>
      </c>
      <c r="K11" s="43">
        <v>0</v>
      </c>
      <c r="L11" s="43">
        <v>0</v>
      </c>
      <c r="M11" s="43">
        <v>1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/>
      <c r="AL11" s="43">
        <v>0</v>
      </c>
      <c r="AM11" s="43">
        <v>0</v>
      </c>
      <c r="AN11" s="44">
        <v>-11.084140831499999</v>
      </c>
      <c r="AO11" s="44">
        <v>-68.781072981655001</v>
      </c>
      <c r="AP11" s="43"/>
      <c r="AQ11" s="43"/>
      <c r="AR11" s="43"/>
      <c r="AS11" s="27">
        <f>6371000*ACOS(COS(RADIANS(90-AN10))*COS(RADIANS(90-AN11))+SIN(RADIANS(90-AN10
))*SIN(RADIANS(90-AN11))*COS(RADIANS(AO10-AO11)))</f>
        <v>29.102430688299428</v>
      </c>
      <c r="AT11" s="168"/>
      <c r="AU11" s="169"/>
      <c r="AV11" s="48">
        <v>0</v>
      </c>
      <c r="AW11" s="48">
        <v>0</v>
      </c>
      <c r="AX11" s="43">
        <v>0</v>
      </c>
      <c r="AY11" s="43">
        <v>0</v>
      </c>
      <c r="AZ11" s="43">
        <v>0</v>
      </c>
      <c r="BA11" s="43">
        <v>0</v>
      </c>
      <c r="BB11" s="43">
        <v>0</v>
      </c>
    </row>
    <row r="12" spans="1:54" s="47" customFormat="1">
      <c r="A12" s="49">
        <v>5</v>
      </c>
      <c r="B12" s="50">
        <v>113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0</v>
      </c>
      <c r="I12" s="43">
        <v>1</v>
      </c>
      <c r="J12" s="43">
        <v>0</v>
      </c>
      <c r="K12" s="43">
        <v>0</v>
      </c>
      <c r="L12" s="43">
        <v>0</v>
      </c>
      <c r="M12" s="43">
        <v>0</v>
      </c>
      <c r="N12" s="43">
        <v>1</v>
      </c>
      <c r="O12" s="43">
        <v>0</v>
      </c>
      <c r="P12" s="43">
        <v>1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/>
      <c r="AL12" s="43">
        <v>0</v>
      </c>
      <c r="AM12" s="43">
        <v>0</v>
      </c>
      <c r="AN12" s="44">
        <v>-11.0840987167</v>
      </c>
      <c r="AO12" s="44">
        <v>-68.780778273940001</v>
      </c>
      <c r="AP12" s="43"/>
      <c r="AQ12" s="43"/>
      <c r="AR12" s="43"/>
      <c r="AS12" s="27">
        <f>6371000*ACOS(COS(RADIANS(90-AN11))*COS(RADIANS(90-AN12))+SIN(RADIANS(90-AN11
))*SIN(RADIANS(90-AN12))*COS(RADIANS(AO11-AO12)))</f>
        <v>32.497837644208886</v>
      </c>
      <c r="AT12" s="168"/>
      <c r="AU12" s="169"/>
      <c r="AV12" s="48">
        <v>1</v>
      </c>
      <c r="AW12" s="48">
        <v>1</v>
      </c>
      <c r="AX12" s="43">
        <v>1</v>
      </c>
      <c r="AY12" s="43">
        <v>0</v>
      </c>
      <c r="AZ12" s="43">
        <f>AY12*1.25</f>
        <v>0</v>
      </c>
      <c r="BA12" s="43">
        <v>0</v>
      </c>
      <c r="BB12" s="43">
        <v>0</v>
      </c>
    </row>
    <row r="13" spans="1:54" s="47" customFormat="1">
      <c r="A13" s="49">
        <v>6</v>
      </c>
      <c r="B13" s="50" t="s">
        <v>121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>
        <v>1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/>
      <c r="AL13" s="43">
        <v>0</v>
      </c>
      <c r="AM13" s="43">
        <v>0</v>
      </c>
      <c r="AN13" s="44">
        <v>-11.084063</v>
      </c>
      <c r="AO13" s="44">
        <v>-68.780468999999997</v>
      </c>
      <c r="AP13" s="43"/>
      <c r="AQ13" s="43"/>
      <c r="AR13" s="43"/>
      <c r="AS13" s="27">
        <f>6371000*ACOS(COS(RADIANS(90-AN12))*COS(RADIANS(90-AN13))+SIN(RADIANS(90-AN12
))*SIN(RADIANS(90-AN13))*COS(RADIANS(AO12-AO13)))</f>
        <v>33.981002157474684</v>
      </c>
      <c r="AT13" s="173" t="s">
        <v>179</v>
      </c>
      <c r="AU13" s="174"/>
      <c r="AV13" s="48"/>
      <c r="AW13" s="48"/>
      <c r="AX13" s="43"/>
      <c r="AY13" s="43">
        <v>35</v>
      </c>
      <c r="AZ13" s="43">
        <f>AY13*1.25</f>
        <v>43.75</v>
      </c>
      <c r="BA13" s="43">
        <v>0</v>
      </c>
      <c r="BB13" s="43">
        <v>0</v>
      </c>
    </row>
    <row r="14" spans="1:54" s="47" customFormat="1">
      <c r="A14" s="49">
        <v>7</v>
      </c>
      <c r="B14" s="50">
        <v>114</v>
      </c>
      <c r="C14" s="43">
        <v>0</v>
      </c>
      <c r="D14" s="43">
        <v>0</v>
      </c>
      <c r="E14" s="43">
        <v>0</v>
      </c>
      <c r="F14" s="43">
        <v>1</v>
      </c>
      <c r="G14" s="43">
        <v>0</v>
      </c>
      <c r="H14" s="43">
        <v>1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1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/>
      <c r="AL14" s="43">
        <v>0</v>
      </c>
      <c r="AM14" s="43">
        <v>0</v>
      </c>
      <c r="AN14" s="44">
        <v>-11.084203674668</v>
      </c>
      <c r="AO14" s="44">
        <v>-68.780466131864998</v>
      </c>
      <c r="AP14" s="43"/>
      <c r="AQ14" s="43"/>
      <c r="AR14" s="43"/>
      <c r="AS14" s="27"/>
      <c r="AT14" s="168"/>
      <c r="AU14" s="169"/>
      <c r="AV14" s="48">
        <v>1</v>
      </c>
      <c r="AW14" s="48">
        <v>1</v>
      </c>
      <c r="AX14" s="43">
        <v>1</v>
      </c>
      <c r="AY14" s="43">
        <v>15.5</v>
      </c>
      <c r="AZ14" s="43">
        <f t="shared" ref="AZ14:AZ19" si="2">AY14*1.25</f>
        <v>19.375</v>
      </c>
      <c r="BA14" s="43">
        <v>1</v>
      </c>
      <c r="BB14" s="43">
        <v>0</v>
      </c>
    </row>
    <row r="15" spans="1:54" s="47" customFormat="1">
      <c r="A15" s="49">
        <v>8</v>
      </c>
      <c r="B15" s="50">
        <v>115</v>
      </c>
      <c r="C15" s="43">
        <v>0</v>
      </c>
      <c r="D15" s="43">
        <v>0</v>
      </c>
      <c r="E15" s="43">
        <v>0</v>
      </c>
      <c r="F15" s="43">
        <v>1</v>
      </c>
      <c r="G15" s="43">
        <v>0</v>
      </c>
      <c r="H15" s="43">
        <v>0</v>
      </c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1</v>
      </c>
      <c r="O15" s="43">
        <v>0</v>
      </c>
      <c r="P15" s="43">
        <v>1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/>
      <c r="AL15" s="43">
        <v>0</v>
      </c>
      <c r="AM15" s="43">
        <v>0</v>
      </c>
      <c r="AN15" s="44">
        <v>-11.083751104739999</v>
      </c>
      <c r="AO15" s="44">
        <v>-68.780474010853993</v>
      </c>
      <c r="AP15" s="43"/>
      <c r="AQ15" s="43"/>
      <c r="AR15" s="43"/>
      <c r="AS15" s="27">
        <f>6371000*ACOS(COS(RADIANS(90-AN13))*COS(RADIANS(90-AN15))+SIN(RADIANS(90-AN13
))*SIN(RADIANS(90-AN15))*COS(RADIANS(AO13-AO15)))</f>
        <v>34.685439690799626</v>
      </c>
      <c r="AT15" s="168"/>
      <c r="AU15" s="169"/>
      <c r="AV15" s="48">
        <v>1</v>
      </c>
      <c r="AW15" s="48">
        <v>1</v>
      </c>
      <c r="AX15" s="43">
        <v>1</v>
      </c>
      <c r="AY15" s="43">
        <v>35</v>
      </c>
      <c r="AZ15" s="43">
        <f t="shared" si="2"/>
        <v>43.75</v>
      </c>
      <c r="BA15" s="43">
        <v>0</v>
      </c>
      <c r="BB15" s="43">
        <v>0</v>
      </c>
    </row>
    <row r="16" spans="1:54" s="47" customFormat="1">
      <c r="A16" s="49">
        <v>9</v>
      </c>
      <c r="B16" s="50">
        <v>116</v>
      </c>
      <c r="C16" s="43">
        <v>0</v>
      </c>
      <c r="D16" s="43">
        <v>0</v>
      </c>
      <c r="E16" s="43">
        <v>0</v>
      </c>
      <c r="F16" s="43">
        <v>1</v>
      </c>
      <c r="G16" s="43">
        <v>0</v>
      </c>
      <c r="H16" s="43">
        <v>0</v>
      </c>
      <c r="I16" s="43">
        <v>1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1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1</v>
      </c>
      <c r="AJ16" s="43">
        <v>0</v>
      </c>
      <c r="AK16" s="43" t="s">
        <v>50</v>
      </c>
      <c r="AL16" s="43">
        <v>1</v>
      </c>
      <c r="AM16" s="43">
        <v>0</v>
      </c>
      <c r="AN16" s="44">
        <v>-11.083780058707999</v>
      </c>
      <c r="AO16" s="44">
        <v>-68.780393544584001</v>
      </c>
      <c r="AP16" s="43"/>
      <c r="AQ16" s="43"/>
      <c r="AR16" s="43">
        <v>24</v>
      </c>
      <c r="AS16" s="27">
        <f>6371000*ACOS(COS(RADIANS(90-AN15))*COS(RADIANS(90-AN16))+SIN(RADIANS(90-AN15
))*SIN(RADIANS(90-AN16))*COS(RADIANS(AO15-AO16)))</f>
        <v>9.3524519939949258</v>
      </c>
      <c r="AT16" s="168"/>
      <c r="AU16" s="169"/>
      <c r="AV16" s="48">
        <v>0</v>
      </c>
      <c r="AW16" s="48">
        <v>0</v>
      </c>
      <c r="AX16" s="43">
        <v>0</v>
      </c>
      <c r="AY16" s="43">
        <v>0</v>
      </c>
      <c r="AZ16" s="43">
        <f t="shared" si="2"/>
        <v>0</v>
      </c>
      <c r="BA16" s="43">
        <v>0</v>
      </c>
      <c r="BB16" s="43">
        <v>0</v>
      </c>
    </row>
    <row r="17" spans="1:54" s="47" customFormat="1">
      <c r="A17" s="49">
        <v>10</v>
      </c>
      <c r="B17" s="50">
        <v>117</v>
      </c>
      <c r="C17" s="43">
        <v>0</v>
      </c>
      <c r="D17" s="43">
        <v>0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0</v>
      </c>
      <c r="K17" s="43">
        <v>0</v>
      </c>
      <c r="L17" s="43">
        <v>0</v>
      </c>
      <c r="M17" s="43">
        <v>1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/>
      <c r="AL17" s="43">
        <v>0</v>
      </c>
      <c r="AM17" s="43">
        <v>0</v>
      </c>
      <c r="AN17" s="44">
        <v>-11.083751104747</v>
      </c>
      <c r="AO17" s="44">
        <v>-68.780044186859996</v>
      </c>
      <c r="AP17" s="43"/>
      <c r="AQ17" s="43"/>
      <c r="AR17" s="43"/>
      <c r="AS17" s="27">
        <f>6371000*ACOS(COS(RADIANS(90-AN16))*COS(RADIANS(90-AN17))+SIN(RADIANS(90-AN16
))*SIN(RADIANS(90-AN17))*COS(RADIANS(AO16-AO17)))</f>
        <v>38.257747204866853</v>
      </c>
      <c r="AT17" s="168"/>
      <c r="AU17" s="169"/>
      <c r="AV17" s="48">
        <v>0</v>
      </c>
      <c r="AW17" s="48">
        <v>0</v>
      </c>
      <c r="AX17" s="43">
        <v>0</v>
      </c>
      <c r="AY17" s="43">
        <v>0</v>
      </c>
      <c r="AZ17" s="43">
        <f t="shared" si="2"/>
        <v>0</v>
      </c>
      <c r="BA17" s="43">
        <v>0</v>
      </c>
      <c r="BB17" s="43">
        <v>0</v>
      </c>
    </row>
    <row r="18" spans="1:54" s="47" customFormat="1">
      <c r="A18" s="49">
        <v>11</v>
      </c>
      <c r="B18" s="50">
        <v>118</v>
      </c>
      <c r="C18" s="43">
        <v>0</v>
      </c>
      <c r="D18" s="43">
        <v>0</v>
      </c>
      <c r="E18" s="43">
        <v>0</v>
      </c>
      <c r="F18" s="43">
        <v>1</v>
      </c>
      <c r="G18" s="43">
        <v>0</v>
      </c>
      <c r="H18" s="43">
        <v>0</v>
      </c>
      <c r="I18" s="43">
        <v>1</v>
      </c>
      <c r="J18" s="43">
        <v>0</v>
      </c>
      <c r="K18" s="43">
        <v>0</v>
      </c>
      <c r="L18" s="43">
        <v>1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/>
      <c r="AL18" s="43">
        <v>0</v>
      </c>
      <c r="AM18" s="43">
        <v>0</v>
      </c>
      <c r="AN18" s="44">
        <v>-11.083718696151999</v>
      </c>
      <c r="AO18" s="44">
        <v>-68.779666163027002</v>
      </c>
      <c r="AP18" s="43"/>
      <c r="AQ18" s="43"/>
      <c r="AR18" s="43"/>
      <c r="AS18" s="27">
        <f>6371000*ACOS(COS(RADIANS(90-AN17))*COS(RADIANS(90-AN18))+SIN(RADIANS(90-AN17
))*SIN(RADIANS(90-AN18))*COS(RADIANS(AO17-AO18)))</f>
        <v>41.407355504148981</v>
      </c>
      <c r="AT18" s="168"/>
      <c r="AU18" s="169"/>
      <c r="AV18" s="48">
        <v>0</v>
      </c>
      <c r="AW18" s="48">
        <v>0</v>
      </c>
      <c r="AX18" s="43">
        <v>0</v>
      </c>
      <c r="AY18" s="43">
        <v>0</v>
      </c>
      <c r="AZ18" s="43">
        <f t="shared" si="2"/>
        <v>0</v>
      </c>
      <c r="BA18" s="43">
        <v>0</v>
      </c>
      <c r="BB18" s="43">
        <v>0</v>
      </c>
    </row>
    <row r="19" spans="1:54" s="47" customFormat="1">
      <c r="A19" s="49">
        <v>12</v>
      </c>
      <c r="B19" s="50">
        <v>119</v>
      </c>
      <c r="C19" s="43">
        <v>0</v>
      </c>
      <c r="D19" s="43">
        <v>0</v>
      </c>
      <c r="E19" s="43">
        <v>0</v>
      </c>
      <c r="F19" s="43">
        <v>1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1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1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 t="s">
        <v>53</v>
      </c>
      <c r="AL19" s="43">
        <v>1</v>
      </c>
      <c r="AM19" s="43">
        <v>0</v>
      </c>
      <c r="AN19" s="44">
        <v>-11.083666052573999</v>
      </c>
      <c r="AO19" s="44">
        <v>-68.779308423399002</v>
      </c>
      <c r="AP19" s="43"/>
      <c r="AQ19" s="43"/>
      <c r="AR19" s="43">
        <v>12</v>
      </c>
      <c r="AS19" s="27">
        <f>6371000*ACOS(COS(RADIANS(90-AN18))*COS(RADIANS(90-AN19))+SIN(RADIANS(90-AN18
))*SIN(RADIANS(90-AN19))*COS(RADIANS(AO18-AO19)))</f>
        <v>39.473224703782783</v>
      </c>
      <c r="AT19" s="168"/>
      <c r="AU19" s="169"/>
      <c r="AV19" s="48">
        <v>0</v>
      </c>
      <c r="AW19" s="48">
        <v>0</v>
      </c>
      <c r="AX19" s="43">
        <v>0</v>
      </c>
      <c r="AY19" s="43">
        <v>0</v>
      </c>
      <c r="AZ19" s="43">
        <f t="shared" si="2"/>
        <v>0</v>
      </c>
      <c r="BA19" s="43">
        <v>0</v>
      </c>
      <c r="BB19" s="43">
        <v>0</v>
      </c>
    </row>
    <row r="20" spans="1:54">
      <c r="A20" s="141" t="s">
        <v>22</v>
      </c>
      <c r="B20" s="141"/>
      <c r="C20" s="29">
        <f>SUM(C8:C19)</f>
        <v>0</v>
      </c>
      <c r="D20" s="29">
        <f>SUM(D8:D19)</f>
        <v>0</v>
      </c>
      <c r="E20" s="29">
        <f>SUM(E8:E19)</f>
        <v>0</v>
      </c>
      <c r="F20" s="29">
        <f>SUM(F8:F19)</f>
        <v>9</v>
      </c>
      <c r="G20" s="29">
        <f>SUM(G8:G19)</f>
        <v>0</v>
      </c>
      <c r="H20" s="29">
        <f>SUM(H8:H19)</f>
        <v>1</v>
      </c>
      <c r="I20" s="29">
        <f>SUM(I8:I19)</f>
        <v>8</v>
      </c>
      <c r="J20" s="29">
        <f>SUM(J8:J19)</f>
        <v>0</v>
      </c>
      <c r="K20" s="29">
        <f>SUM(K8:K19)</f>
        <v>0</v>
      </c>
      <c r="L20" s="29">
        <f>SUM(L8:L19)</f>
        <v>4</v>
      </c>
      <c r="M20" s="29">
        <f>SUM(M8:M19)</f>
        <v>2</v>
      </c>
      <c r="N20" s="29">
        <f>SUM(N8:N19)</f>
        <v>4</v>
      </c>
      <c r="O20" s="29">
        <f>SUM(O8:O19)</f>
        <v>0</v>
      </c>
      <c r="P20" s="29">
        <f>SUM(P8:P19)</f>
        <v>3</v>
      </c>
      <c r="Q20" s="29">
        <f>SUM(Q8:Q19)</f>
        <v>0</v>
      </c>
      <c r="R20" s="29">
        <f>SUM(R8:R19)</f>
        <v>0</v>
      </c>
      <c r="S20" s="29">
        <f>SUM(S8:S19)</f>
        <v>0</v>
      </c>
      <c r="T20" s="29">
        <f>SUM(T8:T19)</f>
        <v>0</v>
      </c>
      <c r="U20" s="29">
        <f>SUM(U8:U19)</f>
        <v>0</v>
      </c>
      <c r="V20" s="29">
        <f>SUM(V8:V19)</f>
        <v>2</v>
      </c>
      <c r="W20" s="29">
        <f>SUM(W8:W19)</f>
        <v>0</v>
      </c>
      <c r="X20" s="29">
        <f>SUM(X8:X19)</f>
        <v>1</v>
      </c>
      <c r="Y20" s="29">
        <f>SUM(Y8:Y19)</f>
        <v>0</v>
      </c>
      <c r="Z20" s="29">
        <f>SUM(Z8:Z19)</f>
        <v>0</v>
      </c>
      <c r="AA20" s="29">
        <f>SUM(AA8:AA19)</f>
        <v>0</v>
      </c>
      <c r="AB20" s="29">
        <f>SUM(AB8:AB19)</f>
        <v>0</v>
      </c>
      <c r="AC20" s="29">
        <f>SUM(AC8:AC19)</f>
        <v>0</v>
      </c>
      <c r="AD20" s="29">
        <f>SUM(AD8:AD19)</f>
        <v>0</v>
      </c>
      <c r="AE20" s="29">
        <f>SUM(AE8:AE19)</f>
        <v>0</v>
      </c>
      <c r="AF20" s="29">
        <f>SUM(AF8:AF19)</f>
        <v>0</v>
      </c>
      <c r="AG20" s="29">
        <f>SUM(AG8:AG19)</f>
        <v>0</v>
      </c>
      <c r="AH20" s="29">
        <f>SUM(AH8:AH19)</f>
        <v>0</v>
      </c>
      <c r="AI20" s="29">
        <f>SUM(AI8:AI19)</f>
        <v>1</v>
      </c>
      <c r="AJ20" s="29">
        <f>SUM(AJ8:AJ19)</f>
        <v>0</v>
      </c>
      <c r="AK20" s="29">
        <f>COUNTA(AK8:AK19)</f>
        <v>2</v>
      </c>
      <c r="AL20" s="29">
        <f>SUM(AL8:AL19)</f>
        <v>2</v>
      </c>
      <c r="AM20" s="29">
        <f>SUM(AM8:AM19)</f>
        <v>0</v>
      </c>
      <c r="AN20" s="142" t="s">
        <v>25</v>
      </c>
      <c r="AO20" s="142"/>
      <c r="AP20" s="142">
        <f>AR20+AS20</f>
        <v>425.31310893885285</v>
      </c>
      <c r="AQ20" s="142"/>
      <c r="AR20" s="29">
        <f>SUM(AR8:AR19)</f>
        <v>48</v>
      </c>
      <c r="AS20" s="29">
        <f>SUM(AS8:AS19)</f>
        <v>377.31310893885285</v>
      </c>
      <c r="AT20" s="142" t="s">
        <v>74</v>
      </c>
      <c r="AU20" s="142"/>
      <c r="AV20" s="29">
        <f>SUM(AV8:AV19)</f>
        <v>3</v>
      </c>
      <c r="AW20" s="29">
        <f>SUM(AW8:AW19)</f>
        <v>3</v>
      </c>
      <c r="AX20" s="29">
        <f>SUM(AX8:AX19)</f>
        <v>3</v>
      </c>
      <c r="AY20" s="29">
        <f>SUM(AY8:AY19)</f>
        <v>85.5</v>
      </c>
      <c r="AZ20" s="29">
        <f>SUM(AZ8:AZ19)</f>
        <v>106.875</v>
      </c>
      <c r="BA20" s="29">
        <f>SUM(BA8:BA19)</f>
        <v>1</v>
      </c>
      <c r="BB20" s="29">
        <f>SUM(BB8:BB19)</f>
        <v>0</v>
      </c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43">
    <mergeCell ref="A1:D2"/>
    <mergeCell ref="G1:AT1"/>
    <mergeCell ref="G2:AT2"/>
    <mergeCell ref="A3:AX3"/>
    <mergeCell ref="A4:E4"/>
    <mergeCell ref="F4:M4"/>
    <mergeCell ref="Q4:V4"/>
    <mergeCell ref="W4:AE4"/>
    <mergeCell ref="AG4:AJ4"/>
    <mergeCell ref="AU4:BB4"/>
    <mergeCell ref="AS5:AX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5:C5"/>
    <mergeCell ref="L5:Q5"/>
    <mergeCell ref="R5:AC5"/>
    <mergeCell ref="AF5:AK5"/>
    <mergeCell ref="AL5:AO5"/>
    <mergeCell ref="AQ5:AR5"/>
    <mergeCell ref="AT18:AU18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9:AU19"/>
    <mergeCell ref="A20:B20"/>
    <mergeCell ref="AN20:AO20"/>
    <mergeCell ref="AP20:AQ20"/>
    <mergeCell ref="AT20:AU20"/>
  </mergeCells>
  <dataValidations count="1">
    <dataValidation type="list" allowBlank="1" showInputMessage="1" showErrorMessage="1" sqref="AE5" xr:uid="{2598055B-B52A-49C3-8DB8-810EFFDDD73B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0111-4433-4EE0-AF5A-56FFE8205ED8}">
  <sheetPr>
    <tabColor theme="9"/>
    <pageSetUpPr fitToPage="1"/>
  </sheetPr>
  <dimension ref="A1:BB188"/>
  <sheetViews>
    <sheetView showGridLines="0" zoomScale="80" zoomScaleNormal="80" workbookViewId="0">
      <pane ySplit="7" topLeftCell="A8" activePane="bottomLeft" state="frozen"/>
      <selection activeCell="AU31" sqref="AU31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3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4.5546875" style="1" bestFit="1" customWidth="1"/>
    <col min="42" max="43" width="6.109375" style="1" bestFit="1" customWidth="1"/>
    <col min="44" max="44" width="5.5546875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7" t="s">
        <v>91</v>
      </c>
      <c r="AD7" s="17" t="s">
        <v>92</v>
      </c>
      <c r="AE7" s="17" t="s">
        <v>43</v>
      </c>
      <c r="AF7" s="17" t="s">
        <v>42</v>
      </c>
      <c r="AG7" s="17" t="s">
        <v>30</v>
      </c>
      <c r="AH7" s="17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116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-11.083780058707999</v>
      </c>
      <c r="AO8" s="28">
        <v>-68.780393544584001</v>
      </c>
      <c r="AP8" s="55">
        <v>4</v>
      </c>
      <c r="AQ8" s="55">
        <v>17</v>
      </c>
      <c r="AR8" s="55">
        <f>AQ8-AP8</f>
        <v>13</v>
      </c>
      <c r="AS8" s="55"/>
      <c r="AT8" s="175"/>
      <c r="AU8" s="176"/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</row>
    <row r="9" spans="1:54">
      <c r="A9" s="27">
        <v>2</v>
      </c>
      <c r="B9" s="27">
        <v>115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-11.083751104739999</v>
      </c>
      <c r="AO9" s="28">
        <v>-68.780474010853993</v>
      </c>
      <c r="AP9" s="55" t="s">
        <v>319</v>
      </c>
      <c r="AQ9" s="55" t="s">
        <v>319</v>
      </c>
      <c r="AR9" s="55">
        <f t="shared" ref="AR9:AR26" si="0">AQ9-AP9</f>
        <v>0</v>
      </c>
      <c r="AS9" s="27">
        <f t="shared" ref="AS9:AS11" si="1">SUM(AP9-AQ8)</f>
        <v>12</v>
      </c>
      <c r="AT9" s="175"/>
      <c r="AU9" s="176"/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</row>
    <row r="10" spans="1:54">
      <c r="A10" s="27">
        <v>3</v>
      </c>
      <c r="B10" s="27">
        <v>114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-11.084203674668</v>
      </c>
      <c r="AO10" s="28">
        <v>-68.780466131864998</v>
      </c>
      <c r="AP10" s="55" t="s">
        <v>320</v>
      </c>
      <c r="AQ10" s="55" t="s">
        <v>320</v>
      </c>
      <c r="AR10" s="55">
        <f t="shared" si="0"/>
        <v>0</v>
      </c>
      <c r="AS10" s="27">
        <f t="shared" si="1"/>
        <v>52</v>
      </c>
      <c r="AT10" s="175"/>
      <c r="AU10" s="176"/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</row>
    <row r="11" spans="1:54">
      <c r="A11" s="27">
        <v>4</v>
      </c>
      <c r="B11" s="27">
        <v>120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0</v>
      </c>
      <c r="I11" s="27">
        <v>1</v>
      </c>
      <c r="J11" s="27">
        <v>0</v>
      </c>
      <c r="K11" s="27">
        <v>0</v>
      </c>
      <c r="L11" s="27">
        <v>0</v>
      </c>
      <c r="M11" s="27">
        <v>1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-11.084668253063001</v>
      </c>
      <c r="AO11" s="28">
        <v>-68.780404105781997</v>
      </c>
      <c r="AP11" s="55" t="s">
        <v>321</v>
      </c>
      <c r="AQ11" s="55" t="s">
        <v>321</v>
      </c>
      <c r="AR11" s="55">
        <f t="shared" si="0"/>
        <v>0</v>
      </c>
      <c r="AS11" s="27">
        <f t="shared" si="1"/>
        <v>51</v>
      </c>
      <c r="AT11" s="175"/>
      <c r="AU11" s="176"/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</row>
    <row r="12" spans="1:54">
      <c r="A12" s="27">
        <v>5</v>
      </c>
      <c r="B12" s="27">
        <v>121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1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 t="s">
        <v>131</v>
      </c>
      <c r="AL12" s="27">
        <v>1</v>
      </c>
      <c r="AM12" s="27">
        <v>0</v>
      </c>
      <c r="AN12" s="28">
        <v>-11.085108812204</v>
      </c>
      <c r="AO12" s="28">
        <v>-68.780324645340002</v>
      </c>
      <c r="AP12" s="55">
        <v>181</v>
      </c>
      <c r="AQ12" s="55">
        <v>207</v>
      </c>
      <c r="AR12" s="55">
        <f t="shared" si="0"/>
        <v>26</v>
      </c>
      <c r="AS12" s="27">
        <f>SUM(AP12-AQ11)</f>
        <v>49</v>
      </c>
      <c r="AT12" s="175"/>
      <c r="AU12" s="176"/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</row>
    <row r="13" spans="1:54">
      <c r="A13" s="27">
        <v>6</v>
      </c>
      <c r="B13" s="27">
        <v>122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28">
        <v>-11.08538584756</v>
      </c>
      <c r="AO13" s="28">
        <v>-68.780293799936004</v>
      </c>
      <c r="AP13" s="55" t="s">
        <v>322</v>
      </c>
      <c r="AQ13" s="55" t="s">
        <v>322</v>
      </c>
      <c r="AR13" s="55">
        <f t="shared" si="0"/>
        <v>0</v>
      </c>
      <c r="AS13" s="27">
        <f t="shared" ref="AS13:AS26" si="2">SUM(AP13-AQ12)</f>
        <v>30</v>
      </c>
      <c r="AT13" s="175"/>
      <c r="AU13" s="176"/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</row>
    <row r="14" spans="1:54">
      <c r="A14" s="27">
        <v>7</v>
      </c>
      <c r="B14" s="27">
        <v>123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/>
      <c r="AL14" s="27">
        <v>0</v>
      </c>
      <c r="AM14" s="27">
        <v>0</v>
      </c>
      <c r="AN14" s="28">
        <v>-11.085569933905999</v>
      </c>
      <c r="AO14" s="28">
        <v>-68.780225571244003</v>
      </c>
      <c r="AP14" s="55" t="s">
        <v>323</v>
      </c>
      <c r="AQ14" s="55" t="s">
        <v>323</v>
      </c>
      <c r="AR14" s="55">
        <f t="shared" si="0"/>
        <v>0</v>
      </c>
      <c r="AS14" s="27">
        <f t="shared" si="2"/>
        <v>21</v>
      </c>
      <c r="AT14" s="175"/>
      <c r="AU14" s="176"/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</row>
    <row r="15" spans="1:54">
      <c r="A15" s="27">
        <v>8</v>
      </c>
      <c r="B15" s="27">
        <v>124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0</v>
      </c>
      <c r="M15" s="27">
        <v>1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/>
      <c r="AL15" s="27">
        <v>0</v>
      </c>
      <c r="AM15" s="27">
        <v>0</v>
      </c>
      <c r="AN15" s="28">
        <v>-11.085531603586</v>
      </c>
      <c r="AO15" s="28">
        <v>-68.779940418899002</v>
      </c>
      <c r="AP15" s="55">
        <v>293</v>
      </c>
      <c r="AQ15" s="55">
        <v>293</v>
      </c>
      <c r="AR15" s="55">
        <f t="shared" si="0"/>
        <v>0</v>
      </c>
      <c r="AS15" s="27">
        <f t="shared" si="2"/>
        <v>35</v>
      </c>
      <c r="AT15" s="175"/>
      <c r="AU15" s="176"/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</row>
    <row r="16" spans="1:54">
      <c r="A16" s="27">
        <v>9</v>
      </c>
      <c r="B16" s="27">
        <v>125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1</v>
      </c>
      <c r="I16" s="27">
        <v>0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/>
      <c r="AL16" s="27">
        <v>0</v>
      </c>
      <c r="AM16" s="27">
        <v>0</v>
      </c>
      <c r="AN16" s="28">
        <v>-11.085517784733</v>
      </c>
      <c r="AO16" s="28">
        <v>-68.779788874088993</v>
      </c>
      <c r="AP16" s="55" t="s">
        <v>324</v>
      </c>
      <c r="AQ16" s="55" t="s">
        <v>324</v>
      </c>
      <c r="AR16" s="55">
        <f t="shared" si="0"/>
        <v>0</v>
      </c>
      <c r="AS16" s="27">
        <f t="shared" si="2"/>
        <v>32</v>
      </c>
      <c r="AT16" s="175"/>
      <c r="AU16" s="176"/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</row>
    <row r="17" spans="1:54">
      <c r="A17" s="27">
        <v>10</v>
      </c>
      <c r="B17" s="27">
        <v>126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7">
        <v>0</v>
      </c>
      <c r="I17" s="27">
        <v>1</v>
      </c>
      <c r="J17" s="27">
        <v>0</v>
      </c>
      <c r="K17" s="27">
        <v>0</v>
      </c>
      <c r="L17" s="27">
        <v>1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/>
      <c r="AL17" s="27">
        <v>0</v>
      </c>
      <c r="AM17" s="27">
        <v>0</v>
      </c>
      <c r="AN17" s="28">
        <v>-11.085507091197</v>
      </c>
      <c r="AO17" s="28">
        <v>-68.779299203305996</v>
      </c>
      <c r="AP17" s="55" t="s">
        <v>325</v>
      </c>
      <c r="AQ17" s="55" t="s">
        <v>325</v>
      </c>
      <c r="AR17" s="55">
        <f t="shared" si="0"/>
        <v>0</v>
      </c>
      <c r="AS17" s="27">
        <f t="shared" si="2"/>
        <v>33</v>
      </c>
      <c r="AT17" s="175"/>
      <c r="AU17" s="176"/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</row>
    <row r="18" spans="1:54">
      <c r="A18" s="27">
        <v>11</v>
      </c>
      <c r="B18" s="27">
        <v>127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1</v>
      </c>
      <c r="I18" s="27">
        <v>0</v>
      </c>
      <c r="J18" s="27">
        <v>0</v>
      </c>
      <c r="K18" s="27">
        <v>0</v>
      </c>
      <c r="L18" s="27">
        <v>0</v>
      </c>
      <c r="M18" s="27">
        <v>1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/>
      <c r="AL18" s="27">
        <v>0</v>
      </c>
      <c r="AM18" s="27">
        <v>0</v>
      </c>
      <c r="AN18" s="28">
        <v>-11.085491792128</v>
      </c>
      <c r="AO18" s="28">
        <v>-68.779004998505002</v>
      </c>
      <c r="AP18" s="55" t="s">
        <v>326</v>
      </c>
      <c r="AQ18" s="55" t="s">
        <v>326</v>
      </c>
      <c r="AR18" s="55">
        <f t="shared" si="0"/>
        <v>0</v>
      </c>
      <c r="AS18" s="27">
        <f t="shared" si="2"/>
        <v>29</v>
      </c>
      <c r="AT18" s="175"/>
      <c r="AU18" s="176"/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</row>
    <row r="19" spans="1:54">
      <c r="A19" s="27">
        <v>12</v>
      </c>
      <c r="B19" s="27">
        <v>128</v>
      </c>
      <c r="C19" s="27">
        <v>0</v>
      </c>
      <c r="D19" s="27">
        <v>0</v>
      </c>
      <c r="E19" s="27">
        <v>0</v>
      </c>
      <c r="F19" s="27">
        <v>1</v>
      </c>
      <c r="G19" s="27">
        <v>0</v>
      </c>
      <c r="H19" s="27">
        <v>0</v>
      </c>
      <c r="I19" s="27">
        <v>1</v>
      </c>
      <c r="J19" s="27">
        <v>0</v>
      </c>
      <c r="K19" s="27">
        <v>0</v>
      </c>
      <c r="L19" s="27">
        <v>1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1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 t="s">
        <v>51</v>
      </c>
      <c r="AL19" s="27">
        <v>1</v>
      </c>
      <c r="AM19" s="27">
        <v>0</v>
      </c>
      <c r="AN19" s="28">
        <v>-11.085502978818999</v>
      </c>
      <c r="AO19" s="28">
        <v>-68.778699226677006</v>
      </c>
      <c r="AP19" s="55">
        <v>423</v>
      </c>
      <c r="AQ19" s="55">
        <v>449</v>
      </c>
      <c r="AR19" s="55">
        <f t="shared" si="0"/>
        <v>26</v>
      </c>
      <c r="AS19" s="27">
        <f t="shared" si="2"/>
        <v>36</v>
      </c>
      <c r="AT19" s="175"/>
      <c r="AU19" s="176"/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</row>
    <row r="20" spans="1:54">
      <c r="A20" s="27">
        <v>13</v>
      </c>
      <c r="B20" s="27">
        <v>129</v>
      </c>
      <c r="C20" s="27">
        <v>0</v>
      </c>
      <c r="D20" s="27">
        <v>0</v>
      </c>
      <c r="E20" s="27">
        <v>0</v>
      </c>
      <c r="F20" s="27">
        <v>1</v>
      </c>
      <c r="G20" s="27">
        <v>0</v>
      </c>
      <c r="H20" s="27">
        <v>1</v>
      </c>
      <c r="I20" s="27">
        <v>0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/>
      <c r="AL20" s="27">
        <v>0</v>
      </c>
      <c r="AM20" s="27">
        <v>0</v>
      </c>
      <c r="AN20" s="28">
        <v>-11.085549370681001</v>
      </c>
      <c r="AO20" s="28">
        <v>-68.778350539504999</v>
      </c>
      <c r="AP20" s="55" t="s">
        <v>327</v>
      </c>
      <c r="AQ20" s="55" t="s">
        <v>327</v>
      </c>
      <c r="AR20" s="55">
        <f t="shared" si="0"/>
        <v>0</v>
      </c>
      <c r="AS20" s="27">
        <f t="shared" si="2"/>
        <v>42</v>
      </c>
      <c r="AT20" s="175"/>
      <c r="AU20" s="176"/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</row>
    <row r="21" spans="1:54">
      <c r="A21" s="27">
        <v>14</v>
      </c>
      <c r="B21" s="27">
        <v>130</v>
      </c>
      <c r="C21" s="27">
        <v>0</v>
      </c>
      <c r="D21" s="27">
        <v>0</v>
      </c>
      <c r="E21" s="27">
        <v>0</v>
      </c>
      <c r="F21" s="27">
        <v>1</v>
      </c>
      <c r="G21" s="27">
        <v>0</v>
      </c>
      <c r="H21" s="27">
        <v>0</v>
      </c>
      <c r="I21" s="27">
        <v>1</v>
      </c>
      <c r="J21" s="27">
        <v>0</v>
      </c>
      <c r="K21" s="27">
        <v>0</v>
      </c>
      <c r="L21" s="27">
        <v>1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/>
      <c r="AL21" s="27">
        <v>0</v>
      </c>
      <c r="AM21" s="27">
        <v>0</v>
      </c>
      <c r="AN21" s="28">
        <v>-11.085552331862999</v>
      </c>
      <c r="AO21" s="28">
        <v>-68.778011575340997</v>
      </c>
      <c r="AP21" s="55" t="s">
        <v>328</v>
      </c>
      <c r="AQ21" s="55" t="s">
        <v>328</v>
      </c>
      <c r="AR21" s="55">
        <f t="shared" si="0"/>
        <v>0</v>
      </c>
      <c r="AS21" s="27">
        <f t="shared" si="2"/>
        <v>37</v>
      </c>
      <c r="AT21" s="175"/>
      <c r="AU21" s="176"/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</row>
    <row r="22" spans="1:54">
      <c r="A22" s="27">
        <v>15</v>
      </c>
      <c r="B22" s="27">
        <v>131</v>
      </c>
      <c r="C22" s="27">
        <v>0</v>
      </c>
      <c r="D22" s="27">
        <v>0</v>
      </c>
      <c r="E22" s="27">
        <v>0</v>
      </c>
      <c r="F22" s="27">
        <v>1</v>
      </c>
      <c r="G22" s="27">
        <v>0</v>
      </c>
      <c r="H22" s="27">
        <v>1</v>
      </c>
      <c r="I22" s="27">
        <v>0</v>
      </c>
      <c r="J22" s="27">
        <v>0</v>
      </c>
      <c r="K22" s="27">
        <v>0</v>
      </c>
      <c r="L22" s="27">
        <v>1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/>
      <c r="AL22" s="27">
        <v>0</v>
      </c>
      <c r="AM22" s="27">
        <v>0</v>
      </c>
      <c r="AN22" s="28">
        <v>-11.085547067539</v>
      </c>
      <c r="AO22" s="28">
        <v>-68.777631707488993</v>
      </c>
      <c r="AP22" s="55" t="s">
        <v>329</v>
      </c>
      <c r="AQ22" s="55" t="s">
        <v>329</v>
      </c>
      <c r="AR22" s="55">
        <f t="shared" si="0"/>
        <v>0</v>
      </c>
      <c r="AS22" s="27">
        <f t="shared" si="2"/>
        <v>43</v>
      </c>
      <c r="AT22" s="175" t="s">
        <v>219</v>
      </c>
      <c r="AU22" s="176"/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</row>
    <row r="23" spans="1:54">
      <c r="A23" s="27">
        <v>16</v>
      </c>
      <c r="B23" s="27">
        <v>132</v>
      </c>
      <c r="C23" s="27">
        <v>0</v>
      </c>
      <c r="D23" s="27">
        <v>0</v>
      </c>
      <c r="E23" s="27">
        <v>0</v>
      </c>
      <c r="F23" s="27">
        <v>1</v>
      </c>
      <c r="G23" s="27">
        <v>0</v>
      </c>
      <c r="H23" s="27">
        <v>0</v>
      </c>
      <c r="I23" s="27">
        <v>1</v>
      </c>
      <c r="J23" s="27">
        <v>0</v>
      </c>
      <c r="K23" s="27">
        <v>0</v>
      </c>
      <c r="L23" s="27">
        <v>1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/>
      <c r="AL23" s="27">
        <v>0</v>
      </c>
      <c r="AM23" s="27">
        <v>0</v>
      </c>
      <c r="AN23" s="28">
        <v>-11.085532261626</v>
      </c>
      <c r="AO23" s="28">
        <v>-68.777311518787997</v>
      </c>
      <c r="AP23" s="55" t="s">
        <v>330</v>
      </c>
      <c r="AQ23" s="55" t="s">
        <v>330</v>
      </c>
      <c r="AR23" s="55">
        <f t="shared" si="0"/>
        <v>0</v>
      </c>
      <c r="AS23" s="27">
        <f t="shared" si="2"/>
        <v>39</v>
      </c>
      <c r="AT23" s="175"/>
      <c r="AU23" s="176"/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</row>
    <row r="24" spans="1:54">
      <c r="A24" s="27">
        <v>17</v>
      </c>
      <c r="B24" s="27">
        <v>133</v>
      </c>
      <c r="C24" s="27">
        <v>0</v>
      </c>
      <c r="D24" s="27">
        <v>0</v>
      </c>
      <c r="E24" s="27">
        <v>0</v>
      </c>
      <c r="F24" s="27">
        <v>1</v>
      </c>
      <c r="G24" s="27">
        <v>0</v>
      </c>
      <c r="H24" s="27">
        <v>1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/>
      <c r="AL24" s="27">
        <v>0</v>
      </c>
      <c r="AM24" s="27">
        <v>0</v>
      </c>
      <c r="AN24" s="28">
        <v>-11.085454775748</v>
      </c>
      <c r="AO24" s="28">
        <v>-68.776858728378997</v>
      </c>
      <c r="AP24" s="55" t="s">
        <v>331</v>
      </c>
      <c r="AQ24" s="55" t="s">
        <v>331</v>
      </c>
      <c r="AR24" s="55">
        <f t="shared" si="0"/>
        <v>0</v>
      </c>
      <c r="AS24" s="27">
        <f t="shared" si="2"/>
        <v>44</v>
      </c>
      <c r="AT24" s="175"/>
      <c r="AU24" s="176"/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</row>
    <row r="25" spans="1:54">
      <c r="A25" s="27">
        <v>18</v>
      </c>
      <c r="B25" s="27">
        <v>134</v>
      </c>
      <c r="C25" s="27">
        <v>0</v>
      </c>
      <c r="D25" s="27">
        <v>0</v>
      </c>
      <c r="E25" s="27">
        <v>0</v>
      </c>
      <c r="F25" s="27">
        <v>1</v>
      </c>
      <c r="G25" s="27">
        <v>0</v>
      </c>
      <c r="H25" s="27">
        <v>1</v>
      </c>
      <c r="I25" s="27">
        <v>0</v>
      </c>
      <c r="J25" s="27">
        <v>0</v>
      </c>
      <c r="K25" s="27">
        <v>0</v>
      </c>
      <c r="L25" s="27">
        <v>0</v>
      </c>
      <c r="M25" s="27">
        <v>1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/>
      <c r="AL25" s="27">
        <v>0</v>
      </c>
      <c r="AM25" s="27">
        <v>0</v>
      </c>
      <c r="AN25" s="28">
        <v>-11.085400999999999</v>
      </c>
      <c r="AO25" s="28">
        <v>-68.776509000000004</v>
      </c>
      <c r="AP25" s="55" t="s">
        <v>332</v>
      </c>
      <c r="AQ25" s="55" t="s">
        <v>332</v>
      </c>
      <c r="AR25" s="55">
        <f t="shared" si="0"/>
        <v>0</v>
      </c>
      <c r="AS25" s="27">
        <f t="shared" si="2"/>
        <v>39</v>
      </c>
      <c r="AT25" s="40"/>
      <c r="AU25" s="41"/>
      <c r="AV25" s="27"/>
      <c r="AW25" s="27"/>
      <c r="AX25" s="27"/>
      <c r="AY25" s="27"/>
      <c r="AZ25" s="27"/>
      <c r="BA25" s="27"/>
      <c r="BB25" s="27"/>
    </row>
    <row r="26" spans="1:54">
      <c r="A26" s="27">
        <v>19</v>
      </c>
      <c r="B26" s="27">
        <v>135</v>
      </c>
      <c r="C26" s="27">
        <v>0</v>
      </c>
      <c r="D26" s="27">
        <v>0</v>
      </c>
      <c r="E26" s="27">
        <v>0</v>
      </c>
      <c r="F26" s="27">
        <v>1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 t="s">
        <v>52</v>
      </c>
      <c r="AL26" s="27">
        <v>1</v>
      </c>
      <c r="AM26" s="27">
        <v>0</v>
      </c>
      <c r="AN26" s="28">
        <v>-11.085348339225</v>
      </c>
      <c r="AO26" s="28">
        <v>-68.776150457561002</v>
      </c>
      <c r="AP26" s="55">
        <v>733</v>
      </c>
      <c r="AQ26" s="55">
        <v>743</v>
      </c>
      <c r="AR26" s="55">
        <f t="shared" si="0"/>
        <v>10</v>
      </c>
      <c r="AS26" s="27">
        <f t="shared" si="2"/>
        <v>40</v>
      </c>
      <c r="AT26" s="175"/>
      <c r="AU26" s="176"/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</row>
    <row r="27" spans="1:54">
      <c r="A27" s="141" t="s">
        <v>22</v>
      </c>
      <c r="B27" s="141"/>
      <c r="C27" s="29">
        <f>SUM(C8:C26)</f>
        <v>0</v>
      </c>
      <c r="D27" s="29">
        <f t="shared" ref="D27:AJ27" si="3">SUM(D8:D26)</f>
        <v>0</v>
      </c>
      <c r="E27" s="29">
        <f t="shared" si="3"/>
        <v>0</v>
      </c>
      <c r="F27" s="29">
        <f t="shared" si="3"/>
        <v>16</v>
      </c>
      <c r="G27" s="29">
        <f t="shared" si="3"/>
        <v>0</v>
      </c>
      <c r="H27" s="29">
        <f t="shared" si="3"/>
        <v>10</v>
      </c>
      <c r="I27" s="29">
        <f t="shared" si="3"/>
        <v>6</v>
      </c>
      <c r="J27" s="29">
        <f t="shared" si="3"/>
        <v>0</v>
      </c>
      <c r="K27" s="29">
        <f t="shared" si="3"/>
        <v>0</v>
      </c>
      <c r="L27" s="29">
        <f t="shared" si="3"/>
        <v>13</v>
      </c>
      <c r="M27" s="29">
        <f t="shared" si="3"/>
        <v>4</v>
      </c>
      <c r="N27" s="29">
        <f t="shared" si="3"/>
        <v>2</v>
      </c>
      <c r="O27" s="29">
        <f t="shared" si="3"/>
        <v>0</v>
      </c>
      <c r="P27" s="29">
        <f t="shared" si="3"/>
        <v>0</v>
      </c>
      <c r="Q27" s="29">
        <f t="shared" si="3"/>
        <v>0</v>
      </c>
      <c r="R27" s="29">
        <f t="shared" si="3"/>
        <v>0</v>
      </c>
      <c r="S27" s="29">
        <f t="shared" si="3"/>
        <v>0</v>
      </c>
      <c r="T27" s="29">
        <f t="shared" si="3"/>
        <v>0</v>
      </c>
      <c r="U27" s="29">
        <f t="shared" si="3"/>
        <v>0</v>
      </c>
      <c r="V27" s="29">
        <f t="shared" si="3"/>
        <v>3</v>
      </c>
      <c r="W27" s="29">
        <f t="shared" si="3"/>
        <v>0</v>
      </c>
      <c r="X27" s="29">
        <f t="shared" si="3"/>
        <v>0</v>
      </c>
      <c r="Y27" s="29">
        <f t="shared" si="3"/>
        <v>0</v>
      </c>
      <c r="Z27" s="29">
        <f t="shared" si="3"/>
        <v>0</v>
      </c>
      <c r="AA27" s="29">
        <f t="shared" si="3"/>
        <v>0</v>
      </c>
      <c r="AB27" s="29">
        <f t="shared" si="3"/>
        <v>0</v>
      </c>
      <c r="AC27" s="29">
        <f t="shared" si="3"/>
        <v>0</v>
      </c>
      <c r="AD27" s="29">
        <f t="shared" si="3"/>
        <v>0</v>
      </c>
      <c r="AE27" s="29">
        <f t="shared" si="3"/>
        <v>0</v>
      </c>
      <c r="AF27" s="29">
        <f t="shared" si="3"/>
        <v>0</v>
      </c>
      <c r="AG27" s="29">
        <f t="shared" si="3"/>
        <v>0</v>
      </c>
      <c r="AH27" s="29">
        <f t="shared" si="3"/>
        <v>0</v>
      </c>
      <c r="AI27" s="29">
        <f t="shared" si="3"/>
        <v>0</v>
      </c>
      <c r="AJ27" s="29">
        <f t="shared" si="3"/>
        <v>0</v>
      </c>
      <c r="AK27" s="29">
        <f>COUNTA(AK8:AK26)</f>
        <v>3</v>
      </c>
      <c r="AL27" s="29">
        <f>SUM(AL8:AL26)</f>
        <v>3</v>
      </c>
      <c r="AM27" s="29">
        <f>SUM(AM8:AM26)</f>
        <v>0</v>
      </c>
      <c r="AN27" s="177" t="s">
        <v>25</v>
      </c>
      <c r="AO27" s="178"/>
      <c r="AP27" s="142">
        <f>AR27+AS27</f>
        <v>739</v>
      </c>
      <c r="AQ27" s="142"/>
      <c r="AR27" s="25">
        <f>SUM(AR8:AR26)</f>
        <v>75</v>
      </c>
      <c r="AS27" s="25">
        <f>SUM(AS8:AS26)</f>
        <v>664</v>
      </c>
      <c r="AT27" s="142" t="s">
        <v>74</v>
      </c>
      <c r="AU27" s="142"/>
      <c r="AV27" s="29">
        <f t="shared" ref="AV27:BB27" si="4">SUM(AV8:AV26)</f>
        <v>0</v>
      </c>
      <c r="AW27" s="29">
        <f t="shared" si="4"/>
        <v>0</v>
      </c>
      <c r="AX27" s="29">
        <f t="shared" si="4"/>
        <v>0</v>
      </c>
      <c r="AY27" s="29">
        <f t="shared" si="4"/>
        <v>0</v>
      </c>
      <c r="AZ27" s="29">
        <f t="shared" si="4"/>
        <v>0</v>
      </c>
      <c r="BA27" s="29">
        <f t="shared" si="4"/>
        <v>0</v>
      </c>
      <c r="BB27" s="29">
        <f t="shared" si="4"/>
        <v>0</v>
      </c>
    </row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43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T12:AU1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T24:AU24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6:AU26"/>
    <mergeCell ref="A27:B27"/>
    <mergeCell ref="AN27:AO27"/>
    <mergeCell ref="AP27:AQ27"/>
    <mergeCell ref="AT27:AU2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AC1C-A844-425A-ACEE-5EC8850D85B5}">
  <sheetPr>
    <tabColor theme="9"/>
    <pageSetUpPr fitToPage="1"/>
  </sheetPr>
  <dimension ref="A1:BB240"/>
  <sheetViews>
    <sheetView showGridLines="0" zoomScale="80" zoomScaleNormal="80" workbookViewId="0">
      <pane xSplit="2" ySplit="7" topLeftCell="C8" activePane="bottomRight" state="frozen"/>
      <selection activeCell="AU31" sqref="AU31"/>
      <selection pane="topRight" activeCell="AU31" sqref="AU31"/>
      <selection pane="bottomLeft" activeCell="AU31" sqref="AU31"/>
      <selection pane="bottomRight" activeCell="AJ76" sqref="AJ76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3.5546875" style="1" bestFit="1" customWidth="1"/>
    <col min="10" max="11" width="3.109375" style="1" bestFit="1" customWidth="1"/>
    <col min="12" max="12" width="4.33203125" style="1" bestFit="1" customWidth="1"/>
    <col min="13" max="13" width="4" style="1" bestFit="1" customWidth="1"/>
    <col min="14" max="14" width="3.44140625" style="1" bestFit="1" customWidth="1"/>
    <col min="15" max="15" width="3.44140625" style="1" customWidth="1"/>
    <col min="16" max="16" width="3.44140625" style="1" bestFit="1" customWidth="1"/>
    <col min="17" max="17" width="4.332031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55468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.88671875" style="1" bestFit="1" customWidth="1"/>
    <col min="45" max="45" width="5.664062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66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25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-11.080916892963</v>
      </c>
      <c r="AO8" s="28">
        <v>-68.784290794282995</v>
      </c>
      <c r="AP8" s="27">
        <v>4000</v>
      </c>
      <c r="AQ8" s="27">
        <v>3986</v>
      </c>
      <c r="AR8" s="27">
        <f>AP8-AQ8</f>
        <v>14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24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-11.081283756148</v>
      </c>
      <c r="AO9" s="28">
        <v>-68.784091640263</v>
      </c>
      <c r="AP9" s="27">
        <v>3940</v>
      </c>
      <c r="AQ9" s="27">
        <v>3940</v>
      </c>
      <c r="AR9" s="27">
        <f t="shared" ref="AR9:AR73" si="0">AP9-AQ9</f>
        <v>0</v>
      </c>
      <c r="AS9" s="27">
        <f>SUM(AQ8-AP9)</f>
        <v>46</v>
      </c>
      <c r="AT9" s="40"/>
      <c r="AU9" s="41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23</v>
      </c>
      <c r="C10" s="27"/>
      <c r="D10" s="27"/>
      <c r="E10" s="27"/>
      <c r="F10" s="27"/>
      <c r="G10" s="27"/>
      <c r="H10" s="27"/>
      <c r="I10" s="27"/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-11.081643051293</v>
      </c>
      <c r="AO10" s="28">
        <v>-68.783917296677004</v>
      </c>
      <c r="AP10" s="27">
        <v>3896</v>
      </c>
      <c r="AQ10" s="27">
        <v>3896</v>
      </c>
      <c r="AR10" s="27">
        <f t="shared" si="0"/>
        <v>0</v>
      </c>
      <c r="AS10" s="27">
        <f t="shared" ref="AS10:AS73" si="1">SUM(AQ9-AP10)</f>
        <v>44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43">
        <v>136</v>
      </c>
      <c r="C11" s="27"/>
      <c r="D11" s="27"/>
      <c r="E11" s="27"/>
      <c r="F11" s="27">
        <v>1</v>
      </c>
      <c r="G11" s="27"/>
      <c r="H11" s="27">
        <v>1</v>
      </c>
      <c r="I11" s="27"/>
      <c r="J11" s="27"/>
      <c r="K11" s="27"/>
      <c r="L11" s="27">
        <v>1</v>
      </c>
      <c r="M11" s="27"/>
      <c r="N11" s="27"/>
      <c r="O11" s="27"/>
      <c r="P11" s="27"/>
      <c r="Q11" s="27">
        <v>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-11.081735836246001</v>
      </c>
      <c r="AO11" s="28">
        <v>-68.784208986907998</v>
      </c>
      <c r="AP11" s="27">
        <v>3862</v>
      </c>
      <c r="AQ11" s="27">
        <v>3862</v>
      </c>
      <c r="AR11" s="27">
        <f t="shared" si="0"/>
        <v>0</v>
      </c>
      <c r="AS11" s="27">
        <f t="shared" si="1"/>
        <v>34</v>
      </c>
      <c r="AT11" s="180"/>
      <c r="AU11" s="181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43">
        <f>B11+1</f>
        <v>137</v>
      </c>
      <c r="C12" s="27"/>
      <c r="D12" s="27"/>
      <c r="E12" s="27"/>
      <c r="F12" s="27">
        <v>1</v>
      </c>
      <c r="G12" s="27">
        <v>1</v>
      </c>
      <c r="H12" s="27">
        <v>1</v>
      </c>
      <c r="I12" s="27"/>
      <c r="J12" s="27"/>
      <c r="K12" s="27"/>
      <c r="L12" s="27"/>
      <c r="M12" s="27">
        <v>1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-11.081898374334999</v>
      </c>
      <c r="AO12" s="28">
        <v>-68.784594219176995</v>
      </c>
      <c r="AP12" s="27">
        <v>3814</v>
      </c>
      <c r="AQ12" s="27">
        <v>3814</v>
      </c>
      <c r="AR12" s="27">
        <f t="shared" si="0"/>
        <v>0</v>
      </c>
      <c r="AS12" s="27">
        <f t="shared" si="1"/>
        <v>48</v>
      </c>
      <c r="AT12" s="182"/>
      <c r="AU12" s="183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43">
        <f t="shared" ref="B13:B76" si="2">B12+1</f>
        <v>138</v>
      </c>
      <c r="C13" s="27"/>
      <c r="D13" s="27"/>
      <c r="E13" s="27"/>
      <c r="F13" s="27">
        <v>1</v>
      </c>
      <c r="G13" s="27"/>
      <c r="H13" s="27">
        <v>1</v>
      </c>
      <c r="I13" s="27"/>
      <c r="J13" s="27"/>
      <c r="K13" s="27"/>
      <c r="L13" s="27">
        <v>1</v>
      </c>
      <c r="M13" s="27"/>
      <c r="N13" s="27"/>
      <c r="O13" s="27"/>
      <c r="P13" s="27"/>
      <c r="Q13" s="27">
        <v>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-11.082070454036</v>
      </c>
      <c r="AO13" s="28">
        <v>-68.785057235509001</v>
      </c>
      <c r="AP13" s="27">
        <v>3763</v>
      </c>
      <c r="AQ13" s="27">
        <v>3763</v>
      </c>
      <c r="AR13" s="27">
        <f t="shared" si="0"/>
        <v>0</v>
      </c>
      <c r="AS13" s="27">
        <f t="shared" si="1"/>
        <v>51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43">
        <f t="shared" si="2"/>
        <v>139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27"/>
      <c r="L14" s="27"/>
      <c r="M14" s="27">
        <v>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-11.082252404354</v>
      </c>
      <c r="AO14" s="28">
        <v>-68.785515893249993</v>
      </c>
      <c r="AP14" s="27">
        <v>3711</v>
      </c>
      <c r="AQ14" s="27">
        <v>3711</v>
      </c>
      <c r="AR14" s="27">
        <f t="shared" si="0"/>
        <v>0</v>
      </c>
      <c r="AS14" s="27">
        <f t="shared" si="1"/>
        <v>52</v>
      </c>
      <c r="AT14" s="175"/>
      <c r="AU14" s="176"/>
      <c r="AV14" s="27"/>
      <c r="AW14" s="27"/>
      <c r="AX14" s="27"/>
      <c r="AY14" s="27"/>
      <c r="AZ14" s="27"/>
      <c r="BA14" s="27"/>
      <c r="BB14" s="27"/>
    </row>
    <row r="15" spans="1:54">
      <c r="A15" s="27">
        <v>9</v>
      </c>
      <c r="B15" s="43">
        <f t="shared" si="2"/>
        <v>140</v>
      </c>
      <c r="C15" s="27"/>
      <c r="D15" s="27"/>
      <c r="E15" s="27"/>
      <c r="F15" s="27">
        <v>1</v>
      </c>
      <c r="G15" s="27"/>
      <c r="H15" s="27">
        <v>1</v>
      </c>
      <c r="I15" s="27"/>
      <c r="J15" s="27"/>
      <c r="K15" s="27"/>
      <c r="L15" s="27">
        <v>1</v>
      </c>
      <c r="M15" s="27"/>
      <c r="N15" s="27"/>
      <c r="O15" s="27"/>
      <c r="P15" s="27"/>
      <c r="Q15" s="27">
        <v>1</v>
      </c>
      <c r="R15" s="27"/>
      <c r="S15" s="27"/>
      <c r="T15" s="27"/>
      <c r="U15" s="27"/>
      <c r="V15" s="27">
        <v>1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 t="s">
        <v>54</v>
      </c>
      <c r="AL15" s="27">
        <v>1</v>
      </c>
      <c r="AM15" s="27"/>
      <c r="AN15" s="28">
        <v>-11.082428103108001</v>
      </c>
      <c r="AO15" s="28">
        <v>-68.785924594849007</v>
      </c>
      <c r="AP15" s="27">
        <v>3664</v>
      </c>
      <c r="AQ15" s="27">
        <f>3664-28</f>
        <v>3636</v>
      </c>
      <c r="AR15" s="27">
        <f t="shared" si="0"/>
        <v>28</v>
      </c>
      <c r="AS15" s="27">
        <f t="shared" si="1"/>
        <v>47</v>
      </c>
      <c r="AT15" s="175"/>
      <c r="AU15" s="176"/>
      <c r="AV15" s="27"/>
      <c r="AW15" s="27"/>
      <c r="AX15" s="27"/>
      <c r="AY15" s="27"/>
      <c r="AZ15" s="27"/>
      <c r="BA15" s="27"/>
      <c r="BB15" s="27"/>
    </row>
    <row r="16" spans="1:54">
      <c r="A16" s="27">
        <v>10</v>
      </c>
      <c r="B16" s="43">
        <f t="shared" si="2"/>
        <v>141</v>
      </c>
      <c r="C16" s="27"/>
      <c r="D16" s="27"/>
      <c r="E16" s="27"/>
      <c r="F16" s="27">
        <v>1</v>
      </c>
      <c r="G16" s="27"/>
      <c r="H16" s="27">
        <v>1</v>
      </c>
      <c r="I16" s="27"/>
      <c r="J16" s="27"/>
      <c r="K16" s="27"/>
      <c r="L16" s="27">
        <v>1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>
        <v>-11.082590969836</v>
      </c>
      <c r="AO16" s="28">
        <v>-68.786401022224993</v>
      </c>
      <c r="AP16" s="27">
        <v>3580</v>
      </c>
      <c r="AQ16" s="27">
        <v>3580</v>
      </c>
      <c r="AR16" s="27">
        <f t="shared" si="0"/>
        <v>0</v>
      </c>
      <c r="AS16" s="27">
        <f t="shared" si="1"/>
        <v>56</v>
      </c>
      <c r="AT16" s="175"/>
      <c r="AU16" s="176"/>
      <c r="AV16" s="27"/>
      <c r="AW16" s="27"/>
      <c r="AX16" s="27"/>
      <c r="AY16" s="27"/>
      <c r="AZ16" s="27"/>
      <c r="BA16" s="27"/>
      <c r="BB16" s="27"/>
    </row>
    <row r="17" spans="1:54">
      <c r="A17" s="27">
        <v>11</v>
      </c>
      <c r="B17" s="43">
        <f t="shared" si="2"/>
        <v>142</v>
      </c>
      <c r="C17" s="27"/>
      <c r="D17" s="27"/>
      <c r="E17" s="27"/>
      <c r="F17" s="27">
        <v>1</v>
      </c>
      <c r="G17" s="27"/>
      <c r="H17" s="27">
        <v>1</v>
      </c>
      <c r="I17" s="27"/>
      <c r="J17" s="27"/>
      <c r="K17" s="27"/>
      <c r="L17" s="27">
        <v>1</v>
      </c>
      <c r="M17" s="27"/>
      <c r="N17" s="27"/>
      <c r="O17" s="27"/>
      <c r="P17" s="27"/>
      <c r="Q17" s="27">
        <v>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>
        <v>-11.082728830692</v>
      </c>
      <c r="AO17" s="28">
        <v>-68.786757085472004</v>
      </c>
      <c r="AP17" s="27">
        <v>3537</v>
      </c>
      <c r="AQ17" s="27">
        <v>3537</v>
      </c>
      <c r="AR17" s="27">
        <f t="shared" si="0"/>
        <v>0</v>
      </c>
      <c r="AS17" s="27">
        <f t="shared" si="1"/>
        <v>43</v>
      </c>
      <c r="AT17" s="175"/>
      <c r="AU17" s="176"/>
      <c r="AV17" s="27"/>
      <c r="AW17" s="27"/>
      <c r="AX17" s="27"/>
      <c r="AY17" s="27"/>
      <c r="AZ17" s="27"/>
      <c r="BA17" s="27"/>
      <c r="BB17" s="27"/>
    </row>
    <row r="18" spans="1:54">
      <c r="A18" s="27">
        <v>12</v>
      </c>
      <c r="B18" s="43">
        <f t="shared" si="2"/>
        <v>143</v>
      </c>
      <c r="C18" s="27"/>
      <c r="D18" s="27"/>
      <c r="E18" s="27"/>
      <c r="F18" s="27">
        <v>1</v>
      </c>
      <c r="G18" s="27"/>
      <c r="H18" s="27">
        <v>1</v>
      </c>
      <c r="I18" s="27"/>
      <c r="J18" s="27"/>
      <c r="K18" s="27"/>
      <c r="L18" s="27"/>
      <c r="M18" s="27">
        <v>1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-11.082789041976</v>
      </c>
      <c r="AO18" s="28">
        <v>-68.787038717418</v>
      </c>
      <c r="AP18" s="27">
        <v>3506</v>
      </c>
      <c r="AQ18" s="27">
        <v>3506</v>
      </c>
      <c r="AR18" s="27">
        <f t="shared" si="0"/>
        <v>0</v>
      </c>
      <c r="AS18" s="27">
        <f t="shared" si="1"/>
        <v>31</v>
      </c>
      <c r="AT18" s="175"/>
      <c r="AU18" s="176"/>
      <c r="AV18" s="27"/>
      <c r="AW18" s="27"/>
      <c r="AX18" s="27"/>
      <c r="AY18" s="27"/>
      <c r="AZ18" s="27"/>
      <c r="BA18" s="27"/>
      <c r="BB18" s="27"/>
    </row>
    <row r="19" spans="1:54">
      <c r="A19" s="27">
        <v>13</v>
      </c>
      <c r="B19" s="43">
        <f t="shared" si="2"/>
        <v>144</v>
      </c>
      <c r="C19" s="27"/>
      <c r="D19" s="27"/>
      <c r="E19" s="27"/>
      <c r="F19" s="27">
        <v>1</v>
      </c>
      <c r="G19" s="27"/>
      <c r="H19" s="27">
        <v>1</v>
      </c>
      <c r="I19" s="27"/>
      <c r="J19" s="27"/>
      <c r="K19" s="27"/>
      <c r="L19" s="27">
        <v>1</v>
      </c>
      <c r="M19" s="27"/>
      <c r="N19" s="27"/>
      <c r="O19" s="27"/>
      <c r="P19" s="27"/>
      <c r="Q19" s="27">
        <v>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>
        <v>-11.082865704413001</v>
      </c>
      <c r="AO19" s="28">
        <v>-68.787423949688005</v>
      </c>
      <c r="AP19" s="27">
        <v>3463</v>
      </c>
      <c r="AQ19" s="27">
        <v>3463</v>
      </c>
      <c r="AR19" s="27">
        <f t="shared" si="0"/>
        <v>0</v>
      </c>
      <c r="AS19" s="27">
        <f t="shared" si="1"/>
        <v>43</v>
      </c>
      <c r="AT19" s="175" t="s">
        <v>219</v>
      </c>
      <c r="AU19" s="176"/>
      <c r="AV19" s="27"/>
      <c r="AW19" s="27"/>
      <c r="AX19" s="27"/>
      <c r="AY19" s="27"/>
      <c r="AZ19" s="27"/>
      <c r="BA19" s="27"/>
      <c r="BB19" s="27"/>
    </row>
    <row r="20" spans="1:54">
      <c r="A20" s="27">
        <v>14</v>
      </c>
      <c r="B20" s="43">
        <f t="shared" si="2"/>
        <v>145</v>
      </c>
      <c r="C20" s="27"/>
      <c r="D20" s="27"/>
      <c r="E20" s="27"/>
      <c r="F20" s="27">
        <v>1</v>
      </c>
      <c r="G20" s="27"/>
      <c r="H20" s="27">
        <v>1</v>
      </c>
      <c r="I20" s="27"/>
      <c r="J20" s="27"/>
      <c r="K20" s="27"/>
      <c r="L20" s="27"/>
      <c r="M20" s="27">
        <v>1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8">
        <v>-11.082914728880001</v>
      </c>
      <c r="AO20" s="28">
        <v>-68.787706252186993</v>
      </c>
      <c r="AP20" s="27">
        <v>3432</v>
      </c>
      <c r="AQ20" s="27">
        <v>3432</v>
      </c>
      <c r="AR20" s="27">
        <f t="shared" si="0"/>
        <v>0</v>
      </c>
      <c r="AS20" s="27">
        <f t="shared" si="1"/>
        <v>31</v>
      </c>
      <c r="AT20" s="175"/>
      <c r="AU20" s="176"/>
      <c r="AV20" s="27"/>
      <c r="AW20" s="27"/>
      <c r="AX20" s="27"/>
      <c r="AY20" s="27"/>
      <c r="AZ20" s="27"/>
      <c r="BA20" s="27"/>
      <c r="BB20" s="27"/>
    </row>
    <row r="21" spans="1:54">
      <c r="A21" s="27">
        <v>15</v>
      </c>
      <c r="B21" s="43">
        <f t="shared" si="2"/>
        <v>146</v>
      </c>
      <c r="C21" s="27"/>
      <c r="D21" s="27"/>
      <c r="E21" s="27"/>
      <c r="F21" s="27">
        <v>1</v>
      </c>
      <c r="G21" s="27"/>
      <c r="H21" s="27">
        <v>1</v>
      </c>
      <c r="I21" s="27"/>
      <c r="J21" s="27"/>
      <c r="K21" s="27"/>
      <c r="L21" s="27">
        <v>1</v>
      </c>
      <c r="M21" s="27"/>
      <c r="N21" s="27"/>
      <c r="O21" s="27"/>
      <c r="P21" s="27"/>
      <c r="Q21" s="27">
        <v>1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8">
        <v>-11.08300356514</v>
      </c>
      <c r="AO21" s="28">
        <v>-68.788066003471002</v>
      </c>
      <c r="AP21" s="27">
        <v>3393</v>
      </c>
      <c r="AQ21" s="27">
        <v>3393</v>
      </c>
      <c r="AR21" s="27">
        <f t="shared" si="0"/>
        <v>0</v>
      </c>
      <c r="AS21" s="27">
        <f t="shared" si="1"/>
        <v>39</v>
      </c>
      <c r="AT21" s="175"/>
      <c r="AU21" s="176"/>
      <c r="AV21" s="27"/>
      <c r="AW21" s="27"/>
      <c r="AX21" s="27"/>
      <c r="AY21" s="27"/>
      <c r="AZ21" s="27"/>
      <c r="BA21" s="27"/>
      <c r="BB21" s="27"/>
    </row>
    <row r="22" spans="1:54">
      <c r="A22" s="27">
        <v>16</v>
      </c>
      <c r="B22" s="43">
        <f t="shared" si="2"/>
        <v>147</v>
      </c>
      <c r="C22" s="27"/>
      <c r="D22" s="27"/>
      <c r="E22" s="27"/>
      <c r="F22" s="27">
        <v>1</v>
      </c>
      <c r="G22" s="27"/>
      <c r="H22" s="27">
        <v>1</v>
      </c>
      <c r="I22" s="27"/>
      <c r="J22" s="27"/>
      <c r="K22" s="27"/>
      <c r="L22" s="27"/>
      <c r="M22" s="27">
        <v>1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>
        <v>-11.083086149935999</v>
      </c>
      <c r="AO22" s="28">
        <v>-68.788505215197006</v>
      </c>
      <c r="AP22" s="27">
        <v>3344</v>
      </c>
      <c r="AQ22" s="27">
        <v>3344</v>
      </c>
      <c r="AR22" s="27">
        <f t="shared" si="0"/>
        <v>0</v>
      </c>
      <c r="AS22" s="27">
        <f t="shared" si="1"/>
        <v>49</v>
      </c>
      <c r="AT22" s="175"/>
      <c r="AU22" s="176"/>
      <c r="AV22" s="27"/>
      <c r="AW22" s="27"/>
      <c r="AX22" s="27"/>
      <c r="AY22" s="27"/>
      <c r="AZ22" s="27"/>
      <c r="BA22" s="27"/>
      <c r="BB22" s="27"/>
    </row>
    <row r="23" spans="1:54">
      <c r="A23" s="27">
        <v>17</v>
      </c>
      <c r="B23" s="43">
        <f t="shared" si="2"/>
        <v>148</v>
      </c>
      <c r="C23" s="27"/>
      <c r="D23" s="27"/>
      <c r="E23" s="27"/>
      <c r="F23" s="27">
        <v>1</v>
      </c>
      <c r="G23" s="27"/>
      <c r="H23" s="27">
        <v>1</v>
      </c>
      <c r="I23" s="27"/>
      <c r="J23" s="27"/>
      <c r="K23" s="27"/>
      <c r="L23" s="27">
        <v>1</v>
      </c>
      <c r="M23" s="27"/>
      <c r="N23" s="27"/>
      <c r="O23" s="27"/>
      <c r="P23" s="27"/>
      <c r="Q23" s="27">
        <v>1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>
        <v>-11.083160509135</v>
      </c>
      <c r="AO23" s="28">
        <v>-68.788873683660995</v>
      </c>
      <c r="AP23" s="27">
        <v>3303</v>
      </c>
      <c r="AQ23" s="27">
        <v>3303</v>
      </c>
      <c r="AR23" s="27">
        <f t="shared" si="0"/>
        <v>0</v>
      </c>
      <c r="AS23" s="27">
        <f t="shared" si="1"/>
        <v>41</v>
      </c>
      <c r="AT23" s="175"/>
      <c r="AU23" s="176"/>
      <c r="AV23" s="27"/>
      <c r="AW23" s="27"/>
      <c r="AX23" s="27"/>
      <c r="AY23" s="27"/>
      <c r="AZ23" s="27"/>
      <c r="BA23" s="27"/>
      <c r="BB23" s="27"/>
    </row>
    <row r="24" spans="1:54">
      <c r="A24" s="27">
        <v>18</v>
      </c>
      <c r="B24" s="43">
        <f t="shared" si="2"/>
        <v>149</v>
      </c>
      <c r="C24" s="27"/>
      <c r="D24" s="27"/>
      <c r="E24" s="27"/>
      <c r="F24" s="27">
        <v>1</v>
      </c>
      <c r="G24" s="27"/>
      <c r="H24" s="27">
        <v>1</v>
      </c>
      <c r="I24" s="27"/>
      <c r="J24" s="27"/>
      <c r="K24" s="27"/>
      <c r="L24" s="27"/>
      <c r="M24" s="27">
        <v>1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>
        <v>-11.083227300788</v>
      </c>
      <c r="AO24" s="28">
        <v>-68.789322283117997</v>
      </c>
      <c r="AP24" s="27">
        <v>3250</v>
      </c>
      <c r="AQ24" s="27">
        <v>3250</v>
      </c>
      <c r="AR24" s="27">
        <f t="shared" si="0"/>
        <v>0</v>
      </c>
      <c r="AS24" s="27">
        <f t="shared" si="1"/>
        <v>53</v>
      </c>
      <c r="AT24" s="40"/>
      <c r="AU24" s="41"/>
      <c r="AV24" s="27"/>
      <c r="AW24" s="27"/>
      <c r="AX24" s="27"/>
      <c r="AY24" s="27"/>
      <c r="AZ24" s="27"/>
      <c r="BA24" s="27"/>
      <c r="BB24" s="27"/>
    </row>
    <row r="25" spans="1:54">
      <c r="A25" s="27">
        <v>19</v>
      </c>
      <c r="B25" s="43">
        <f t="shared" si="2"/>
        <v>150</v>
      </c>
      <c r="C25" s="27"/>
      <c r="D25" s="27"/>
      <c r="E25" s="27"/>
      <c r="F25" s="27">
        <v>1</v>
      </c>
      <c r="G25" s="27"/>
      <c r="H25" s="27">
        <v>1</v>
      </c>
      <c r="I25" s="27"/>
      <c r="J25" s="27"/>
      <c r="K25" s="27"/>
      <c r="L25" s="27">
        <v>1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>
        <v>-11.083249</v>
      </c>
      <c r="AO25" s="28">
        <v>-68.789461000000003</v>
      </c>
      <c r="AP25" s="27">
        <v>3236</v>
      </c>
      <c r="AQ25" s="27">
        <v>3236</v>
      </c>
      <c r="AR25" s="27">
        <f t="shared" si="0"/>
        <v>0</v>
      </c>
      <c r="AS25" s="27">
        <f t="shared" si="1"/>
        <v>14</v>
      </c>
      <c r="AT25" s="40"/>
      <c r="AU25" s="41"/>
      <c r="AV25" s="27"/>
      <c r="AW25" s="27"/>
      <c r="AX25" s="27"/>
      <c r="AY25" s="27"/>
      <c r="AZ25" s="27"/>
      <c r="BA25" s="27"/>
      <c r="BB25" s="27"/>
    </row>
    <row r="26" spans="1:54">
      <c r="A26" s="27">
        <v>19</v>
      </c>
      <c r="B26" s="43">
        <f t="shared" si="2"/>
        <v>151</v>
      </c>
      <c r="C26" s="27"/>
      <c r="D26" s="27"/>
      <c r="E26" s="27"/>
      <c r="F26" s="27">
        <v>1</v>
      </c>
      <c r="G26" s="27"/>
      <c r="H26" s="27">
        <v>1</v>
      </c>
      <c r="I26" s="27"/>
      <c r="J26" s="27"/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>
        <v>-11.083375690072</v>
      </c>
      <c r="AO26" s="28">
        <v>-68.790039774030006</v>
      </c>
      <c r="AP26" s="27">
        <v>3173</v>
      </c>
      <c r="AQ26" s="27">
        <v>3173</v>
      </c>
      <c r="AR26" s="27">
        <f t="shared" si="0"/>
        <v>0</v>
      </c>
      <c r="AS26" s="27">
        <f t="shared" si="1"/>
        <v>63</v>
      </c>
      <c r="AT26" s="40"/>
      <c r="AU26" s="41"/>
      <c r="AV26" s="27"/>
      <c r="AW26" s="27"/>
      <c r="AX26" s="27"/>
      <c r="AY26" s="27"/>
      <c r="AZ26" s="27"/>
      <c r="BA26" s="27"/>
      <c r="BB26" s="27"/>
    </row>
    <row r="27" spans="1:54">
      <c r="A27" s="27">
        <v>20</v>
      </c>
      <c r="B27" s="43">
        <f t="shared" si="2"/>
        <v>152</v>
      </c>
      <c r="C27" s="27"/>
      <c r="D27" s="27"/>
      <c r="E27" s="27"/>
      <c r="F27" s="27">
        <v>1</v>
      </c>
      <c r="G27" s="27"/>
      <c r="H27" s="27">
        <v>1</v>
      </c>
      <c r="I27" s="27"/>
      <c r="J27" s="27"/>
      <c r="K27" s="27"/>
      <c r="L27" s="27">
        <v>1</v>
      </c>
      <c r="M27" s="27"/>
      <c r="N27" s="27"/>
      <c r="O27" s="27"/>
      <c r="P27" s="27"/>
      <c r="Q27" s="27">
        <v>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8">
        <v>-11.083458932807</v>
      </c>
      <c r="AO27" s="28">
        <v>-68.790464904158995</v>
      </c>
      <c r="AP27" s="27">
        <v>3125</v>
      </c>
      <c r="AQ27" s="27">
        <v>3125</v>
      </c>
      <c r="AR27" s="27">
        <f t="shared" si="0"/>
        <v>0</v>
      </c>
      <c r="AS27" s="27">
        <f t="shared" si="1"/>
        <v>48</v>
      </c>
      <c r="AT27" s="40" t="s">
        <v>219</v>
      </c>
      <c r="AU27" s="41"/>
      <c r="AV27" s="27"/>
      <c r="AW27" s="27"/>
      <c r="AX27" s="27"/>
      <c r="AY27" s="27"/>
      <c r="AZ27" s="27"/>
      <c r="BA27" s="27"/>
      <c r="BB27" s="27"/>
    </row>
    <row r="28" spans="1:54">
      <c r="A28" s="27">
        <v>21</v>
      </c>
      <c r="B28" s="43">
        <f t="shared" si="2"/>
        <v>153</v>
      </c>
      <c r="C28" s="27"/>
      <c r="D28" s="27"/>
      <c r="E28" s="27"/>
      <c r="F28" s="27">
        <v>1</v>
      </c>
      <c r="G28" s="27"/>
      <c r="H28" s="27">
        <v>1</v>
      </c>
      <c r="I28" s="27"/>
      <c r="J28" s="27"/>
      <c r="K28" s="27"/>
      <c r="L28" s="27">
        <v>1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8">
        <v>-11.08354414964</v>
      </c>
      <c r="AO28" s="28">
        <v>-68.790862206368999</v>
      </c>
      <c r="AP28" s="27">
        <v>3082</v>
      </c>
      <c r="AQ28" s="27">
        <v>3082</v>
      </c>
      <c r="AR28" s="27">
        <f t="shared" si="0"/>
        <v>0</v>
      </c>
      <c r="AS28" s="27">
        <f t="shared" si="1"/>
        <v>43</v>
      </c>
      <c r="AT28" s="40"/>
      <c r="AU28" s="41"/>
      <c r="AV28" s="27"/>
      <c r="AW28" s="27"/>
      <c r="AX28" s="27"/>
      <c r="AY28" s="27"/>
      <c r="AZ28" s="27"/>
      <c r="BA28" s="27"/>
      <c r="BB28" s="27"/>
    </row>
    <row r="29" spans="1:54">
      <c r="A29" s="27">
        <v>22</v>
      </c>
      <c r="B29" s="43">
        <f t="shared" si="2"/>
        <v>154</v>
      </c>
      <c r="C29" s="27"/>
      <c r="D29" s="27"/>
      <c r="E29" s="27"/>
      <c r="F29" s="27">
        <v>1</v>
      </c>
      <c r="G29" s="27"/>
      <c r="H29" s="27">
        <v>1</v>
      </c>
      <c r="I29" s="27"/>
      <c r="J29" s="27"/>
      <c r="K29" s="27"/>
      <c r="L29" s="27">
        <v>1</v>
      </c>
      <c r="M29" s="27"/>
      <c r="N29" s="27"/>
      <c r="O29" s="27"/>
      <c r="P29" s="27"/>
      <c r="Q29" s="27"/>
      <c r="R29" s="27"/>
      <c r="S29" s="27"/>
      <c r="T29" s="27"/>
      <c r="U29" s="27"/>
      <c r="V29" s="27">
        <v>1</v>
      </c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 t="s">
        <v>55</v>
      </c>
      <c r="AL29" s="27">
        <v>1</v>
      </c>
      <c r="AM29" s="27"/>
      <c r="AN29" s="28">
        <v>-11.083626734298001</v>
      </c>
      <c r="AO29" s="28">
        <v>-68.791269231586995</v>
      </c>
      <c r="AP29" s="27">
        <v>3037</v>
      </c>
      <c r="AQ29" s="27">
        <f>3037-28</f>
        <v>3009</v>
      </c>
      <c r="AR29" s="27">
        <f t="shared" si="0"/>
        <v>28</v>
      </c>
      <c r="AS29" s="27">
        <f t="shared" si="1"/>
        <v>45</v>
      </c>
      <c r="AT29" s="40"/>
      <c r="AU29" s="41"/>
      <c r="AV29" s="27"/>
      <c r="AW29" s="27"/>
      <c r="AX29" s="27"/>
      <c r="AY29" s="27"/>
      <c r="AZ29" s="27"/>
      <c r="BA29" s="27"/>
      <c r="BB29" s="27"/>
    </row>
    <row r="30" spans="1:54">
      <c r="A30" s="27">
        <v>23</v>
      </c>
      <c r="B30" s="43">
        <f t="shared" si="2"/>
        <v>155</v>
      </c>
      <c r="C30" s="27"/>
      <c r="D30" s="27"/>
      <c r="E30" s="27"/>
      <c r="F30" s="27">
        <v>1</v>
      </c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8">
        <v>-11.083652727069</v>
      </c>
      <c r="AO30" s="28">
        <v>-68.791681956499005</v>
      </c>
      <c r="AP30" s="27">
        <v>2966</v>
      </c>
      <c r="AQ30" s="27">
        <v>2966</v>
      </c>
      <c r="AR30" s="27">
        <f t="shared" si="0"/>
        <v>0</v>
      </c>
      <c r="AS30" s="27">
        <f t="shared" si="1"/>
        <v>43</v>
      </c>
      <c r="AT30" s="40"/>
      <c r="AU30" s="41"/>
      <c r="AV30" s="27"/>
      <c r="AW30" s="27"/>
      <c r="AX30" s="27"/>
      <c r="AY30" s="27"/>
      <c r="AZ30" s="27"/>
      <c r="BA30" s="27"/>
      <c r="BB30" s="27"/>
    </row>
    <row r="31" spans="1:54">
      <c r="A31" s="27">
        <v>24</v>
      </c>
      <c r="B31" s="43">
        <f t="shared" si="2"/>
        <v>156</v>
      </c>
      <c r="C31" s="27"/>
      <c r="D31" s="27"/>
      <c r="E31" s="27"/>
      <c r="F31" s="27">
        <v>1</v>
      </c>
      <c r="G31" s="27"/>
      <c r="H31" s="27">
        <v>1</v>
      </c>
      <c r="I31" s="27"/>
      <c r="J31" s="27"/>
      <c r="K31" s="27"/>
      <c r="L31" s="27">
        <v>1</v>
      </c>
      <c r="M31" s="27"/>
      <c r="N31" s="27"/>
      <c r="O31" s="27"/>
      <c r="P31" s="27"/>
      <c r="Q31" s="27"/>
      <c r="R31" s="27"/>
      <c r="S31" s="27"/>
      <c r="T31" s="27"/>
      <c r="U31" s="27"/>
      <c r="V31" s="27">
        <v>1</v>
      </c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8">
        <v>-11.083699777270001</v>
      </c>
      <c r="AO31" s="28">
        <v>-68.792102057486005</v>
      </c>
      <c r="AP31" s="27">
        <v>2921</v>
      </c>
      <c r="AQ31" s="27">
        <v>2921</v>
      </c>
      <c r="AR31" s="27">
        <f t="shared" si="0"/>
        <v>0</v>
      </c>
      <c r="AS31" s="27">
        <f t="shared" si="1"/>
        <v>45</v>
      </c>
      <c r="AT31" s="40"/>
      <c r="AU31" s="41"/>
      <c r="AV31" s="27"/>
      <c r="AW31" s="27"/>
      <c r="AX31" s="27"/>
      <c r="AY31" s="27"/>
      <c r="AZ31" s="27"/>
      <c r="BA31" s="27"/>
      <c r="BB31" s="27"/>
    </row>
    <row r="32" spans="1:54">
      <c r="A32" s="27">
        <v>25</v>
      </c>
      <c r="B32" s="43">
        <f t="shared" si="2"/>
        <v>157</v>
      </c>
      <c r="C32" s="27"/>
      <c r="D32" s="27"/>
      <c r="E32" s="27"/>
      <c r="F32" s="27">
        <v>1</v>
      </c>
      <c r="G32" s="27"/>
      <c r="H32" s="27">
        <v>1</v>
      </c>
      <c r="I32" s="27"/>
      <c r="J32" s="27"/>
      <c r="K32" s="27"/>
      <c r="L32" s="27"/>
      <c r="M32" s="27"/>
      <c r="N32" s="27">
        <v>1</v>
      </c>
      <c r="O32" s="27"/>
      <c r="P32" s="27">
        <v>1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N32" s="28">
        <v>-11.084026</v>
      </c>
      <c r="AO32" s="28">
        <v>-68.791998000000007</v>
      </c>
      <c r="AP32" s="27">
        <v>2890</v>
      </c>
      <c r="AQ32" s="27">
        <v>2890</v>
      </c>
      <c r="AR32" s="27">
        <f t="shared" si="0"/>
        <v>0</v>
      </c>
      <c r="AS32" s="27">
        <f t="shared" si="1"/>
        <v>31</v>
      </c>
      <c r="AT32" s="40"/>
      <c r="AU32" s="41"/>
      <c r="AV32" s="27">
        <v>1</v>
      </c>
      <c r="AW32" s="27">
        <v>1</v>
      </c>
      <c r="AX32" s="27">
        <v>1</v>
      </c>
      <c r="AY32" s="27"/>
      <c r="AZ32" s="27"/>
      <c r="BA32" s="27"/>
      <c r="BB32" s="27"/>
    </row>
    <row r="33" spans="1:54">
      <c r="A33" s="27">
        <v>26</v>
      </c>
      <c r="B33" s="43">
        <f t="shared" si="2"/>
        <v>158</v>
      </c>
      <c r="C33" s="27"/>
      <c r="D33" s="27"/>
      <c r="E33" s="27"/>
      <c r="F33" s="27">
        <v>1</v>
      </c>
      <c r="G33" s="27"/>
      <c r="H33" s="27">
        <v>1</v>
      </c>
      <c r="I33" s="27"/>
      <c r="J33" s="27"/>
      <c r="K33" s="27"/>
      <c r="L33" s="27"/>
      <c r="M33" s="27"/>
      <c r="N33" s="27">
        <v>1</v>
      </c>
      <c r="O33" s="27"/>
      <c r="P33" s="27">
        <v>1</v>
      </c>
      <c r="Q33" s="27">
        <v>1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8">
        <v>-11.084312087229</v>
      </c>
      <c r="AO33" s="28">
        <v>-68.792760204523006</v>
      </c>
      <c r="AP33" s="27">
        <v>2800</v>
      </c>
      <c r="AQ33" s="27">
        <v>2800</v>
      </c>
      <c r="AR33" s="27">
        <f t="shared" si="0"/>
        <v>0</v>
      </c>
      <c r="AS33" s="27">
        <f t="shared" si="1"/>
        <v>90</v>
      </c>
      <c r="AT33" s="40"/>
      <c r="AU33" s="41"/>
      <c r="AV33" s="27">
        <v>1</v>
      </c>
      <c r="AW33" s="27">
        <v>1</v>
      </c>
      <c r="AX33" s="27">
        <v>1</v>
      </c>
      <c r="AY33" s="27">
        <v>90</v>
      </c>
      <c r="AZ33" s="27">
        <f>AY33*1.25</f>
        <v>112.5</v>
      </c>
      <c r="BA33" s="27"/>
      <c r="BB33" s="27"/>
    </row>
    <row r="34" spans="1:54">
      <c r="A34" s="27">
        <v>27</v>
      </c>
      <c r="B34" s="43">
        <f t="shared" si="2"/>
        <v>159</v>
      </c>
      <c r="C34" s="27"/>
      <c r="D34" s="27"/>
      <c r="E34" s="27"/>
      <c r="F34" s="27">
        <v>1</v>
      </c>
      <c r="G34" s="27"/>
      <c r="H34" s="27">
        <v>1</v>
      </c>
      <c r="I34" s="27"/>
      <c r="J34" s="27"/>
      <c r="K34" s="27"/>
      <c r="L34" s="27">
        <v>1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8">
        <v>-11.084215025821999</v>
      </c>
      <c r="AO34" s="28">
        <v>-68.793203104287002</v>
      </c>
      <c r="AP34" s="27">
        <v>2751</v>
      </c>
      <c r="AQ34" s="27">
        <v>2751</v>
      </c>
      <c r="AR34" s="27">
        <f t="shared" si="0"/>
        <v>0</v>
      </c>
      <c r="AS34" s="27">
        <f t="shared" si="1"/>
        <v>49</v>
      </c>
      <c r="AT34" s="40"/>
      <c r="AU34" s="41"/>
      <c r="AV34" s="27"/>
      <c r="AW34" s="27"/>
      <c r="AX34" s="27"/>
      <c r="AY34" s="27"/>
      <c r="AZ34" s="27"/>
      <c r="BA34" s="27"/>
      <c r="BB34" s="27"/>
    </row>
    <row r="35" spans="1:54">
      <c r="A35" s="27">
        <v>28</v>
      </c>
      <c r="B35" s="43">
        <f t="shared" si="2"/>
        <v>160</v>
      </c>
      <c r="C35" s="27"/>
      <c r="D35" s="27"/>
      <c r="E35" s="27"/>
      <c r="F35" s="27">
        <v>1</v>
      </c>
      <c r="G35" s="27"/>
      <c r="H35" s="27">
        <v>1</v>
      </c>
      <c r="I35" s="27"/>
      <c r="J35" s="27"/>
      <c r="K35" s="27"/>
      <c r="L35" s="27">
        <v>1</v>
      </c>
      <c r="M35" s="27"/>
      <c r="N35" s="27"/>
      <c r="O35" s="27"/>
      <c r="P35" s="27"/>
      <c r="Q35" s="27">
        <v>1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8">
        <v>-11.084137047651</v>
      </c>
      <c r="AO35" s="28">
        <v>-68.793656397609993</v>
      </c>
      <c r="AP35" s="27">
        <v>2700</v>
      </c>
      <c r="AQ35" s="27">
        <v>2700</v>
      </c>
      <c r="AR35" s="27">
        <f t="shared" si="0"/>
        <v>0</v>
      </c>
      <c r="AS35" s="27">
        <f t="shared" si="1"/>
        <v>51</v>
      </c>
      <c r="AT35" s="40"/>
      <c r="AU35" s="41"/>
      <c r="AV35" s="27"/>
      <c r="AW35" s="27"/>
      <c r="AX35" s="27"/>
      <c r="AY35" s="27"/>
      <c r="AZ35" s="27"/>
      <c r="BA35" s="27"/>
      <c r="BB35" s="27"/>
    </row>
    <row r="36" spans="1:54">
      <c r="A36" s="27">
        <v>29</v>
      </c>
      <c r="B36" s="43">
        <f t="shared" si="2"/>
        <v>161</v>
      </c>
      <c r="C36" s="27"/>
      <c r="D36" s="27"/>
      <c r="E36" s="27"/>
      <c r="F36" s="27">
        <v>1</v>
      </c>
      <c r="G36" s="27"/>
      <c r="H36" s="27">
        <v>1</v>
      </c>
      <c r="I36" s="27"/>
      <c r="J36" s="27"/>
      <c r="K36" s="27"/>
      <c r="L36" s="27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8">
        <v>-11.08405742435</v>
      </c>
      <c r="AO36" s="28">
        <v>-68.794102985411001</v>
      </c>
      <c r="AP36" s="27">
        <v>2650</v>
      </c>
      <c r="AQ36" s="27">
        <v>2650</v>
      </c>
      <c r="AR36" s="27">
        <f t="shared" si="0"/>
        <v>0</v>
      </c>
      <c r="AS36" s="27">
        <f t="shared" si="1"/>
        <v>50</v>
      </c>
      <c r="AT36" s="40"/>
      <c r="AU36" s="41"/>
      <c r="AV36" s="27"/>
      <c r="AW36" s="27"/>
      <c r="AX36" s="27"/>
      <c r="AY36" s="27"/>
      <c r="AZ36" s="27"/>
      <c r="BA36" s="27"/>
      <c r="BB36" s="27"/>
    </row>
    <row r="37" spans="1:54">
      <c r="A37" s="27">
        <v>30</v>
      </c>
      <c r="B37" s="43">
        <f t="shared" si="2"/>
        <v>162</v>
      </c>
      <c r="C37" s="27"/>
      <c r="D37" s="27"/>
      <c r="E37" s="27"/>
      <c r="F37" s="27">
        <v>1</v>
      </c>
      <c r="G37" s="27"/>
      <c r="H37" s="27">
        <v>1</v>
      </c>
      <c r="I37" s="27"/>
      <c r="J37" s="27"/>
      <c r="K37" s="27"/>
      <c r="L37" s="27">
        <v>1</v>
      </c>
      <c r="M37" s="27"/>
      <c r="N37" s="27"/>
      <c r="O37" s="27"/>
      <c r="P37" s="27"/>
      <c r="Q37" s="27">
        <v>1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8">
        <v>-11.083970233519</v>
      </c>
      <c r="AO37" s="28">
        <v>-68.794561978429002</v>
      </c>
      <c r="AP37" s="27">
        <v>2599</v>
      </c>
      <c r="AQ37" s="27">
        <v>2599</v>
      </c>
      <c r="AR37" s="27">
        <f t="shared" si="0"/>
        <v>0</v>
      </c>
      <c r="AS37" s="27">
        <f t="shared" si="1"/>
        <v>51</v>
      </c>
      <c r="AT37" s="40"/>
      <c r="AU37" s="41"/>
      <c r="AV37" s="27"/>
      <c r="AW37" s="27"/>
      <c r="AX37" s="27"/>
      <c r="AY37" s="27"/>
      <c r="AZ37" s="27"/>
      <c r="BA37" s="27"/>
      <c r="BB37" s="27"/>
    </row>
    <row r="38" spans="1:54">
      <c r="A38" s="27">
        <v>31</v>
      </c>
      <c r="B38" s="43">
        <f t="shared" si="2"/>
        <v>163</v>
      </c>
      <c r="C38" s="27"/>
      <c r="D38" s="27"/>
      <c r="E38" s="27"/>
      <c r="F38" s="27">
        <v>1</v>
      </c>
      <c r="G38" s="27"/>
      <c r="H38" s="27">
        <v>1</v>
      </c>
      <c r="I38" s="27"/>
      <c r="J38" s="27"/>
      <c r="K38" s="27"/>
      <c r="L38" s="27">
        <v>1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8">
        <v>-11.083723137855999</v>
      </c>
      <c r="AO38" s="28">
        <v>-68.794968668370998</v>
      </c>
      <c r="AP38" s="27">
        <v>2555</v>
      </c>
      <c r="AQ38" s="27">
        <v>2555</v>
      </c>
      <c r="AR38" s="27">
        <f t="shared" si="0"/>
        <v>0</v>
      </c>
      <c r="AS38" s="27">
        <f t="shared" si="1"/>
        <v>44</v>
      </c>
      <c r="AT38" s="40"/>
      <c r="AU38" s="41"/>
      <c r="AV38" s="27"/>
      <c r="AW38" s="27"/>
      <c r="AX38" s="27"/>
      <c r="AY38" s="27"/>
      <c r="AZ38" s="27"/>
      <c r="BA38" s="27"/>
      <c r="BB38" s="27"/>
    </row>
    <row r="39" spans="1:54">
      <c r="A39" s="27">
        <v>32</v>
      </c>
      <c r="B39" s="43">
        <f t="shared" si="2"/>
        <v>164</v>
      </c>
      <c r="C39" s="27"/>
      <c r="D39" s="27"/>
      <c r="E39" s="27"/>
      <c r="F39" s="27">
        <v>1</v>
      </c>
      <c r="G39" s="27"/>
      <c r="H39" s="27">
        <v>1</v>
      </c>
      <c r="I39" s="27"/>
      <c r="J39" s="27"/>
      <c r="K39" s="27"/>
      <c r="L39" s="27">
        <v>1</v>
      </c>
      <c r="M39" s="27"/>
      <c r="N39" s="27"/>
      <c r="O39" s="27"/>
      <c r="P39" s="27"/>
      <c r="Q39" s="27">
        <v>1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8">
        <v>-11.083554349352999</v>
      </c>
      <c r="AO39" s="28">
        <v>-68.795317690819004</v>
      </c>
      <c r="AP39" s="27">
        <v>2508</v>
      </c>
      <c r="AQ39" s="27">
        <v>2508</v>
      </c>
      <c r="AR39" s="27">
        <f t="shared" si="0"/>
        <v>0</v>
      </c>
      <c r="AS39" s="27">
        <f t="shared" si="1"/>
        <v>47</v>
      </c>
      <c r="AT39" s="40"/>
      <c r="AU39" s="41"/>
      <c r="AV39" s="27"/>
      <c r="AW39" s="27"/>
      <c r="AX39" s="27"/>
      <c r="AY39" s="27"/>
      <c r="AZ39" s="27"/>
      <c r="BA39" s="27"/>
      <c r="BB39" s="27"/>
    </row>
    <row r="40" spans="1:54">
      <c r="A40" s="27">
        <v>33</v>
      </c>
      <c r="B40" s="43">
        <f t="shared" si="2"/>
        <v>165</v>
      </c>
      <c r="C40" s="27"/>
      <c r="D40" s="27"/>
      <c r="E40" s="27"/>
      <c r="F40" s="27">
        <v>1</v>
      </c>
      <c r="G40" s="27"/>
      <c r="H40" s="27">
        <v>1</v>
      </c>
      <c r="I40" s="27"/>
      <c r="J40" s="27"/>
      <c r="K40" s="27"/>
      <c r="L40" s="27">
        <v>1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80"/>
      <c r="AE40" s="27"/>
      <c r="AF40" s="27"/>
      <c r="AG40" s="27"/>
      <c r="AH40" s="27"/>
      <c r="AI40" s="27"/>
      <c r="AJ40" s="27"/>
      <c r="AK40" s="27"/>
      <c r="AL40" s="27"/>
      <c r="AM40" s="27"/>
      <c r="AN40" s="28">
        <v>-11.083430307838</v>
      </c>
      <c r="AO40" s="28">
        <v>-68.795481976120996</v>
      </c>
      <c r="AP40" s="27">
        <v>2485</v>
      </c>
      <c r="AQ40" s="27">
        <v>2485</v>
      </c>
      <c r="AR40" s="27">
        <f t="shared" si="0"/>
        <v>0</v>
      </c>
      <c r="AS40" s="27">
        <f t="shared" si="1"/>
        <v>23</v>
      </c>
      <c r="AT40" s="40"/>
      <c r="AU40" s="41"/>
      <c r="AV40" s="27"/>
      <c r="AW40" s="27"/>
      <c r="AX40" s="27"/>
      <c r="AY40" s="27"/>
      <c r="AZ40" s="27"/>
      <c r="BA40" s="27"/>
      <c r="BB40" s="27"/>
    </row>
    <row r="41" spans="1:54">
      <c r="A41" s="27">
        <v>34</v>
      </c>
      <c r="B41" s="43">
        <f t="shared" si="2"/>
        <v>166</v>
      </c>
      <c r="C41" s="27"/>
      <c r="D41" s="27"/>
      <c r="E41" s="27"/>
      <c r="F41" s="27">
        <v>1</v>
      </c>
      <c r="G41" s="27"/>
      <c r="H41" s="27">
        <v>1</v>
      </c>
      <c r="I41" s="27"/>
      <c r="J41" s="27"/>
      <c r="K41" s="27"/>
      <c r="L41" s="27">
        <v>1</v>
      </c>
      <c r="M41" s="27"/>
      <c r="N41" s="27"/>
      <c r="O41" s="27"/>
      <c r="P41" s="27"/>
      <c r="Q41" s="27">
        <v>1</v>
      </c>
      <c r="R41" s="27"/>
      <c r="S41" s="27"/>
      <c r="T41" s="27"/>
      <c r="U41" s="27"/>
      <c r="V41" s="27">
        <v>1</v>
      </c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 t="s">
        <v>56</v>
      </c>
      <c r="AL41" s="27">
        <v>1</v>
      </c>
      <c r="AM41" s="27"/>
      <c r="AN41" s="28">
        <v>-11.083328310796</v>
      </c>
      <c r="AO41" s="28">
        <v>-68.795703258364995</v>
      </c>
      <c r="AP41" s="27">
        <v>2458</v>
      </c>
      <c r="AQ41" s="27">
        <f>2458-28</f>
        <v>2430</v>
      </c>
      <c r="AR41" s="27">
        <f t="shared" si="0"/>
        <v>28</v>
      </c>
      <c r="AS41" s="27">
        <f t="shared" si="1"/>
        <v>27</v>
      </c>
      <c r="AT41" s="40"/>
      <c r="AU41" s="41"/>
      <c r="AV41" s="27"/>
      <c r="AW41" s="27"/>
      <c r="AX41" s="27"/>
      <c r="AY41" s="27"/>
      <c r="AZ41" s="27"/>
      <c r="BA41" s="27"/>
      <c r="BB41" s="27"/>
    </row>
    <row r="42" spans="1:54">
      <c r="A42" s="27">
        <v>35</v>
      </c>
      <c r="B42" s="43">
        <f t="shared" si="2"/>
        <v>167</v>
      </c>
      <c r="C42" s="27"/>
      <c r="D42" s="27"/>
      <c r="E42" s="27"/>
      <c r="F42" s="27">
        <v>1</v>
      </c>
      <c r="G42" s="27"/>
      <c r="H42" s="27">
        <v>1</v>
      </c>
      <c r="I42" s="27"/>
      <c r="J42" s="27"/>
      <c r="K42" s="27"/>
      <c r="L42" s="27">
        <v>1</v>
      </c>
      <c r="M42" s="27"/>
      <c r="N42" s="27"/>
      <c r="O42" s="27"/>
      <c r="P42" s="27"/>
      <c r="Q42" s="27">
        <v>1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8">
        <v>-11.083273034894001</v>
      </c>
      <c r="AO42" s="28">
        <v>-68.795866202563005</v>
      </c>
      <c r="AP42" s="27">
        <v>2425</v>
      </c>
      <c r="AQ42" s="27">
        <v>2425</v>
      </c>
      <c r="AR42" s="27">
        <f t="shared" si="0"/>
        <v>0</v>
      </c>
      <c r="AS42" s="27">
        <f t="shared" si="1"/>
        <v>5</v>
      </c>
      <c r="AT42" s="40"/>
      <c r="AU42" s="41"/>
      <c r="AV42" s="27"/>
      <c r="AW42" s="27"/>
      <c r="AX42" s="27"/>
      <c r="AY42" s="27"/>
      <c r="AZ42" s="27"/>
      <c r="BA42" s="27"/>
      <c r="BB42" s="27"/>
    </row>
    <row r="43" spans="1:54">
      <c r="A43" s="27">
        <v>36</v>
      </c>
      <c r="B43" s="43">
        <f t="shared" si="2"/>
        <v>168</v>
      </c>
      <c r="C43" s="27"/>
      <c r="D43" s="27"/>
      <c r="E43" s="27"/>
      <c r="F43" s="27">
        <v>1</v>
      </c>
      <c r="G43" s="27"/>
      <c r="H43" s="27">
        <v>1</v>
      </c>
      <c r="I43" s="27"/>
      <c r="J43" s="27"/>
      <c r="K43" s="27"/>
      <c r="L43" s="27">
        <v>1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8">
        <v>-11.082980862543</v>
      </c>
      <c r="AO43" s="28">
        <v>-68.796205502003005</v>
      </c>
      <c r="AP43" s="27">
        <v>2375</v>
      </c>
      <c r="AQ43" s="27">
        <v>2375</v>
      </c>
      <c r="AR43" s="27">
        <f t="shared" si="0"/>
        <v>0</v>
      </c>
      <c r="AS43" s="27">
        <f t="shared" si="1"/>
        <v>50</v>
      </c>
      <c r="AT43" s="40"/>
      <c r="AU43" s="41"/>
      <c r="AV43" s="27"/>
      <c r="AW43" s="27"/>
      <c r="AX43" s="27"/>
      <c r="AY43" s="27"/>
      <c r="AZ43" s="27"/>
      <c r="BA43" s="27"/>
      <c r="BB43" s="27"/>
    </row>
    <row r="44" spans="1:54">
      <c r="A44" s="27">
        <v>37</v>
      </c>
      <c r="B44" s="43">
        <f t="shared" si="2"/>
        <v>169</v>
      </c>
      <c r="C44" s="27"/>
      <c r="D44" s="27"/>
      <c r="E44" s="27"/>
      <c r="F44" s="27">
        <v>1</v>
      </c>
      <c r="G44" s="27"/>
      <c r="H44" s="27">
        <v>1</v>
      </c>
      <c r="I44" s="27"/>
      <c r="J44" s="27"/>
      <c r="K44" s="27"/>
      <c r="L44" s="27">
        <v>1</v>
      </c>
      <c r="M44" s="27"/>
      <c r="N44" s="27"/>
      <c r="O44" s="27"/>
      <c r="P44" s="27"/>
      <c r="Q44" s="27">
        <v>1</v>
      </c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8">
        <v>-11.082685399594</v>
      </c>
      <c r="AO44" s="28">
        <v>-68.796584699302002</v>
      </c>
      <c r="AP44" s="27">
        <v>2324</v>
      </c>
      <c r="AQ44" s="27">
        <v>2324</v>
      </c>
      <c r="AR44" s="27">
        <f t="shared" si="0"/>
        <v>0</v>
      </c>
      <c r="AS44" s="27">
        <f t="shared" si="1"/>
        <v>51</v>
      </c>
      <c r="AT44" s="40"/>
      <c r="AU44" s="41"/>
      <c r="AV44" s="27"/>
      <c r="AW44" s="27"/>
      <c r="AX44" s="27"/>
      <c r="AY44" s="27"/>
      <c r="AZ44" s="27"/>
      <c r="BA44" s="27"/>
      <c r="BB44" s="27"/>
    </row>
    <row r="45" spans="1:54">
      <c r="A45" s="27">
        <v>38</v>
      </c>
      <c r="B45" s="43">
        <f t="shared" si="2"/>
        <v>170</v>
      </c>
      <c r="C45" s="27"/>
      <c r="D45" s="27"/>
      <c r="E45" s="27"/>
      <c r="F45" s="27">
        <v>1</v>
      </c>
      <c r="G45" s="27"/>
      <c r="H45" s="27">
        <v>1</v>
      </c>
      <c r="I45" s="27"/>
      <c r="J45" s="27"/>
      <c r="K45" s="27"/>
      <c r="L45" s="27">
        <v>1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8">
        <v>-11.082473508386</v>
      </c>
      <c r="AO45" s="28">
        <v>-68.796819392591004</v>
      </c>
      <c r="AP45" s="27">
        <v>2289</v>
      </c>
      <c r="AQ45" s="27">
        <v>2289</v>
      </c>
      <c r="AR45" s="27">
        <f t="shared" si="0"/>
        <v>0</v>
      </c>
      <c r="AS45" s="27">
        <f t="shared" si="1"/>
        <v>35</v>
      </c>
      <c r="AT45" s="40"/>
      <c r="AU45" s="41"/>
      <c r="AV45" s="27"/>
      <c r="AW45" s="27"/>
      <c r="AX45" s="27"/>
      <c r="AY45" s="27"/>
      <c r="AZ45" s="27"/>
      <c r="BA45" s="27"/>
      <c r="BB45" s="27"/>
    </row>
    <row r="46" spans="1:54">
      <c r="A46" s="27">
        <v>39</v>
      </c>
      <c r="B46" s="43">
        <f t="shared" si="2"/>
        <v>171</v>
      </c>
      <c r="C46" s="27"/>
      <c r="D46" s="27"/>
      <c r="E46" s="27"/>
      <c r="F46" s="27">
        <v>1</v>
      </c>
      <c r="G46" s="27"/>
      <c r="H46" s="27">
        <v>1</v>
      </c>
      <c r="I46" s="27"/>
      <c r="J46" s="27"/>
      <c r="K46" s="27"/>
      <c r="L46" s="27">
        <v>1</v>
      </c>
      <c r="M46" s="27"/>
      <c r="N46" s="27"/>
      <c r="O46" s="27"/>
      <c r="P46" s="27"/>
      <c r="Q46" s="27">
        <v>1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8">
        <v>-11.082271158719999</v>
      </c>
      <c r="AO46" s="28">
        <v>-68.797054085880006</v>
      </c>
      <c r="AP46" s="27">
        <v>2256</v>
      </c>
      <c r="AQ46" s="27">
        <v>2256</v>
      </c>
      <c r="AR46" s="27">
        <f t="shared" si="0"/>
        <v>0</v>
      </c>
      <c r="AS46" s="27">
        <f t="shared" si="1"/>
        <v>33</v>
      </c>
      <c r="AT46" s="40" t="s">
        <v>219</v>
      </c>
      <c r="AU46" s="41"/>
      <c r="AV46" s="27"/>
      <c r="AW46" s="27"/>
      <c r="AX46" s="27"/>
      <c r="AY46" s="27"/>
      <c r="AZ46" s="27"/>
      <c r="BA46" s="27"/>
      <c r="BB46" s="27"/>
    </row>
    <row r="47" spans="1:54">
      <c r="A47" s="27">
        <v>40</v>
      </c>
      <c r="B47" s="43">
        <f t="shared" si="2"/>
        <v>172</v>
      </c>
      <c r="C47" s="27"/>
      <c r="D47" s="27"/>
      <c r="E47" s="27"/>
      <c r="F47" s="27">
        <v>1</v>
      </c>
      <c r="G47" s="27"/>
      <c r="H47" s="27">
        <v>1</v>
      </c>
      <c r="I47" s="27"/>
      <c r="J47" s="27"/>
      <c r="K47" s="27"/>
      <c r="L47" s="27">
        <v>1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8">
        <v>-11.082094801824001</v>
      </c>
      <c r="AO47" s="28">
        <v>-68.797283414751007</v>
      </c>
      <c r="AP47" s="27">
        <v>2212</v>
      </c>
      <c r="AQ47" s="27">
        <v>2212</v>
      </c>
      <c r="AR47" s="27">
        <f t="shared" si="0"/>
        <v>0</v>
      </c>
      <c r="AS47" s="27">
        <f t="shared" si="1"/>
        <v>44</v>
      </c>
      <c r="AT47" s="40"/>
      <c r="AU47" s="41"/>
      <c r="AV47" s="27"/>
      <c r="AW47" s="27"/>
      <c r="AX47" s="27"/>
      <c r="AY47" s="27"/>
      <c r="AZ47" s="27"/>
      <c r="BA47" s="27"/>
      <c r="BB47" s="27"/>
    </row>
    <row r="48" spans="1:54">
      <c r="A48" s="27">
        <v>41</v>
      </c>
      <c r="B48" s="43">
        <f t="shared" si="2"/>
        <v>173</v>
      </c>
      <c r="C48" s="27"/>
      <c r="D48" s="27"/>
      <c r="E48" s="27"/>
      <c r="F48" s="27">
        <v>1</v>
      </c>
      <c r="G48" s="27"/>
      <c r="H48" s="27">
        <v>1</v>
      </c>
      <c r="I48" s="27"/>
      <c r="J48" s="27"/>
      <c r="K48" s="27"/>
      <c r="L48" s="27">
        <v>1</v>
      </c>
      <c r="M48" s="27"/>
      <c r="N48" s="27"/>
      <c r="O48" s="27"/>
      <c r="P48" s="27"/>
      <c r="Q48" s="27">
        <v>1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8">
        <v>-11.081855601162999</v>
      </c>
      <c r="AO48" s="28">
        <v>-68.797545265406001</v>
      </c>
      <c r="AP48" s="27">
        <v>2174</v>
      </c>
      <c r="AQ48" s="27">
        <v>2174</v>
      </c>
      <c r="AR48" s="27">
        <f t="shared" si="0"/>
        <v>0</v>
      </c>
      <c r="AS48" s="27">
        <f t="shared" si="1"/>
        <v>38</v>
      </c>
      <c r="AT48" s="40"/>
      <c r="AU48" s="41"/>
      <c r="AV48" s="27"/>
      <c r="AW48" s="27"/>
      <c r="AX48" s="27"/>
      <c r="AY48" s="27"/>
      <c r="AZ48" s="27"/>
      <c r="BA48" s="27"/>
      <c r="BB48" s="27"/>
    </row>
    <row r="49" spans="1:54">
      <c r="A49" s="27">
        <v>42</v>
      </c>
      <c r="B49" s="43">
        <f t="shared" si="2"/>
        <v>174</v>
      </c>
      <c r="C49" s="27"/>
      <c r="D49" s="27"/>
      <c r="E49" s="27"/>
      <c r="F49" s="27">
        <v>1</v>
      </c>
      <c r="G49" s="27"/>
      <c r="H49" s="27">
        <v>1</v>
      </c>
      <c r="I49" s="27"/>
      <c r="J49" s="27"/>
      <c r="K49" s="27"/>
      <c r="L49" s="27"/>
      <c r="M49" s="27"/>
      <c r="N49" s="27">
        <v>1</v>
      </c>
      <c r="O49" s="27"/>
      <c r="P49" s="27">
        <v>1</v>
      </c>
      <c r="Q49" s="27">
        <v>1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8">
        <v>-11.081444649363</v>
      </c>
      <c r="AO49" s="28">
        <v>-68.798029404133004</v>
      </c>
      <c r="AP49" s="27">
        <v>2106</v>
      </c>
      <c r="AQ49" s="27">
        <v>2106</v>
      </c>
      <c r="AR49" s="27">
        <f t="shared" si="0"/>
        <v>0</v>
      </c>
      <c r="AS49" s="27">
        <f t="shared" si="1"/>
        <v>68</v>
      </c>
      <c r="AT49" s="40"/>
      <c r="AU49" s="41"/>
      <c r="AV49" s="27">
        <v>1</v>
      </c>
      <c r="AW49" s="27">
        <v>1</v>
      </c>
      <c r="AX49" s="27">
        <v>1</v>
      </c>
      <c r="AY49" s="27"/>
      <c r="AZ49" s="27"/>
      <c r="BA49" s="27"/>
      <c r="BB49" s="27"/>
    </row>
    <row r="50" spans="1:54">
      <c r="A50" s="27">
        <v>43</v>
      </c>
      <c r="B50" s="43">
        <f t="shared" si="2"/>
        <v>175</v>
      </c>
      <c r="C50" s="27"/>
      <c r="D50" s="27"/>
      <c r="E50" s="27"/>
      <c r="F50" s="27">
        <v>1</v>
      </c>
      <c r="G50" s="27"/>
      <c r="H50" s="27">
        <v>1</v>
      </c>
      <c r="I50" s="27"/>
      <c r="J50" s="27"/>
      <c r="K50" s="27"/>
      <c r="L50" s="27"/>
      <c r="M50" s="27"/>
      <c r="N50" s="27">
        <v>1</v>
      </c>
      <c r="O50" s="27"/>
      <c r="P50" s="27">
        <v>1</v>
      </c>
      <c r="Q50" s="27">
        <v>1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8">
        <v>-11.080872145493</v>
      </c>
      <c r="AO50" s="28">
        <v>-68.798757288603994</v>
      </c>
      <c r="AP50" s="27">
        <v>2002</v>
      </c>
      <c r="AQ50" s="27">
        <v>2002</v>
      </c>
      <c r="AR50" s="27">
        <f t="shared" si="0"/>
        <v>0</v>
      </c>
      <c r="AS50" s="27">
        <f t="shared" si="1"/>
        <v>104</v>
      </c>
      <c r="AT50" s="40"/>
      <c r="AU50" s="41"/>
      <c r="AV50" s="27">
        <v>1</v>
      </c>
      <c r="AW50" s="27">
        <v>1</v>
      </c>
      <c r="AX50" s="27">
        <v>1</v>
      </c>
      <c r="AY50" s="27">
        <f>103*1.25</f>
        <v>128.75</v>
      </c>
      <c r="AZ50" s="27"/>
      <c r="BA50" s="27"/>
      <c r="BB50" s="27"/>
    </row>
    <row r="51" spans="1:54">
      <c r="A51" s="27">
        <v>44</v>
      </c>
      <c r="B51" s="43">
        <f t="shared" si="2"/>
        <v>176</v>
      </c>
      <c r="C51" s="27"/>
      <c r="D51" s="27"/>
      <c r="E51" s="27"/>
      <c r="F51" s="27">
        <v>1</v>
      </c>
      <c r="G51" s="27"/>
      <c r="H51" s="27">
        <v>1</v>
      </c>
      <c r="I51" s="27"/>
      <c r="J51" s="27"/>
      <c r="K51" s="27"/>
      <c r="L51" s="27">
        <v>1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8">
        <v>-11.080544106852001</v>
      </c>
      <c r="AO51" s="28">
        <v>-68.799018133431005</v>
      </c>
      <c r="AP51" s="27">
        <f>2002-45</f>
        <v>1957</v>
      </c>
      <c r="AQ51" s="27">
        <f>2002-45</f>
        <v>1957</v>
      </c>
      <c r="AR51" s="27">
        <f t="shared" si="0"/>
        <v>0</v>
      </c>
      <c r="AS51" s="27">
        <f t="shared" si="1"/>
        <v>45</v>
      </c>
      <c r="AT51" s="40"/>
      <c r="AU51" s="41"/>
      <c r="AV51" s="27"/>
      <c r="AW51" s="27"/>
      <c r="AX51" s="27"/>
      <c r="AY51" s="27"/>
      <c r="AZ51" s="27"/>
      <c r="BA51" s="27"/>
      <c r="BB51" s="27"/>
    </row>
    <row r="52" spans="1:54">
      <c r="A52" s="27">
        <v>45</v>
      </c>
      <c r="B52" s="43">
        <f t="shared" si="2"/>
        <v>177</v>
      </c>
      <c r="C52" s="27"/>
      <c r="D52" s="27"/>
      <c r="E52" s="27"/>
      <c r="F52" s="27">
        <v>1</v>
      </c>
      <c r="G52" s="27">
        <v>1</v>
      </c>
      <c r="H52" s="27">
        <v>1</v>
      </c>
      <c r="I52" s="27"/>
      <c r="J52" s="27"/>
      <c r="K52" s="27"/>
      <c r="L52" s="27">
        <v>1</v>
      </c>
      <c r="M52" s="27"/>
      <c r="N52" s="27"/>
      <c r="O52" s="27"/>
      <c r="P52" s="27"/>
      <c r="Q52" s="27"/>
      <c r="R52" s="27"/>
      <c r="S52" s="27"/>
      <c r="T52" s="27"/>
      <c r="U52" s="27"/>
      <c r="V52" s="27">
        <v>1</v>
      </c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8">
        <v>-11.080649395122</v>
      </c>
      <c r="AO52" s="28">
        <v>-68.799218628554996</v>
      </c>
      <c r="AP52" s="27">
        <v>1881</v>
      </c>
      <c r="AQ52" s="27">
        <f>1881-40</f>
        <v>1841</v>
      </c>
      <c r="AR52" s="27">
        <f t="shared" si="0"/>
        <v>40</v>
      </c>
      <c r="AS52" s="27">
        <f t="shared" si="1"/>
        <v>76</v>
      </c>
      <c r="AT52" s="40"/>
      <c r="AU52" s="41"/>
      <c r="AV52" s="27"/>
      <c r="AW52" s="27"/>
      <c r="AX52" s="27"/>
      <c r="AY52" s="27"/>
      <c r="AZ52" s="27"/>
      <c r="BA52" s="27"/>
      <c r="BB52" s="27"/>
    </row>
    <row r="53" spans="1:54">
      <c r="A53" s="27">
        <v>46</v>
      </c>
      <c r="B53" s="43">
        <f t="shared" si="2"/>
        <v>178</v>
      </c>
      <c r="C53" s="27"/>
      <c r="D53" s="27"/>
      <c r="E53" s="27"/>
      <c r="F53" s="27">
        <v>1</v>
      </c>
      <c r="G53" s="27">
        <v>1</v>
      </c>
      <c r="H53" s="27">
        <v>1</v>
      </c>
      <c r="I53" s="27"/>
      <c r="J53" s="27"/>
      <c r="K53" s="27"/>
      <c r="L53" s="27">
        <v>1</v>
      </c>
      <c r="M53" s="27"/>
      <c r="N53" s="27"/>
      <c r="O53" s="27"/>
      <c r="P53" s="27"/>
      <c r="Q53" s="27"/>
      <c r="R53" s="27"/>
      <c r="S53" s="27"/>
      <c r="T53" s="27"/>
      <c r="U53" s="27"/>
      <c r="V53" s="27">
        <v>1</v>
      </c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>
        <v>1</v>
      </c>
      <c r="AJ53" s="27"/>
      <c r="AK53" s="27" t="s">
        <v>132</v>
      </c>
      <c r="AL53" s="27">
        <v>1</v>
      </c>
      <c r="AM53" s="27"/>
      <c r="AN53" s="28">
        <v>-11.080808643265</v>
      </c>
      <c r="AO53" s="28">
        <v>-68.799593802540997</v>
      </c>
      <c r="AP53" s="27">
        <v>1798</v>
      </c>
      <c r="AQ53" s="27">
        <f>1798-30</f>
        <v>1768</v>
      </c>
      <c r="AR53" s="27">
        <f t="shared" si="0"/>
        <v>30</v>
      </c>
      <c r="AS53" s="27">
        <f t="shared" si="1"/>
        <v>43</v>
      </c>
      <c r="AT53" s="40"/>
      <c r="AU53" s="41"/>
      <c r="AV53" s="27"/>
      <c r="AW53" s="27"/>
      <c r="AX53" s="27"/>
      <c r="AY53" s="27"/>
      <c r="AZ53" s="27"/>
      <c r="BA53" s="27"/>
      <c r="BB53" s="27"/>
    </row>
    <row r="54" spans="1:54">
      <c r="A54" s="27">
        <v>47</v>
      </c>
      <c r="B54" s="43">
        <f t="shared" si="2"/>
        <v>179</v>
      </c>
      <c r="C54" s="27"/>
      <c r="D54" s="27"/>
      <c r="E54" s="27"/>
      <c r="F54" s="27">
        <v>1</v>
      </c>
      <c r="G54" s="27"/>
      <c r="H54" s="27">
        <v>1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1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8">
        <v>-11.080952098688</v>
      </c>
      <c r="AO54" s="28">
        <v>-68.799968641250999</v>
      </c>
      <c r="AP54" s="27">
        <v>1729</v>
      </c>
      <c r="AQ54" s="27">
        <v>1729</v>
      </c>
      <c r="AR54" s="27">
        <f t="shared" si="0"/>
        <v>0</v>
      </c>
      <c r="AS54" s="27">
        <f t="shared" si="1"/>
        <v>39</v>
      </c>
      <c r="AT54" s="40"/>
      <c r="AU54" s="41"/>
      <c r="AV54" s="27"/>
      <c r="AW54" s="27"/>
      <c r="AX54" s="27"/>
      <c r="AY54" s="27"/>
      <c r="AZ54" s="27"/>
      <c r="BA54" s="27"/>
      <c r="BB54" s="27"/>
    </row>
    <row r="55" spans="1:54">
      <c r="A55" s="27">
        <v>48</v>
      </c>
      <c r="B55" s="43">
        <f t="shared" si="2"/>
        <v>180</v>
      </c>
      <c r="C55" s="27"/>
      <c r="D55" s="27"/>
      <c r="E55" s="27"/>
      <c r="F55" s="27">
        <v>1</v>
      </c>
      <c r="G55" s="27">
        <v>1</v>
      </c>
      <c r="H55" s="27"/>
      <c r="I55" s="27">
        <v>1</v>
      </c>
      <c r="J55" s="27"/>
      <c r="K55" s="27"/>
      <c r="L55" s="27">
        <v>1</v>
      </c>
      <c r="M55" s="27"/>
      <c r="N55" s="27"/>
      <c r="O55" s="27"/>
      <c r="P55" s="27"/>
      <c r="Q55" s="27"/>
      <c r="R55" s="27"/>
      <c r="S55" s="27"/>
      <c r="T55" s="27"/>
      <c r="U55" s="27"/>
      <c r="V55" s="27">
        <v>1</v>
      </c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 t="s">
        <v>133</v>
      </c>
      <c r="AL55" s="27">
        <v>1</v>
      </c>
      <c r="AM55" s="27"/>
      <c r="AN55" s="28">
        <v>-11.081079102482001</v>
      </c>
      <c r="AO55" s="28">
        <v>-68.800300229339996</v>
      </c>
      <c r="AP55" s="27">
        <v>1686</v>
      </c>
      <c r="AQ55" s="27">
        <v>1656</v>
      </c>
      <c r="AR55" s="27">
        <f t="shared" si="0"/>
        <v>30</v>
      </c>
      <c r="AS55" s="27">
        <f t="shared" si="1"/>
        <v>43</v>
      </c>
      <c r="AT55" s="40"/>
      <c r="AU55" s="41"/>
      <c r="AV55" s="27"/>
      <c r="AW55" s="27"/>
      <c r="AX55" s="27"/>
      <c r="AY55" s="27"/>
      <c r="AZ55" s="27"/>
      <c r="BA55" s="27"/>
      <c r="BB55" s="27"/>
    </row>
    <row r="56" spans="1:54">
      <c r="A56" s="27">
        <v>49</v>
      </c>
      <c r="B56" s="43">
        <f t="shared" si="2"/>
        <v>181</v>
      </c>
      <c r="C56" s="27"/>
      <c r="D56" s="27"/>
      <c r="E56" s="27"/>
      <c r="F56" s="27">
        <v>1</v>
      </c>
      <c r="G56" s="27"/>
      <c r="H56" s="27"/>
      <c r="I56" s="27">
        <v>1</v>
      </c>
      <c r="J56" s="27"/>
      <c r="K56" s="27"/>
      <c r="L56" s="27">
        <v>1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8">
        <v>-11.08119590644</v>
      </c>
      <c r="AO56" s="28">
        <v>-68.800638858227998</v>
      </c>
      <c r="AP56" s="27">
        <v>1617</v>
      </c>
      <c r="AQ56" s="27">
        <v>1617</v>
      </c>
      <c r="AR56" s="27">
        <f t="shared" si="0"/>
        <v>0</v>
      </c>
      <c r="AS56" s="27">
        <f t="shared" si="1"/>
        <v>39</v>
      </c>
      <c r="AT56" s="40"/>
      <c r="AU56" s="41"/>
      <c r="AV56" s="27"/>
      <c r="AW56" s="27"/>
      <c r="AX56" s="27"/>
      <c r="AY56" s="27"/>
      <c r="AZ56" s="27"/>
      <c r="BA56" s="27"/>
      <c r="BB56" s="27"/>
    </row>
    <row r="57" spans="1:54">
      <c r="A57" s="27">
        <v>50</v>
      </c>
      <c r="B57" s="43">
        <f t="shared" si="2"/>
        <v>182</v>
      </c>
      <c r="C57" s="27"/>
      <c r="D57" s="27"/>
      <c r="E57" s="27"/>
      <c r="F57" s="27">
        <v>1</v>
      </c>
      <c r="G57" s="27">
        <v>1</v>
      </c>
      <c r="H57" s="27"/>
      <c r="I57" s="27">
        <v>1</v>
      </c>
      <c r="J57" s="27"/>
      <c r="K57" s="27"/>
      <c r="L57" s="27">
        <v>1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8">
        <v>-11.081327516479</v>
      </c>
      <c r="AO57" s="28">
        <v>-68.800978157668993</v>
      </c>
      <c r="AP57" s="27">
        <v>1578</v>
      </c>
      <c r="AQ57" s="27">
        <v>1578</v>
      </c>
      <c r="AR57" s="27">
        <f t="shared" si="0"/>
        <v>0</v>
      </c>
      <c r="AS57" s="27">
        <f t="shared" si="1"/>
        <v>39</v>
      </c>
      <c r="AT57" s="40"/>
      <c r="AU57" s="41"/>
      <c r="AV57" s="27"/>
      <c r="AW57" s="27"/>
      <c r="AX57" s="27"/>
      <c r="AY57" s="27"/>
      <c r="AZ57" s="27"/>
      <c r="BA57" s="27"/>
      <c r="BB57" s="27"/>
    </row>
    <row r="58" spans="1:54">
      <c r="A58" s="27">
        <v>51</v>
      </c>
      <c r="B58" s="43">
        <f t="shared" si="2"/>
        <v>183</v>
      </c>
      <c r="C58" s="27"/>
      <c r="D58" s="27"/>
      <c r="E58" s="27"/>
      <c r="F58" s="27">
        <v>1</v>
      </c>
      <c r="G58" s="27"/>
      <c r="H58" s="27"/>
      <c r="I58" s="27">
        <v>1</v>
      </c>
      <c r="J58" s="27"/>
      <c r="K58" s="27"/>
      <c r="L58" s="27">
        <v>1</v>
      </c>
      <c r="M58" s="27"/>
      <c r="N58" s="27"/>
      <c r="O58" s="27"/>
      <c r="P58" s="27"/>
      <c r="Q58" s="27"/>
      <c r="R58" s="27"/>
      <c r="S58" s="27"/>
      <c r="T58" s="27"/>
      <c r="U58" s="27"/>
      <c r="V58" s="27">
        <v>1</v>
      </c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>
        <v>1</v>
      </c>
      <c r="AJ58" s="27"/>
      <c r="AK58" s="27" t="s">
        <v>134</v>
      </c>
      <c r="AL58" s="27">
        <v>1</v>
      </c>
      <c r="AM58" s="27"/>
      <c r="AN58" s="28">
        <v>-11.081453533035001</v>
      </c>
      <c r="AO58" s="28">
        <v>-68.801286276428996</v>
      </c>
      <c r="AP58" s="27">
        <v>1541</v>
      </c>
      <c r="AQ58" s="27">
        <v>1515</v>
      </c>
      <c r="AR58" s="27">
        <f t="shared" si="0"/>
        <v>26</v>
      </c>
      <c r="AS58" s="27">
        <f t="shared" si="1"/>
        <v>37</v>
      </c>
      <c r="AT58" s="40"/>
      <c r="AU58" s="41"/>
      <c r="AV58" s="27"/>
      <c r="AW58" s="27"/>
      <c r="AX58" s="27"/>
      <c r="AY58" s="27"/>
      <c r="AZ58" s="27"/>
      <c r="BA58" s="27"/>
      <c r="BB58" s="27"/>
    </row>
    <row r="59" spans="1:54">
      <c r="A59" s="27">
        <v>52</v>
      </c>
      <c r="B59" s="43">
        <f t="shared" si="2"/>
        <v>184</v>
      </c>
      <c r="C59" s="27"/>
      <c r="D59" s="27"/>
      <c r="E59" s="27"/>
      <c r="F59" s="27">
        <v>1</v>
      </c>
      <c r="G59" s="27"/>
      <c r="H59" s="27">
        <v>1</v>
      </c>
      <c r="I59" s="27"/>
      <c r="J59" s="27"/>
      <c r="K59" s="27"/>
      <c r="L59" s="27">
        <v>1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8">
        <v>-11.081538421442</v>
      </c>
      <c r="AO59" s="28">
        <v>-68.801545444875003</v>
      </c>
      <c r="AP59" s="27">
        <v>1484</v>
      </c>
      <c r="AQ59" s="27">
        <v>1484</v>
      </c>
      <c r="AR59" s="27">
        <f t="shared" si="0"/>
        <v>0</v>
      </c>
      <c r="AS59" s="27">
        <f t="shared" si="1"/>
        <v>31</v>
      </c>
      <c r="AT59" s="40"/>
      <c r="AU59" s="41"/>
      <c r="AV59" s="27"/>
      <c r="AW59" s="27"/>
      <c r="AX59" s="27"/>
      <c r="AY59" s="27"/>
      <c r="AZ59" s="27"/>
      <c r="BA59" s="27"/>
      <c r="BB59" s="27"/>
    </row>
    <row r="60" spans="1:54">
      <c r="A60" s="27">
        <v>53</v>
      </c>
      <c r="B60" s="43">
        <f t="shared" si="2"/>
        <v>185</v>
      </c>
      <c r="C60" s="27"/>
      <c r="D60" s="27"/>
      <c r="E60" s="27"/>
      <c r="F60" s="27">
        <v>1</v>
      </c>
      <c r="G60" s="27">
        <v>1</v>
      </c>
      <c r="H60" s="27">
        <v>1</v>
      </c>
      <c r="I60" s="27"/>
      <c r="J60" s="27"/>
      <c r="K60" s="27"/>
      <c r="L60" s="27">
        <v>1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8">
        <v>-11.0818398079</v>
      </c>
      <c r="AO60" s="28">
        <v>-68.801287282258002</v>
      </c>
      <c r="AP60" s="27">
        <v>1441</v>
      </c>
      <c r="AQ60" s="27">
        <v>1441</v>
      </c>
      <c r="AR60" s="27">
        <f t="shared" si="0"/>
        <v>0</v>
      </c>
      <c r="AS60" s="27">
        <f t="shared" si="1"/>
        <v>43</v>
      </c>
      <c r="AT60" s="40"/>
      <c r="AU60" s="41"/>
      <c r="AV60" s="27"/>
      <c r="AW60" s="27"/>
      <c r="AX60" s="27"/>
      <c r="AY60" s="27"/>
      <c r="AZ60" s="27"/>
      <c r="BA60" s="27"/>
      <c r="BB60" s="27"/>
    </row>
    <row r="61" spans="1:54">
      <c r="A61" s="27">
        <v>54</v>
      </c>
      <c r="B61" s="43">
        <f t="shared" si="2"/>
        <v>186</v>
      </c>
      <c r="C61" s="27"/>
      <c r="D61" s="27"/>
      <c r="E61" s="27"/>
      <c r="F61" s="27">
        <v>1</v>
      </c>
      <c r="G61" s="27">
        <v>1</v>
      </c>
      <c r="H61" s="27"/>
      <c r="I61" s="27">
        <v>1</v>
      </c>
      <c r="J61" s="27"/>
      <c r="K61" s="27"/>
      <c r="L61" s="27">
        <v>1</v>
      </c>
      <c r="M61" s="27"/>
      <c r="N61" s="27"/>
      <c r="O61" s="27"/>
      <c r="P61" s="27"/>
      <c r="Q61" s="27">
        <v>1</v>
      </c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8">
        <v>-11.081881594091</v>
      </c>
      <c r="AO61" s="28">
        <v>-68.801111262291002</v>
      </c>
      <c r="AP61" s="27">
        <v>1421</v>
      </c>
      <c r="AQ61" s="27">
        <v>1421</v>
      </c>
      <c r="AR61" s="27">
        <f t="shared" si="0"/>
        <v>0</v>
      </c>
      <c r="AS61" s="27">
        <f t="shared" si="1"/>
        <v>20</v>
      </c>
      <c r="AT61" s="40"/>
      <c r="AU61" s="41"/>
      <c r="AV61" s="27"/>
      <c r="AW61" s="27"/>
      <c r="AX61" s="27"/>
      <c r="AY61" s="27"/>
      <c r="AZ61" s="27"/>
      <c r="BA61" s="27"/>
      <c r="BB61" s="27"/>
    </row>
    <row r="62" spans="1:54">
      <c r="A62" s="27">
        <v>55</v>
      </c>
      <c r="B62" s="43">
        <f t="shared" si="2"/>
        <v>187</v>
      </c>
      <c r="C62" s="27"/>
      <c r="D62" s="27"/>
      <c r="E62" s="27"/>
      <c r="F62" s="27">
        <v>1</v>
      </c>
      <c r="G62" s="27"/>
      <c r="H62" s="27"/>
      <c r="I62" s="27">
        <v>1</v>
      </c>
      <c r="J62" s="27"/>
      <c r="K62" s="27"/>
      <c r="L62" s="27">
        <v>1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8">
        <v>-11.082142181299</v>
      </c>
      <c r="AO62" s="28">
        <v>-68.800873216241001</v>
      </c>
      <c r="AP62" s="27">
        <v>1382</v>
      </c>
      <c r="AQ62" s="27">
        <v>1382</v>
      </c>
      <c r="AR62" s="27">
        <f t="shared" si="0"/>
        <v>0</v>
      </c>
      <c r="AS62" s="27">
        <f t="shared" si="1"/>
        <v>39</v>
      </c>
      <c r="AT62" s="40"/>
      <c r="AU62" s="41"/>
      <c r="AV62" s="27"/>
      <c r="AW62" s="27"/>
      <c r="AX62" s="27"/>
      <c r="AY62" s="27"/>
      <c r="AZ62" s="27"/>
      <c r="BA62" s="27"/>
      <c r="BB62" s="27"/>
    </row>
    <row r="63" spans="1:54">
      <c r="A63" s="27">
        <v>56</v>
      </c>
      <c r="B63" s="43">
        <f t="shared" si="2"/>
        <v>188</v>
      </c>
      <c r="C63" s="27"/>
      <c r="D63" s="27"/>
      <c r="E63" s="27"/>
      <c r="F63" s="27">
        <v>1</v>
      </c>
      <c r="G63" s="27"/>
      <c r="H63" s="27"/>
      <c r="I63" s="27">
        <v>1</v>
      </c>
      <c r="J63" s="27"/>
      <c r="K63" s="27"/>
      <c r="L63" s="27">
        <v>1</v>
      </c>
      <c r="M63" s="27"/>
      <c r="N63" s="27"/>
      <c r="O63" s="27"/>
      <c r="P63" s="27"/>
      <c r="Q63" s="27"/>
      <c r="R63" s="27"/>
      <c r="S63" s="27"/>
      <c r="T63" s="27"/>
      <c r="U63" s="27"/>
      <c r="V63" s="27">
        <v>1</v>
      </c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 t="s">
        <v>135</v>
      </c>
      <c r="AL63" s="27">
        <v>1</v>
      </c>
      <c r="AM63" s="27"/>
      <c r="AN63" s="28">
        <v>-11.082400465109</v>
      </c>
      <c r="AO63" s="28">
        <v>-68.800633493809997</v>
      </c>
      <c r="AP63" s="27">
        <v>1342</v>
      </c>
      <c r="AQ63" s="27">
        <v>1316</v>
      </c>
      <c r="AR63" s="27">
        <f t="shared" si="0"/>
        <v>26</v>
      </c>
      <c r="AS63" s="27">
        <f t="shared" si="1"/>
        <v>40</v>
      </c>
      <c r="AT63" s="40"/>
      <c r="AU63" s="41"/>
      <c r="AV63" s="27"/>
      <c r="AW63" s="27"/>
      <c r="AX63" s="27"/>
      <c r="AY63" s="27"/>
      <c r="AZ63" s="27"/>
      <c r="BA63" s="27"/>
      <c r="BB63" s="27"/>
    </row>
    <row r="64" spans="1:54">
      <c r="A64" s="27">
        <v>57</v>
      </c>
      <c r="B64" s="43">
        <f t="shared" si="2"/>
        <v>189</v>
      </c>
      <c r="C64" s="27"/>
      <c r="D64" s="27"/>
      <c r="E64" s="27"/>
      <c r="F64" s="27">
        <v>1</v>
      </c>
      <c r="G64" s="27"/>
      <c r="H64" s="27"/>
      <c r="I64" s="27">
        <v>1</v>
      </c>
      <c r="J64" s="27"/>
      <c r="K64" s="27"/>
      <c r="L64" s="27">
        <v>1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8">
        <v>-11.082648219872</v>
      </c>
      <c r="AO64" s="28">
        <v>-68.800391089171001</v>
      </c>
      <c r="AP64" s="27">
        <v>1277</v>
      </c>
      <c r="AQ64" s="27">
        <v>1277</v>
      </c>
      <c r="AR64" s="27">
        <f t="shared" si="0"/>
        <v>0</v>
      </c>
      <c r="AS64" s="27">
        <f t="shared" si="1"/>
        <v>39</v>
      </c>
      <c r="AT64" s="40"/>
      <c r="AU64" s="41"/>
      <c r="AV64" s="27"/>
      <c r="AW64" s="27"/>
      <c r="AX64" s="27"/>
      <c r="AY64" s="27"/>
      <c r="AZ64" s="27"/>
      <c r="BA64" s="27"/>
      <c r="BB64" s="27"/>
    </row>
    <row r="65" spans="1:54">
      <c r="A65" s="27">
        <v>58</v>
      </c>
      <c r="B65" s="43">
        <f t="shared" si="2"/>
        <v>190</v>
      </c>
      <c r="C65" s="27"/>
      <c r="D65" s="27"/>
      <c r="E65" s="27"/>
      <c r="F65" s="27">
        <v>1</v>
      </c>
      <c r="G65" s="27"/>
      <c r="H65" s="27">
        <v>1</v>
      </c>
      <c r="I65" s="27"/>
      <c r="J65" s="27"/>
      <c r="K65" s="27"/>
      <c r="L65" s="43">
        <v>1</v>
      </c>
      <c r="M65" s="43"/>
      <c r="N65" s="43"/>
      <c r="O65" s="43"/>
      <c r="P65" s="43"/>
      <c r="Q65" s="43"/>
      <c r="R65" s="43"/>
      <c r="S65" s="43"/>
      <c r="T65" s="43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8">
        <v>-11.082939734645</v>
      </c>
      <c r="AO65" s="28">
        <v>-68.800990562886</v>
      </c>
      <c r="AP65" s="27">
        <v>1205</v>
      </c>
      <c r="AQ65" s="27">
        <v>1205</v>
      </c>
      <c r="AR65" s="27">
        <f t="shared" si="0"/>
        <v>0</v>
      </c>
      <c r="AS65" s="27">
        <f t="shared" si="1"/>
        <v>72</v>
      </c>
      <c r="AT65" s="40"/>
      <c r="AU65" s="41"/>
      <c r="AV65" s="27"/>
      <c r="AW65" s="27"/>
      <c r="AX65" s="27"/>
      <c r="AY65" s="27"/>
      <c r="AZ65" s="27"/>
      <c r="BA65" s="27"/>
      <c r="BB65" s="27"/>
    </row>
    <row r="66" spans="1:54">
      <c r="A66" s="27">
        <v>59</v>
      </c>
      <c r="B66" s="43">
        <f t="shared" si="2"/>
        <v>191</v>
      </c>
      <c r="C66" s="27"/>
      <c r="D66" s="27"/>
      <c r="E66" s="27"/>
      <c r="F66" s="27">
        <v>1</v>
      </c>
      <c r="G66" s="27"/>
      <c r="H66" s="27">
        <v>1</v>
      </c>
      <c r="I66" s="27"/>
      <c r="J66" s="27"/>
      <c r="K66" s="27"/>
      <c r="L66" s="43"/>
      <c r="M66" s="43"/>
      <c r="N66" s="43">
        <v>2</v>
      </c>
      <c r="O66" s="43"/>
      <c r="P66" s="43"/>
      <c r="Q66" s="43"/>
      <c r="R66" s="43"/>
      <c r="S66" s="43"/>
      <c r="T66" s="43"/>
      <c r="U66" s="27"/>
      <c r="V66" s="27">
        <v>1</v>
      </c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>
        <v>1</v>
      </c>
      <c r="AJ66" s="27"/>
      <c r="AK66" s="27" t="s">
        <v>136</v>
      </c>
      <c r="AL66" s="27">
        <v>1</v>
      </c>
      <c r="AM66" s="27"/>
      <c r="AN66" s="28">
        <v>-11.083224339581999</v>
      </c>
      <c r="AO66" s="28">
        <v>-68.800760898739</v>
      </c>
      <c r="AP66" s="27">
        <v>1165</v>
      </c>
      <c r="AQ66" s="27">
        <v>1139</v>
      </c>
      <c r="AR66" s="27">
        <f t="shared" si="0"/>
        <v>26</v>
      </c>
      <c r="AS66" s="27">
        <f t="shared" si="1"/>
        <v>40</v>
      </c>
      <c r="AT66" s="40"/>
      <c r="AU66" s="41"/>
      <c r="AV66" s="27"/>
      <c r="AW66" s="27"/>
      <c r="AX66" s="27"/>
      <c r="AY66" s="27"/>
      <c r="AZ66" s="27"/>
      <c r="BA66" s="27"/>
      <c r="BB66" s="27"/>
    </row>
    <row r="67" spans="1:54">
      <c r="A67" s="27">
        <v>61</v>
      </c>
      <c r="B67" s="43">
        <f t="shared" si="2"/>
        <v>192</v>
      </c>
      <c r="C67" s="27"/>
      <c r="D67" s="27"/>
      <c r="E67" s="27"/>
      <c r="F67" s="27">
        <v>1</v>
      </c>
      <c r="G67" s="27"/>
      <c r="H67" s="27">
        <v>1</v>
      </c>
      <c r="I67" s="27"/>
      <c r="J67" s="27"/>
      <c r="K67" s="27"/>
      <c r="L67" s="43">
        <v>1</v>
      </c>
      <c r="M67" s="43">
        <v>1</v>
      </c>
      <c r="N67" s="43"/>
      <c r="O67" s="43"/>
      <c r="P67" s="43"/>
      <c r="Q67" s="43"/>
      <c r="R67" s="43"/>
      <c r="S67" s="43"/>
      <c r="T67" s="43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8">
        <v>-11.083074634129</v>
      </c>
      <c r="AO67" s="28">
        <v>-68.801337238401004</v>
      </c>
      <c r="AP67" s="27">
        <v>1064</v>
      </c>
      <c r="AQ67" s="27">
        <v>1064</v>
      </c>
      <c r="AR67" s="27">
        <f>AP67-AQ67</f>
        <v>0</v>
      </c>
      <c r="AS67" s="27" t="e">
        <f>SUM(#REF!-AP67)</f>
        <v>#REF!</v>
      </c>
      <c r="AT67" s="40"/>
      <c r="AU67" s="41"/>
      <c r="AV67" s="27"/>
      <c r="AW67" s="27"/>
      <c r="AX67" s="27"/>
      <c r="AY67" s="27"/>
      <c r="AZ67" s="27"/>
      <c r="BA67" s="27"/>
      <c r="BB67" s="27"/>
    </row>
    <row r="68" spans="1:54" ht="12.6" customHeight="1">
      <c r="A68" s="27">
        <v>62</v>
      </c>
      <c r="B68" s="43">
        <f t="shared" si="2"/>
        <v>193</v>
      </c>
      <c r="C68" s="27"/>
      <c r="D68" s="27"/>
      <c r="E68" s="27"/>
      <c r="F68" s="27">
        <v>1</v>
      </c>
      <c r="G68" s="27"/>
      <c r="H68" s="27">
        <v>1</v>
      </c>
      <c r="I68" s="27"/>
      <c r="J68" s="27"/>
      <c r="K68" s="27"/>
      <c r="L68" s="43"/>
      <c r="M68" s="43">
        <v>1</v>
      </c>
      <c r="N68" s="43"/>
      <c r="O68" s="43"/>
      <c r="P68" s="43"/>
      <c r="Q68" s="43"/>
      <c r="R68" s="43"/>
      <c r="S68" s="43"/>
      <c r="T68" s="43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8">
        <v>-11.083205914300001</v>
      </c>
      <c r="AO68" s="28">
        <v>-68.801609147340002</v>
      </c>
      <c r="AP68" s="27">
        <v>1032</v>
      </c>
      <c r="AQ68" s="27">
        <v>1032</v>
      </c>
      <c r="AR68" s="27">
        <f>AP68-AQ68</f>
        <v>0</v>
      </c>
      <c r="AS68" s="27">
        <f>SUM(AQ67-AP68)</f>
        <v>32</v>
      </c>
      <c r="AT68" s="40"/>
      <c r="AU68" s="41"/>
      <c r="AV68" s="27"/>
      <c r="AW68" s="27"/>
      <c r="AX68" s="27"/>
      <c r="AY68" s="27"/>
      <c r="AZ68" s="27"/>
      <c r="BA68" s="27"/>
      <c r="BB68" s="27"/>
    </row>
    <row r="69" spans="1:54">
      <c r="A69" s="27">
        <v>63</v>
      </c>
      <c r="B69" s="43">
        <f t="shared" si="2"/>
        <v>194</v>
      </c>
      <c r="C69" s="27"/>
      <c r="D69" s="27"/>
      <c r="E69" s="27"/>
      <c r="F69" s="27">
        <v>1</v>
      </c>
      <c r="G69" s="27"/>
      <c r="H69" s="27">
        <v>1</v>
      </c>
      <c r="I69" s="27"/>
      <c r="J69" s="27"/>
      <c r="K69" s="27"/>
      <c r="L69" s="43">
        <v>1</v>
      </c>
      <c r="M69" s="43"/>
      <c r="N69" s="43"/>
      <c r="O69" s="43"/>
      <c r="P69" s="43"/>
      <c r="Q69" s="43"/>
      <c r="R69" s="43"/>
      <c r="S69" s="43"/>
      <c r="T69" s="43"/>
      <c r="U69" s="27"/>
      <c r="V69" s="27">
        <v>1</v>
      </c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 t="s">
        <v>137</v>
      </c>
      <c r="AL69" s="27">
        <v>1</v>
      </c>
      <c r="AM69" s="27"/>
      <c r="AN69" s="28">
        <v>-11.083355290662</v>
      </c>
      <c r="AO69" s="28">
        <v>-68.801959175616005</v>
      </c>
      <c r="AP69" s="27">
        <v>986</v>
      </c>
      <c r="AQ69" s="27">
        <v>960</v>
      </c>
      <c r="AR69" s="27">
        <f>AP69-AQ69</f>
        <v>26</v>
      </c>
      <c r="AS69" s="27">
        <f>SUM(AQ68-AP69)</f>
        <v>46</v>
      </c>
      <c r="AT69" s="40"/>
      <c r="AU69" s="41"/>
      <c r="AV69" s="27"/>
      <c r="AW69" s="27"/>
      <c r="AX69" s="27"/>
      <c r="AY69" s="27"/>
      <c r="AZ69" s="27"/>
      <c r="BA69" s="27"/>
      <c r="BB69" s="27"/>
    </row>
    <row r="70" spans="1:54">
      <c r="A70" s="27">
        <v>64</v>
      </c>
      <c r="B70" s="43">
        <f t="shared" si="2"/>
        <v>195</v>
      </c>
      <c r="C70" s="27"/>
      <c r="D70" s="27"/>
      <c r="E70" s="27"/>
      <c r="F70" s="27">
        <v>1</v>
      </c>
      <c r="G70" s="27"/>
      <c r="H70" s="27">
        <v>1</v>
      </c>
      <c r="I70" s="27"/>
      <c r="J70" s="27"/>
      <c r="K70" s="27"/>
      <c r="L70" s="43"/>
      <c r="M70" s="43"/>
      <c r="N70" s="43"/>
      <c r="O70" s="43"/>
      <c r="P70" s="43"/>
      <c r="Q70" s="43">
        <v>1</v>
      </c>
      <c r="R70" s="43"/>
      <c r="S70" s="43">
        <v>1</v>
      </c>
      <c r="T70" s="43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8">
        <v>-11.083492492992001</v>
      </c>
      <c r="AO70" s="28">
        <v>-68.802303504197994</v>
      </c>
      <c r="AP70" s="27">
        <v>919</v>
      </c>
      <c r="AQ70" s="27">
        <v>919</v>
      </c>
      <c r="AR70" s="27">
        <f>AP70-AQ70</f>
        <v>0</v>
      </c>
      <c r="AS70" s="27">
        <f>SUM(AQ69-AP70)</f>
        <v>41</v>
      </c>
      <c r="AT70" s="40" t="s">
        <v>219</v>
      </c>
      <c r="AU70" s="41"/>
      <c r="AV70" s="27"/>
      <c r="AW70" s="27"/>
      <c r="AX70" s="27"/>
      <c r="AY70" s="27"/>
      <c r="AZ70" s="27"/>
      <c r="BA70" s="27"/>
      <c r="BB70" s="27"/>
    </row>
    <row r="71" spans="1:54">
      <c r="A71" s="27">
        <v>65</v>
      </c>
      <c r="B71" s="43">
        <f t="shared" si="2"/>
        <v>196</v>
      </c>
      <c r="C71" s="27"/>
      <c r="D71" s="27"/>
      <c r="E71" s="27"/>
      <c r="F71" s="27">
        <v>1</v>
      </c>
      <c r="G71" s="27"/>
      <c r="H71" s="27">
        <v>1</v>
      </c>
      <c r="I71" s="27"/>
      <c r="J71" s="27"/>
      <c r="K71" s="27"/>
      <c r="L71" s="43">
        <v>1</v>
      </c>
      <c r="M71" s="43"/>
      <c r="N71" s="43"/>
      <c r="O71" s="43"/>
      <c r="P71" s="43"/>
      <c r="Q71" s="43"/>
      <c r="R71" s="43"/>
      <c r="S71" s="43"/>
      <c r="T71" s="43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8">
        <v>-11.083624</v>
      </c>
      <c r="AO71" s="28">
        <v>-68.802637000000004</v>
      </c>
      <c r="AP71" s="27">
        <v>880</v>
      </c>
      <c r="AQ71" s="27">
        <v>880</v>
      </c>
      <c r="AR71" s="27">
        <f>AP71-AQ71</f>
        <v>0</v>
      </c>
      <c r="AS71" s="27">
        <f>SUM(AQ70-AP71)</f>
        <v>39</v>
      </c>
      <c r="AT71" s="40"/>
      <c r="AU71" s="41"/>
      <c r="AV71" s="27"/>
      <c r="AW71" s="27"/>
      <c r="AX71" s="27"/>
      <c r="AY71" s="27"/>
      <c r="AZ71" s="27"/>
      <c r="BA71" s="27"/>
      <c r="BB71" s="27"/>
    </row>
    <row r="72" spans="1:54">
      <c r="A72" s="27">
        <v>66</v>
      </c>
      <c r="B72" s="43">
        <f t="shared" si="2"/>
        <v>197</v>
      </c>
      <c r="C72" s="27"/>
      <c r="D72" s="27"/>
      <c r="E72" s="27"/>
      <c r="F72" s="27">
        <v>1</v>
      </c>
      <c r="G72" s="27">
        <v>1</v>
      </c>
      <c r="H72" s="27">
        <v>1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1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8">
        <v>-11.083745182351</v>
      </c>
      <c r="AO72" s="28">
        <v>-68.802943211048003</v>
      </c>
      <c r="AP72" s="27">
        <v>844</v>
      </c>
      <c r="AQ72" s="27">
        <v>844</v>
      </c>
      <c r="AR72" s="27">
        <f>AP72-AQ72</f>
        <v>0</v>
      </c>
      <c r="AS72" s="27">
        <f>SUM(AQ71-AP72)</f>
        <v>36</v>
      </c>
      <c r="AT72" s="40"/>
      <c r="AU72" s="41"/>
      <c r="AV72" s="27"/>
      <c r="AW72" s="27"/>
      <c r="AX72" s="27"/>
      <c r="AY72" s="27"/>
      <c r="AZ72" s="27"/>
      <c r="BA72" s="27"/>
      <c r="BB72" s="27"/>
    </row>
    <row r="73" spans="1:54">
      <c r="A73" s="27">
        <v>67</v>
      </c>
      <c r="B73" s="43">
        <f t="shared" si="2"/>
        <v>198</v>
      </c>
      <c r="C73" s="27"/>
      <c r="D73" s="27"/>
      <c r="E73" s="27"/>
      <c r="F73" s="27">
        <v>1</v>
      </c>
      <c r="G73" s="27">
        <v>1</v>
      </c>
      <c r="H73" s="27">
        <v>1</v>
      </c>
      <c r="I73" s="27"/>
      <c r="J73" s="27"/>
      <c r="K73" s="27"/>
      <c r="L73" s="27"/>
      <c r="M73" s="27">
        <v>1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8">
        <v>-11.083886003856</v>
      </c>
      <c r="AO73" s="28">
        <v>-68.803261052817007</v>
      </c>
      <c r="AP73" s="27">
        <v>807</v>
      </c>
      <c r="AQ73" s="27">
        <v>807</v>
      </c>
      <c r="AR73" s="27">
        <f t="shared" ref="AR73:AR77" si="3">AP73-AQ73</f>
        <v>0</v>
      </c>
      <c r="AS73" s="27">
        <f t="shared" ref="AS73:AS77" si="4">SUM(AQ72-AP73)</f>
        <v>37</v>
      </c>
      <c r="AT73" s="40"/>
      <c r="AU73" s="41"/>
      <c r="AV73" s="27"/>
      <c r="AW73" s="27"/>
      <c r="AX73" s="27"/>
      <c r="AY73" s="27"/>
      <c r="AZ73" s="27"/>
      <c r="BA73" s="27"/>
      <c r="BB73" s="27"/>
    </row>
    <row r="74" spans="1:54">
      <c r="A74" s="27">
        <v>68</v>
      </c>
      <c r="B74" s="43">
        <f t="shared" si="2"/>
        <v>199</v>
      </c>
      <c r="C74" s="27"/>
      <c r="D74" s="27"/>
      <c r="E74" s="27"/>
      <c r="F74" s="27">
        <v>1</v>
      </c>
      <c r="G74" s="27"/>
      <c r="H74" s="27">
        <v>1</v>
      </c>
      <c r="I74" s="27"/>
      <c r="J74" s="27"/>
      <c r="K74" s="27"/>
      <c r="L74" s="27">
        <v>1</v>
      </c>
      <c r="M74" s="27"/>
      <c r="N74" s="27"/>
      <c r="O74" s="27"/>
      <c r="P74" s="27"/>
      <c r="Q74" s="27"/>
      <c r="R74" s="27"/>
      <c r="S74" s="27"/>
      <c r="T74" s="27"/>
      <c r="U74" s="27"/>
      <c r="V74" s="27">
        <v>1</v>
      </c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>
        <v>1</v>
      </c>
      <c r="AJ74" s="27"/>
      <c r="AK74" s="27" t="s">
        <v>138</v>
      </c>
      <c r="AL74" s="27">
        <v>1</v>
      </c>
      <c r="AM74" s="27"/>
      <c r="AN74" s="28">
        <v>-11.084007083892001</v>
      </c>
      <c r="AO74" s="28">
        <v>-68.803566154091996</v>
      </c>
      <c r="AP74" s="27">
        <v>771</v>
      </c>
      <c r="AQ74" s="27">
        <v>745</v>
      </c>
      <c r="AR74" s="27">
        <f t="shared" si="3"/>
        <v>26</v>
      </c>
      <c r="AS74" s="27">
        <f t="shared" si="4"/>
        <v>36</v>
      </c>
      <c r="AT74" s="40"/>
      <c r="AU74" s="41"/>
      <c r="AV74" s="27"/>
      <c r="AW74" s="27"/>
      <c r="AX74" s="27"/>
      <c r="AY74" s="27"/>
      <c r="AZ74" s="27"/>
      <c r="BA74" s="27"/>
      <c r="BB74" s="27"/>
    </row>
    <row r="75" spans="1:54">
      <c r="A75" s="27">
        <v>69</v>
      </c>
      <c r="B75" s="43">
        <f t="shared" si="2"/>
        <v>200</v>
      </c>
      <c r="C75" s="27"/>
      <c r="D75" s="27"/>
      <c r="E75" s="27"/>
      <c r="F75" s="27">
        <v>1</v>
      </c>
      <c r="G75" s="27">
        <v>1</v>
      </c>
      <c r="H75" s="27">
        <v>1</v>
      </c>
      <c r="I75" s="27"/>
      <c r="J75" s="27"/>
      <c r="K75" s="27"/>
      <c r="L75" s="27"/>
      <c r="M75" s="27">
        <v>1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8">
        <v>-11.084145273120001</v>
      </c>
      <c r="AO75" s="28">
        <v>-68.803896736352996</v>
      </c>
      <c r="AP75" s="27">
        <v>705</v>
      </c>
      <c r="AQ75" s="27">
        <v>705</v>
      </c>
      <c r="AR75" s="27">
        <f t="shared" si="3"/>
        <v>0</v>
      </c>
      <c r="AS75" s="27">
        <f t="shared" si="4"/>
        <v>40</v>
      </c>
      <c r="AT75" s="40"/>
      <c r="AU75" s="41"/>
      <c r="AV75" s="27"/>
      <c r="AW75" s="27"/>
      <c r="AX75" s="27"/>
      <c r="AY75" s="27"/>
      <c r="AZ75" s="27"/>
      <c r="BA75" s="27"/>
      <c r="BB75" s="27"/>
    </row>
    <row r="76" spans="1:54">
      <c r="A76" s="27">
        <v>70</v>
      </c>
      <c r="B76" s="43">
        <f t="shared" si="2"/>
        <v>201</v>
      </c>
      <c r="C76" s="27"/>
      <c r="D76" s="27"/>
      <c r="E76" s="27"/>
      <c r="F76" s="27">
        <v>1</v>
      </c>
      <c r="G76" s="27">
        <v>1</v>
      </c>
      <c r="H76" s="27">
        <v>1</v>
      </c>
      <c r="I76" s="27"/>
      <c r="J76" s="27"/>
      <c r="K76" s="27"/>
      <c r="L76" s="27">
        <v>1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8">
        <v>-11.084262075931999</v>
      </c>
      <c r="AO76" s="28">
        <v>-68.804192449897002</v>
      </c>
      <c r="AP76" s="27">
        <v>672</v>
      </c>
      <c r="AQ76" s="27">
        <v>672</v>
      </c>
      <c r="AR76" s="27">
        <f t="shared" si="3"/>
        <v>0</v>
      </c>
      <c r="AS76" s="27">
        <f t="shared" si="4"/>
        <v>33</v>
      </c>
      <c r="AT76" s="40"/>
      <c r="AU76" s="41"/>
      <c r="AV76" s="27"/>
      <c r="AW76" s="27"/>
      <c r="AX76" s="27"/>
      <c r="AY76" s="27"/>
      <c r="AZ76" s="27"/>
      <c r="BA76" s="27"/>
      <c r="BB76" s="27"/>
    </row>
    <row r="77" spans="1:54">
      <c r="A77" s="27">
        <v>71</v>
      </c>
      <c r="B77" s="43">
        <f t="shared" ref="B77" si="5">B76+1</f>
        <v>202</v>
      </c>
      <c r="C77" s="27"/>
      <c r="D77" s="27"/>
      <c r="E77" s="27"/>
      <c r="F77" s="27">
        <v>1</v>
      </c>
      <c r="G77" s="27">
        <v>1</v>
      </c>
      <c r="H77" s="27">
        <v>1</v>
      </c>
      <c r="I77" s="27"/>
      <c r="J77" s="27"/>
      <c r="K77" s="27"/>
      <c r="L77" s="27"/>
      <c r="M77" s="27"/>
      <c r="N77" s="27">
        <v>1</v>
      </c>
      <c r="O77" s="27"/>
      <c r="P77" s="27"/>
      <c r="Q77" s="27"/>
      <c r="R77" s="27"/>
      <c r="S77" s="27"/>
      <c r="T77" s="27"/>
      <c r="U77" s="27"/>
      <c r="V77" s="27">
        <v>1</v>
      </c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 t="s">
        <v>147</v>
      </c>
      <c r="AL77" s="27">
        <v>1</v>
      </c>
      <c r="AM77" s="27"/>
      <c r="AN77" s="28">
        <v>-11.084400265003</v>
      </c>
      <c r="AO77" s="28">
        <v>-68.804530408233006</v>
      </c>
      <c r="AP77" s="27">
        <v>632</v>
      </c>
      <c r="AQ77" s="27">
        <v>602</v>
      </c>
      <c r="AR77" s="27">
        <f t="shared" si="3"/>
        <v>30</v>
      </c>
      <c r="AS77" s="27">
        <f t="shared" si="4"/>
        <v>40</v>
      </c>
      <c r="AT77" s="40"/>
      <c r="AU77" s="41"/>
      <c r="AV77" s="27"/>
      <c r="AW77" s="27"/>
      <c r="AX77" s="27"/>
      <c r="AY77" s="27"/>
      <c r="AZ77" s="27"/>
      <c r="BA77" s="27"/>
      <c r="BB77" s="27"/>
    </row>
    <row r="79" spans="1:54">
      <c r="A79" s="141" t="s">
        <v>22</v>
      </c>
      <c r="B79" s="141"/>
      <c r="C79" s="29">
        <f>SUM(C8:C77)</f>
        <v>0</v>
      </c>
      <c r="D79" s="29">
        <f>SUM(D8:D77)</f>
        <v>0</v>
      </c>
      <c r="E79" s="29">
        <f>SUM(E8:E77)</f>
        <v>0</v>
      </c>
      <c r="F79" s="29">
        <f>SUM(F8:F77)</f>
        <v>67</v>
      </c>
      <c r="G79" s="29">
        <f>SUM(G8:G77)</f>
        <v>12</v>
      </c>
      <c r="H79" s="29">
        <f>SUM(H8:H77)</f>
        <v>59</v>
      </c>
      <c r="I79" s="29">
        <f>SUM(I8:I77)</f>
        <v>8</v>
      </c>
      <c r="J79" s="29">
        <f>SUM(J8:J77)</f>
        <v>0</v>
      </c>
      <c r="K79" s="29">
        <f>SUM(K8:K77)</f>
        <v>0</v>
      </c>
      <c r="L79" s="29">
        <f>SUM(L8:L77)</f>
        <v>49</v>
      </c>
      <c r="M79" s="29">
        <f>SUM(M8:M77)</f>
        <v>11</v>
      </c>
      <c r="N79" s="29">
        <f>SUM(N8:N77)</f>
        <v>8</v>
      </c>
      <c r="O79" s="29">
        <f>SUM(O8:O77)</f>
        <v>0</v>
      </c>
      <c r="P79" s="29">
        <f>SUM(P8:P77)</f>
        <v>4</v>
      </c>
      <c r="Q79" s="29">
        <f>SUM(Q8:Q77)</f>
        <v>21</v>
      </c>
      <c r="R79" s="29">
        <f>SUM(R8:R77)</f>
        <v>0</v>
      </c>
      <c r="S79" s="29">
        <f>SUM(S8:S77)</f>
        <v>3</v>
      </c>
      <c r="T79" s="29">
        <f>SUM(T8:T77)</f>
        <v>0</v>
      </c>
      <c r="U79" s="29">
        <f>SUM(U8:U77)</f>
        <v>0</v>
      </c>
      <c r="V79" s="29">
        <f>SUM(V8:V77)</f>
        <v>13</v>
      </c>
      <c r="W79" s="29">
        <f>SUM(W8:W77)</f>
        <v>0</v>
      </c>
      <c r="X79" s="29">
        <f>SUM(X8:X77)</f>
        <v>0</v>
      </c>
      <c r="Y79" s="29">
        <f>SUM(Y8:Y77)</f>
        <v>0</v>
      </c>
      <c r="Z79" s="29">
        <f>SUM(Z8:Z77)</f>
        <v>0</v>
      </c>
      <c r="AA79" s="29">
        <f>SUM(AA8:AA77)</f>
        <v>0</v>
      </c>
      <c r="AB79" s="29">
        <f>SUM(AB8:AB77)</f>
        <v>0</v>
      </c>
      <c r="AC79" s="29">
        <f>SUM(AC8:AC77)</f>
        <v>0</v>
      </c>
      <c r="AD79" s="29">
        <f>SUM(AD8:AD77)</f>
        <v>0</v>
      </c>
      <c r="AE79" s="29">
        <f>SUM(AE8:AE77)</f>
        <v>0</v>
      </c>
      <c r="AF79" s="29">
        <f>SUM(AF8:AF77)</f>
        <v>0</v>
      </c>
      <c r="AG79" s="29">
        <f>SUM(AG8:AG77)</f>
        <v>0</v>
      </c>
      <c r="AH79" s="29">
        <f>SUM(AH8:AH77)</f>
        <v>0</v>
      </c>
      <c r="AI79" s="29">
        <f>SUM(AI8:AI77)</f>
        <v>4</v>
      </c>
      <c r="AJ79" s="29">
        <f>SUM(AJ8:AJ77)</f>
        <v>0</v>
      </c>
      <c r="AK79" s="29">
        <f>COUNTA(AK8:AK77)</f>
        <v>11</v>
      </c>
      <c r="AL79" s="29">
        <f>SUM(AL8:AL77)</f>
        <v>11</v>
      </c>
      <c r="AM79" s="29">
        <f>SUM(AM8:AM77)</f>
        <v>0</v>
      </c>
      <c r="AN79" s="29"/>
      <c r="AO79" s="29"/>
      <c r="AP79" s="172" t="e">
        <f>AR79+AS79</f>
        <v>#REF!</v>
      </c>
      <c r="AQ79" s="172"/>
      <c r="AR79" s="25">
        <f>SUM(AR8:AR77)</f>
        <v>358</v>
      </c>
      <c r="AS79" s="25" t="e">
        <f>SUM(AS8:AS77)</f>
        <v>#REF!</v>
      </c>
      <c r="AT79" s="142" t="s">
        <v>74</v>
      </c>
      <c r="AU79" s="142"/>
      <c r="AV79" s="83">
        <f>SUM(AV8:AV77)</f>
        <v>4</v>
      </c>
      <c r="AW79" s="83">
        <f>SUM(AW8:AW77)</f>
        <v>4</v>
      </c>
      <c r="AX79" s="29">
        <f>SUM(AX8:AX77)</f>
        <v>4</v>
      </c>
      <c r="AY79" s="29">
        <f>SUM(AY8:AY77)</f>
        <v>218.75</v>
      </c>
      <c r="AZ79" s="29">
        <f>SUM(AZ8:AZ77)</f>
        <v>112.5</v>
      </c>
      <c r="BA79" s="29">
        <f>SUM(BA8:BA77)</f>
        <v>0</v>
      </c>
      <c r="BB79" s="29">
        <f>SUM(BB8:BB77)</f>
        <v>0</v>
      </c>
    </row>
    <row r="80" spans="1:54" ht="10.95" customHeight="1">
      <c r="AN80" s="2"/>
      <c r="AO80" s="2"/>
      <c r="AP80" s="2"/>
      <c r="AQ80" s="2"/>
      <c r="AT80" s="1"/>
      <c r="AU80" s="1"/>
      <c r="AV80" s="1"/>
      <c r="AW80" s="1"/>
    </row>
    <row r="81" spans="40:49" ht="10.95" customHeight="1">
      <c r="AN81" s="2"/>
      <c r="AO81" s="2"/>
      <c r="AP81" s="2"/>
      <c r="AQ81" s="2"/>
      <c r="AT81" s="1"/>
      <c r="AU81" s="1"/>
      <c r="AV81" s="1"/>
      <c r="AW81" s="1"/>
    </row>
    <row r="82" spans="40:49" ht="10.95" customHeight="1">
      <c r="AN82" s="2"/>
      <c r="AO82" s="2"/>
      <c r="AP82" s="2"/>
      <c r="AQ82" s="2"/>
      <c r="AT82" s="1"/>
      <c r="AU82" s="1"/>
      <c r="AV82" s="1"/>
      <c r="AW82" s="1"/>
    </row>
    <row r="83" spans="40:49" ht="10.95" customHeight="1">
      <c r="AN83" s="2"/>
      <c r="AO83" s="2"/>
      <c r="AP83" s="2"/>
      <c r="AQ83" s="2"/>
      <c r="AT83" s="1"/>
      <c r="AU83" s="1"/>
      <c r="AV83" s="1"/>
      <c r="AW83" s="1"/>
    </row>
    <row r="84" spans="40:49" ht="10.95" customHeight="1"/>
    <row r="85" spans="40:49" ht="10.95" customHeight="1"/>
    <row r="86" spans="40:49" ht="10.95" customHeight="1"/>
    <row r="87" spans="40:49" ht="10.95" customHeight="1"/>
    <row r="88" spans="40:49" ht="10.95" customHeight="1"/>
    <row r="89" spans="40:49" ht="10.95" customHeight="1"/>
    <row r="90" spans="40:49" ht="10.95" customHeight="1"/>
    <row r="91" spans="40:49" ht="10.95" customHeight="1"/>
    <row r="92" spans="40:49" ht="10.95" customHeight="1"/>
    <row r="93" spans="40:49" ht="10.95" customHeight="1"/>
    <row r="94" spans="40:49" ht="10.95" customHeight="1"/>
    <row r="95" spans="40:49" ht="10.95" customHeight="1"/>
    <row r="96" spans="40:49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  <row r="192" ht="10.95" customHeight="1"/>
    <row r="193" ht="10.95" customHeight="1"/>
    <row r="194" ht="10.95" customHeight="1"/>
    <row r="195" ht="10.95" customHeight="1"/>
    <row r="196" ht="10.95" customHeight="1"/>
    <row r="197" ht="10.95" customHeight="1"/>
    <row r="198" ht="10.95" customHeight="1"/>
    <row r="199" ht="10.95" customHeight="1"/>
    <row r="200" ht="10.95" customHeight="1"/>
    <row r="201" ht="10.95" customHeight="1"/>
    <row r="202" ht="10.95" customHeight="1"/>
    <row r="203" ht="10.95" customHeight="1"/>
    <row r="204" ht="10.95" customHeight="1"/>
    <row r="205" ht="10.95" customHeight="1"/>
    <row r="206" ht="10.95" customHeight="1"/>
    <row r="207" ht="10.95" customHeight="1"/>
    <row r="208" ht="10.95" customHeight="1"/>
    <row r="209" ht="10.95" customHeight="1"/>
    <row r="210" ht="10.95" customHeight="1"/>
    <row r="211" ht="10.95" customHeight="1"/>
    <row r="212" ht="10.95" customHeight="1"/>
    <row r="213" ht="10.95" customHeight="1"/>
    <row r="214" ht="10.95" customHeight="1"/>
    <row r="215" ht="10.95" customHeight="1"/>
    <row r="216" ht="10.95" customHeight="1"/>
    <row r="217" ht="10.95" customHeight="1"/>
    <row r="218" ht="10.95" customHeight="1"/>
    <row r="219" ht="10.95" customHeight="1"/>
    <row r="220" ht="10.95" customHeight="1"/>
    <row r="221" ht="10.95" customHeight="1"/>
    <row r="222" ht="10.95" customHeight="1"/>
    <row r="223" ht="10.95" customHeight="1"/>
    <row r="224" ht="10.95" customHeight="1"/>
    <row r="225" ht="10.95" customHeight="1"/>
    <row r="226" ht="10.95" customHeight="1"/>
    <row r="227" ht="10.95" customHeight="1"/>
    <row r="228" ht="10.95" customHeight="1"/>
    <row r="229" ht="10.95" customHeight="1"/>
    <row r="230" ht="10.95" customHeight="1"/>
    <row r="231" ht="10.95" customHeight="1"/>
    <row r="232" ht="10.95" customHeight="1"/>
    <row r="233" ht="10.95" customHeight="1"/>
    <row r="234" ht="10.95" customHeight="1"/>
    <row r="235" ht="10.95" customHeight="1"/>
    <row r="236" ht="10.95" customHeight="1"/>
    <row r="237" ht="10.95" customHeight="1"/>
    <row r="238" ht="10.95" customHeight="1"/>
    <row r="239" ht="10.95" customHeight="1"/>
    <row r="24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8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20:AU20"/>
    <mergeCell ref="AP7:AQ7"/>
    <mergeCell ref="AT8:AU8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1:AU21"/>
    <mergeCell ref="AT22:AU22"/>
    <mergeCell ref="AT23:AU23"/>
    <mergeCell ref="A79:B79"/>
    <mergeCell ref="AP79:AQ79"/>
    <mergeCell ref="AT79:AU79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D28A-B820-4341-A116-312849AA260D}">
  <sheetPr>
    <tabColor rgb="FFFFC000"/>
    <pageSetUpPr fitToPage="1"/>
  </sheetPr>
  <dimension ref="A1:BB180"/>
  <sheetViews>
    <sheetView showGridLines="0" zoomScale="80" zoomScaleNormal="80" workbookViewId="0">
      <pane ySplit="7" topLeftCell="A8" activePane="bottomLeft" state="frozen"/>
      <selection activeCell="AU31" sqref="AU31"/>
      <selection pane="bottomLeft" activeCell="AP9" sqref="AP9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3.33203125" style="2" bestFit="1" customWidth="1"/>
    <col min="50" max="50" width="3.44140625" style="1" bestFit="1" customWidth="1"/>
    <col min="51" max="51" width="5.44140625" style="1" bestFit="1" customWidth="1"/>
    <col min="52" max="52" width="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86">
        <v>180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>
        <v>1</v>
      </c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7">
        <v>-11.081079102482001</v>
      </c>
      <c r="AO8" s="87">
        <v>-68.800300229339996</v>
      </c>
      <c r="AP8" s="116">
        <f t="shared" ref="AP8:AP10" si="0">AP9-AS8</f>
        <v>1208.5272379120483</v>
      </c>
      <c r="AQ8" s="116"/>
      <c r="AR8" s="117">
        <f>AP8-AQ8</f>
        <v>1208.5272379120483</v>
      </c>
      <c r="AS8" s="117"/>
      <c r="AT8" s="175"/>
      <c r="AU8" s="184"/>
      <c r="AV8" s="64"/>
      <c r="AW8" s="64"/>
      <c r="AX8" s="64"/>
      <c r="AY8" s="64"/>
      <c r="AZ8" s="64"/>
      <c r="BA8" s="64"/>
      <c r="BB8" s="64"/>
    </row>
    <row r="9" spans="1:54">
      <c r="A9" s="27">
        <v>2</v>
      </c>
      <c r="B9" s="86">
        <v>181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>
        <v>1</v>
      </c>
      <c r="O9" s="86"/>
      <c r="P9" s="86">
        <v>1</v>
      </c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7">
        <v>-11.08119590644</v>
      </c>
      <c r="AO9" s="87">
        <v>-68.800638858227998</v>
      </c>
      <c r="AP9" s="116">
        <f t="shared" si="0"/>
        <v>1208.5272379120483</v>
      </c>
      <c r="AQ9" s="116"/>
      <c r="AR9" s="117">
        <f t="shared" ref="AR9:AR18" si="1">AP9-AQ9</f>
        <v>1208.5272379120483</v>
      </c>
      <c r="AS9" s="117">
        <f t="shared" ref="AS9:AS11" si="2">6371000*ACOS(COS(RADIANS(90-AN8))*COS(RADIANS(90-AN9))+SIN(RADIANS(90-AN8
))*SIN(RADIANS(90-AN9))*COS(RADIANS(AO8-AO9)))</f>
        <v>39.167800476232138</v>
      </c>
      <c r="AT9" s="175"/>
      <c r="AU9" s="184"/>
      <c r="AV9" s="64">
        <v>1</v>
      </c>
      <c r="AW9" s="64">
        <v>1</v>
      </c>
      <c r="AX9" s="64">
        <v>1</v>
      </c>
      <c r="AY9" s="64"/>
      <c r="AZ9" s="64"/>
      <c r="BA9" s="64"/>
      <c r="BB9" s="64"/>
    </row>
    <row r="10" spans="1:54">
      <c r="A10" s="43">
        <v>3</v>
      </c>
      <c r="B10" s="86" t="s">
        <v>121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>
        <v>1</v>
      </c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7">
        <v>-11.081222</v>
      </c>
      <c r="AO10" s="87">
        <v>-68.800697</v>
      </c>
      <c r="AP10" s="116">
        <f t="shared" si="0"/>
        <v>1247.6950383882804</v>
      </c>
      <c r="AQ10" s="116"/>
      <c r="AR10" s="117">
        <f t="shared" si="1"/>
        <v>1247.6950383882804</v>
      </c>
      <c r="AS10" s="117">
        <f t="shared" si="2"/>
        <v>6.9762911571169539</v>
      </c>
      <c r="AT10" s="45"/>
      <c r="AU10" s="63"/>
      <c r="AV10" s="65"/>
      <c r="AW10" s="65"/>
      <c r="AX10" s="59"/>
      <c r="AY10" s="59">
        <f>46</f>
        <v>46</v>
      </c>
      <c r="AZ10" s="64">
        <f>AY10*1.25</f>
        <v>57.5</v>
      </c>
      <c r="BA10" s="64"/>
      <c r="BB10" s="64"/>
    </row>
    <row r="11" spans="1:54">
      <c r="A11" s="27">
        <v>4</v>
      </c>
      <c r="B11" s="86">
        <v>203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>
        <v>1</v>
      </c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7">
        <v>-11.081444978387999</v>
      </c>
      <c r="AO11" s="87">
        <v>-68.800536934286001</v>
      </c>
      <c r="AP11" s="116">
        <f>AP12-AS11</f>
        <v>1254.6713295453974</v>
      </c>
      <c r="AQ11" s="116"/>
      <c r="AR11" s="117">
        <f t="shared" si="1"/>
        <v>1254.6713295453974</v>
      </c>
      <c r="AS11" s="117">
        <f t="shared" si="2"/>
        <v>30.328670454602637</v>
      </c>
      <c r="AT11" s="40"/>
      <c r="AU11" s="104"/>
      <c r="AV11" s="64">
        <v>1</v>
      </c>
      <c r="AW11" s="64">
        <v>1</v>
      </c>
      <c r="AX11" s="64">
        <v>1</v>
      </c>
      <c r="AY11" s="64">
        <v>34</v>
      </c>
      <c r="AZ11" s="64">
        <f t="shared" ref="AZ11:AZ12" si="3">AY11*1.25</f>
        <v>42.5</v>
      </c>
      <c r="BA11" s="64">
        <v>1</v>
      </c>
      <c r="BB11" s="64"/>
    </row>
    <row r="12" spans="1:54">
      <c r="A12" s="27">
        <v>5</v>
      </c>
      <c r="B12" s="27">
        <v>182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/>
      <c r="M12" s="27"/>
      <c r="N12" s="27">
        <v>1</v>
      </c>
      <c r="O12" s="27"/>
      <c r="P12" s="27">
        <v>1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-11.081327516479</v>
      </c>
      <c r="AO12" s="28">
        <v>-68.800978157668993</v>
      </c>
      <c r="AP12" s="55" t="s">
        <v>333</v>
      </c>
      <c r="AQ12" s="55" t="s">
        <v>333</v>
      </c>
      <c r="AR12" s="27">
        <f t="shared" si="1"/>
        <v>0</v>
      </c>
      <c r="AS12" s="27">
        <f t="shared" ref="AS12:AS18" si="4">SUM(AP12-AQ11)</f>
        <v>1285</v>
      </c>
      <c r="AT12" s="175"/>
      <c r="AU12" s="184"/>
      <c r="AV12" s="64">
        <v>1</v>
      </c>
      <c r="AW12" s="64">
        <v>1</v>
      </c>
      <c r="AX12" s="64">
        <v>1</v>
      </c>
      <c r="AY12" s="64">
        <v>31</v>
      </c>
      <c r="AZ12" s="64">
        <f t="shared" si="3"/>
        <v>38.75</v>
      </c>
      <c r="BA12" s="64"/>
      <c r="BB12" s="64"/>
    </row>
    <row r="13" spans="1:54">
      <c r="A13" s="27">
        <v>6</v>
      </c>
      <c r="B13" s="86">
        <v>205</v>
      </c>
      <c r="C13" s="27"/>
      <c r="D13" s="27"/>
      <c r="E13" s="27"/>
      <c r="F13" s="27">
        <v>1</v>
      </c>
      <c r="G13" s="27">
        <v>1</v>
      </c>
      <c r="H13" s="27"/>
      <c r="I13" s="27">
        <v>1</v>
      </c>
      <c r="J13" s="27"/>
      <c r="K13" s="27"/>
      <c r="L13" s="27"/>
      <c r="M13" s="27">
        <v>1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-11.081735507222</v>
      </c>
      <c r="AO13" s="28">
        <v>-68.800292853266001</v>
      </c>
      <c r="AP13" s="55" t="s">
        <v>334</v>
      </c>
      <c r="AQ13" s="55" t="s">
        <v>334</v>
      </c>
      <c r="AR13" s="27">
        <f t="shared" si="1"/>
        <v>0</v>
      </c>
      <c r="AS13" s="27">
        <f t="shared" si="4"/>
        <v>41</v>
      </c>
      <c r="AT13" s="175"/>
      <c r="AU13" s="184"/>
      <c r="AV13" s="64"/>
      <c r="AW13" s="64"/>
      <c r="AX13" s="64"/>
      <c r="AY13" s="64"/>
      <c r="AZ13" s="64"/>
      <c r="BA13" s="64"/>
      <c r="BB13" s="64"/>
    </row>
    <row r="14" spans="1:54">
      <c r="A14" s="27">
        <v>7</v>
      </c>
      <c r="B14" s="27">
        <v>206</v>
      </c>
      <c r="C14" s="27"/>
      <c r="D14" s="27"/>
      <c r="E14" s="27"/>
      <c r="F14" s="27">
        <v>1</v>
      </c>
      <c r="G14" s="27">
        <v>1</v>
      </c>
      <c r="H14" s="27"/>
      <c r="I14" s="27">
        <v>1</v>
      </c>
      <c r="J14" s="27"/>
      <c r="K14" s="27"/>
      <c r="L14" s="27">
        <v>1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-11.081968785543999</v>
      </c>
      <c r="AO14" s="28">
        <v>-68.800073247401997</v>
      </c>
      <c r="AP14" s="55" t="s">
        <v>335</v>
      </c>
      <c r="AQ14" s="55" t="s">
        <v>335</v>
      </c>
      <c r="AR14" s="27">
        <f t="shared" si="1"/>
        <v>0</v>
      </c>
      <c r="AS14" s="27">
        <f t="shared" si="4"/>
        <v>38</v>
      </c>
      <c r="AT14" s="175"/>
      <c r="AU14" s="184"/>
      <c r="AV14" s="64"/>
      <c r="AW14" s="64"/>
      <c r="AX14" s="64"/>
      <c r="AY14" s="64"/>
      <c r="AZ14" s="64"/>
      <c r="BA14" s="64"/>
      <c r="BB14" s="64"/>
    </row>
    <row r="15" spans="1:54">
      <c r="A15" s="27">
        <v>8</v>
      </c>
      <c r="B15" s="86">
        <v>207</v>
      </c>
      <c r="C15" s="27"/>
      <c r="D15" s="27"/>
      <c r="E15" s="27"/>
      <c r="F15" s="27">
        <v>1</v>
      </c>
      <c r="G15" s="27">
        <v>1</v>
      </c>
      <c r="H15" s="27">
        <v>1</v>
      </c>
      <c r="I15" s="27"/>
      <c r="J15" s="27"/>
      <c r="K15" s="27"/>
      <c r="L15" s="27">
        <v>1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-11.082235295106999</v>
      </c>
      <c r="AO15" s="28">
        <v>-68.799820113926998</v>
      </c>
      <c r="AP15" s="55" t="s">
        <v>336</v>
      </c>
      <c r="AQ15" s="55" t="s">
        <v>336</v>
      </c>
      <c r="AR15" s="27">
        <f t="shared" si="1"/>
        <v>0</v>
      </c>
      <c r="AS15" s="27">
        <f t="shared" si="4"/>
        <v>39</v>
      </c>
      <c r="AT15" s="175"/>
      <c r="AU15" s="184"/>
      <c r="AV15" s="64"/>
      <c r="AW15" s="64"/>
      <c r="AX15" s="64"/>
      <c r="AY15" s="64"/>
      <c r="AZ15" s="64"/>
      <c r="BA15" s="64"/>
      <c r="BB15" s="64"/>
    </row>
    <row r="16" spans="1:54">
      <c r="A16" s="27">
        <v>9</v>
      </c>
      <c r="B16" s="27">
        <v>208</v>
      </c>
      <c r="C16" s="27"/>
      <c r="D16" s="27"/>
      <c r="E16" s="27"/>
      <c r="F16" s="27">
        <v>1</v>
      </c>
      <c r="G16" s="27"/>
      <c r="H16" s="27"/>
      <c r="I16" s="27">
        <v>1</v>
      </c>
      <c r="J16" s="27"/>
      <c r="K16" s="27"/>
      <c r="L16" s="27">
        <v>1</v>
      </c>
      <c r="M16" s="27"/>
      <c r="N16" s="27"/>
      <c r="O16" s="27"/>
      <c r="P16" s="27"/>
      <c r="Q16" s="27"/>
      <c r="R16" s="27"/>
      <c r="S16" s="27"/>
      <c r="T16" s="27"/>
      <c r="U16" s="27"/>
      <c r="V16" s="27">
        <v>1</v>
      </c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 t="s">
        <v>140</v>
      </c>
      <c r="AL16" s="27">
        <v>1</v>
      </c>
      <c r="AM16" s="27"/>
      <c r="AN16" s="28">
        <v>-11.082081969881999</v>
      </c>
      <c r="AO16" s="28">
        <v>-68.799534458666997</v>
      </c>
      <c r="AP16" s="55">
        <v>1469</v>
      </c>
      <c r="AQ16" s="55">
        <v>1443</v>
      </c>
      <c r="AR16" s="27">
        <f t="shared" si="1"/>
        <v>26</v>
      </c>
      <c r="AS16" s="27">
        <f t="shared" si="4"/>
        <v>66</v>
      </c>
      <c r="AT16" s="175"/>
      <c r="AU16" s="184"/>
      <c r="AV16" s="64"/>
      <c r="AW16" s="64"/>
      <c r="AX16" s="64"/>
      <c r="AY16" s="64"/>
      <c r="AZ16" s="64"/>
      <c r="BA16" s="64"/>
      <c r="BB16" s="64"/>
    </row>
    <row r="17" spans="1:54">
      <c r="A17" s="27">
        <v>10</v>
      </c>
      <c r="B17" s="86">
        <v>209</v>
      </c>
      <c r="C17" s="27"/>
      <c r="D17" s="27"/>
      <c r="E17" s="27"/>
      <c r="F17" s="27">
        <v>1</v>
      </c>
      <c r="G17" s="27"/>
      <c r="H17" s="27"/>
      <c r="I17" s="27">
        <v>1</v>
      </c>
      <c r="J17" s="27"/>
      <c r="K17" s="27"/>
      <c r="L17" s="27">
        <v>1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>
        <v>-11.081912193359001</v>
      </c>
      <c r="AO17" s="28">
        <v>-68.799153584986001</v>
      </c>
      <c r="AP17" s="55" t="s">
        <v>337</v>
      </c>
      <c r="AQ17" s="55">
        <v>1510</v>
      </c>
      <c r="AR17" s="27">
        <f t="shared" si="1"/>
        <v>0</v>
      </c>
      <c r="AS17" s="27">
        <f t="shared" si="4"/>
        <v>67</v>
      </c>
      <c r="AT17" s="175"/>
      <c r="AU17" s="184"/>
      <c r="AV17" s="64"/>
      <c r="AW17" s="64"/>
      <c r="AX17" s="64"/>
      <c r="AY17" s="64"/>
      <c r="AZ17" s="64"/>
      <c r="BA17" s="64"/>
      <c r="BB17" s="64"/>
    </row>
    <row r="18" spans="1:54">
      <c r="A18" s="27">
        <v>11</v>
      </c>
      <c r="B18" s="27">
        <v>210</v>
      </c>
      <c r="C18" s="27"/>
      <c r="D18" s="27"/>
      <c r="E18" s="27"/>
      <c r="F18" s="27">
        <v>1</v>
      </c>
      <c r="G18" s="27"/>
      <c r="H18" s="27">
        <v>1</v>
      </c>
      <c r="I18" s="27"/>
      <c r="J18" s="27"/>
      <c r="K18" s="27"/>
      <c r="L18" s="27"/>
      <c r="M18" s="27"/>
      <c r="N18" s="27">
        <v>1</v>
      </c>
      <c r="O18" s="27"/>
      <c r="P18" s="27"/>
      <c r="Q18" s="27"/>
      <c r="R18" s="27"/>
      <c r="S18" s="27"/>
      <c r="T18" s="27"/>
      <c r="U18" s="27"/>
      <c r="V18" s="27">
        <v>1</v>
      </c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 t="s">
        <v>141</v>
      </c>
      <c r="AL18" s="27">
        <v>1</v>
      </c>
      <c r="AM18" s="27"/>
      <c r="AN18" s="28">
        <v>-11.082089537438</v>
      </c>
      <c r="AO18" s="28">
        <v>-68.798976223915005</v>
      </c>
      <c r="AP18" s="55">
        <v>1537</v>
      </c>
      <c r="AQ18" s="55">
        <v>1550</v>
      </c>
      <c r="AR18" s="27">
        <f t="shared" si="1"/>
        <v>-13</v>
      </c>
      <c r="AS18" s="27">
        <f t="shared" si="4"/>
        <v>27</v>
      </c>
      <c r="AT18" s="175"/>
      <c r="AU18" s="184"/>
      <c r="AV18" s="64"/>
      <c r="AW18" s="64"/>
      <c r="AX18" s="64"/>
      <c r="AY18" s="64"/>
      <c r="AZ18" s="64"/>
      <c r="BA18" s="64"/>
      <c r="BB18" s="64"/>
    </row>
    <row r="19" spans="1:54">
      <c r="A19" s="141" t="s">
        <v>22</v>
      </c>
      <c r="B19" s="141"/>
      <c r="C19" s="29">
        <f t="shared" ref="C19" si="5">SUM(C8:C18)</f>
        <v>0</v>
      </c>
      <c r="D19" s="29">
        <f t="shared" ref="D19:AJ19" si="6">SUM(D8:D18)</f>
        <v>0</v>
      </c>
      <c r="E19" s="29">
        <f t="shared" si="6"/>
        <v>0</v>
      </c>
      <c r="F19" s="29">
        <f t="shared" si="6"/>
        <v>7</v>
      </c>
      <c r="G19" s="29">
        <f t="shared" si="6"/>
        <v>3</v>
      </c>
      <c r="H19" s="29">
        <f t="shared" si="6"/>
        <v>3</v>
      </c>
      <c r="I19" s="29">
        <f t="shared" si="6"/>
        <v>4</v>
      </c>
      <c r="J19" s="29">
        <f t="shared" si="6"/>
        <v>0</v>
      </c>
      <c r="K19" s="29">
        <f t="shared" si="6"/>
        <v>0</v>
      </c>
      <c r="L19" s="29">
        <f t="shared" si="6"/>
        <v>4</v>
      </c>
      <c r="M19" s="29">
        <f t="shared" si="6"/>
        <v>1</v>
      </c>
      <c r="N19" s="29">
        <f t="shared" si="6"/>
        <v>4</v>
      </c>
      <c r="O19" s="29">
        <f t="shared" si="6"/>
        <v>0</v>
      </c>
      <c r="P19" s="29">
        <f t="shared" si="6"/>
        <v>3</v>
      </c>
      <c r="Q19" s="29">
        <f t="shared" si="6"/>
        <v>0</v>
      </c>
      <c r="R19" s="29">
        <f t="shared" si="6"/>
        <v>0</v>
      </c>
      <c r="S19" s="29">
        <f t="shared" si="6"/>
        <v>0</v>
      </c>
      <c r="T19" s="29">
        <f t="shared" si="6"/>
        <v>0</v>
      </c>
      <c r="U19" s="29">
        <f t="shared" si="6"/>
        <v>0</v>
      </c>
      <c r="V19" s="29">
        <f t="shared" si="6"/>
        <v>2</v>
      </c>
      <c r="W19" s="29">
        <f t="shared" si="6"/>
        <v>0</v>
      </c>
      <c r="X19" s="29">
        <f t="shared" si="6"/>
        <v>1</v>
      </c>
      <c r="Y19" s="29">
        <f t="shared" si="6"/>
        <v>0</v>
      </c>
      <c r="Z19" s="29">
        <f t="shared" si="6"/>
        <v>0</v>
      </c>
      <c r="AA19" s="29">
        <f t="shared" si="6"/>
        <v>0</v>
      </c>
      <c r="AB19" s="29">
        <f t="shared" si="6"/>
        <v>0</v>
      </c>
      <c r="AC19" s="29">
        <f t="shared" si="6"/>
        <v>0</v>
      </c>
      <c r="AD19" s="29">
        <f t="shared" si="6"/>
        <v>0</v>
      </c>
      <c r="AE19" s="29">
        <f t="shared" si="6"/>
        <v>0</v>
      </c>
      <c r="AF19" s="29">
        <f t="shared" si="6"/>
        <v>0</v>
      </c>
      <c r="AG19" s="29">
        <f t="shared" si="6"/>
        <v>0</v>
      </c>
      <c r="AH19" s="29">
        <f t="shared" si="6"/>
        <v>0</v>
      </c>
      <c r="AI19" s="29">
        <f t="shared" si="6"/>
        <v>0</v>
      </c>
      <c r="AJ19" s="29">
        <f t="shared" si="6"/>
        <v>0</v>
      </c>
      <c r="AK19" s="29">
        <f>COUNTA(AK8:AK18)</f>
        <v>2</v>
      </c>
      <c r="AL19" s="29">
        <f>SUM(AL8:AL18)</f>
        <v>2</v>
      </c>
      <c r="AM19" s="29">
        <f>SUM(AM8:AM18)</f>
        <v>0</v>
      </c>
      <c r="AN19" s="142" t="s">
        <v>25</v>
      </c>
      <c r="AO19" s="142"/>
      <c r="AP19" s="185">
        <f>AR19+AS19</f>
        <v>6571.8936058457257</v>
      </c>
      <c r="AQ19" s="185"/>
      <c r="AR19" s="25">
        <f>SUM(AR8:AR18)</f>
        <v>4932.4208437577745</v>
      </c>
      <c r="AS19" s="25">
        <f>SUM(AS8:AS18)</f>
        <v>1639.4727620879517</v>
      </c>
      <c r="AT19" s="142" t="s">
        <v>74</v>
      </c>
      <c r="AU19" s="142"/>
      <c r="AV19" s="29">
        <f t="shared" ref="AV19:BB19" si="7">SUM(AV8:AV18)</f>
        <v>3</v>
      </c>
      <c r="AW19" s="29">
        <f t="shared" si="7"/>
        <v>3</v>
      </c>
      <c r="AX19" s="29">
        <f t="shared" si="7"/>
        <v>3</v>
      </c>
      <c r="AY19" s="29">
        <f t="shared" si="7"/>
        <v>111</v>
      </c>
      <c r="AZ19" s="29">
        <f t="shared" si="7"/>
        <v>138.75</v>
      </c>
      <c r="BA19" s="29">
        <f t="shared" si="7"/>
        <v>1</v>
      </c>
      <c r="BB19" s="29">
        <f t="shared" si="7"/>
        <v>0</v>
      </c>
    </row>
    <row r="20" spans="1:54" ht="10.95" customHeight="1"/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4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T14:AU1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2:AU12"/>
    <mergeCell ref="AT13:AU13"/>
    <mergeCell ref="AT15:AU15"/>
    <mergeCell ref="AT16:AU16"/>
    <mergeCell ref="AT17:AU17"/>
    <mergeCell ref="A19:B19"/>
    <mergeCell ref="AN19:AO19"/>
    <mergeCell ref="AP19:AQ19"/>
    <mergeCell ref="AT19:AU19"/>
    <mergeCell ref="AT18:AU1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20EE-03CF-4B3E-8B81-825842716A4B}">
  <sheetPr>
    <tabColor theme="9"/>
    <pageSetUpPr fitToPage="1"/>
  </sheetPr>
  <dimension ref="A1:BB181"/>
  <sheetViews>
    <sheetView showGridLines="0" zoomScale="85" zoomScaleNormal="85" workbookViewId="0">
      <pane xSplit="2" ySplit="7" topLeftCell="W8" activePane="bottomRight" state="frozen"/>
      <selection activeCell="AU31" sqref="AU31"/>
      <selection pane="topRight" activeCell="AU31" sqref="AU31"/>
      <selection pane="bottomLeft" activeCell="AU31" sqref="AU31"/>
      <selection pane="bottomRight" activeCell="AT20" sqref="AT20:AU20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3.332031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188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-11.082400465109</v>
      </c>
      <c r="AO8" s="28">
        <v>-68.800633493809997</v>
      </c>
      <c r="AP8" s="27">
        <v>148</v>
      </c>
      <c r="AQ8" s="27">
        <v>161</v>
      </c>
      <c r="AR8" s="27">
        <f>AQ8-AP8</f>
        <v>13</v>
      </c>
      <c r="AS8" s="27">
        <v>0</v>
      </c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189</v>
      </c>
      <c r="C9" s="27"/>
      <c r="D9" s="27"/>
      <c r="E9" s="27"/>
      <c r="F9" s="27"/>
      <c r="G9" s="27"/>
      <c r="H9" s="27"/>
      <c r="I9" s="27"/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-11.082648219872</v>
      </c>
      <c r="AO9" s="28">
        <v>-68.800391089171001</v>
      </c>
      <c r="AP9" s="27">
        <v>200</v>
      </c>
      <c r="AQ9" s="27">
        <v>200</v>
      </c>
      <c r="AR9" s="27">
        <f t="shared" ref="AR9:AR19" si="0">AQ9-AP9</f>
        <v>0</v>
      </c>
      <c r="AS9" s="27">
        <f>SUM(AP9-AQ8)</f>
        <v>39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4</v>
      </c>
      <c r="B10" s="27">
        <v>210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-11.082929534578</v>
      </c>
      <c r="AO10" s="28">
        <v>-68.800155725330001</v>
      </c>
      <c r="AP10" s="27">
        <v>237</v>
      </c>
      <c r="AQ10" s="27">
        <v>237</v>
      </c>
      <c r="AR10" s="27">
        <f t="shared" si="0"/>
        <v>0</v>
      </c>
      <c r="AS10" s="27">
        <f t="shared" ref="AS10:AS11" si="1">SUM(AP10-AQ9)</f>
        <v>37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5</v>
      </c>
      <c r="B11" s="27">
        <v>211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/>
      <c r="M11" s="27">
        <v>1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-11.083218417166</v>
      </c>
      <c r="AO11" s="28">
        <v>-68.799918014555999</v>
      </c>
      <c r="AP11" s="27">
        <v>279</v>
      </c>
      <c r="AQ11" s="27">
        <v>279</v>
      </c>
      <c r="AR11" s="27">
        <f t="shared" si="0"/>
        <v>0</v>
      </c>
      <c r="AS11" s="27">
        <f t="shared" si="1"/>
        <v>42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6</v>
      </c>
      <c r="B12" s="27">
        <v>212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27"/>
      <c r="L12" s="27"/>
      <c r="M12" s="27"/>
      <c r="N12" s="27">
        <v>1</v>
      </c>
      <c r="O12" s="27"/>
      <c r="P12" s="27">
        <v>1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-11.083567181189</v>
      </c>
      <c r="AO12" s="28">
        <v>-68.799614589661005</v>
      </c>
      <c r="AP12" s="27">
        <v>329</v>
      </c>
      <c r="AQ12" s="27">
        <v>329</v>
      </c>
      <c r="AR12" s="27">
        <f t="shared" si="0"/>
        <v>0</v>
      </c>
      <c r="AS12" s="27">
        <f>SUM(AP12-AQ11)</f>
        <v>50</v>
      </c>
      <c r="AT12" s="175"/>
      <c r="AU12" s="176"/>
      <c r="AV12" s="27">
        <v>1</v>
      </c>
      <c r="AW12" s="27">
        <v>1</v>
      </c>
      <c r="AX12" s="27">
        <v>1</v>
      </c>
      <c r="AY12" s="27"/>
      <c r="AZ12" s="27"/>
      <c r="BA12" s="27"/>
      <c r="BB12" s="27"/>
    </row>
    <row r="13" spans="1:54">
      <c r="A13" s="27">
        <v>7</v>
      </c>
      <c r="B13" s="27" t="s">
        <v>241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>
        <v>1</v>
      </c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-11.083916</v>
      </c>
      <c r="AO13" s="28">
        <v>-68.799323000000001</v>
      </c>
      <c r="AP13" s="27">
        <v>0</v>
      </c>
      <c r="AQ13" s="27">
        <v>0</v>
      </c>
      <c r="AR13" s="27">
        <f t="shared" si="0"/>
        <v>0</v>
      </c>
      <c r="AS13" s="27">
        <v>0</v>
      </c>
      <c r="AT13" s="40"/>
      <c r="AU13" s="41"/>
      <c r="AV13" s="27"/>
      <c r="AW13" s="27"/>
      <c r="AX13" s="27"/>
      <c r="AY13" s="27">
        <v>50</v>
      </c>
      <c r="AZ13" s="27">
        <f>AY13*1.25</f>
        <v>62.5</v>
      </c>
      <c r="BA13" s="27"/>
      <c r="BB13" s="27"/>
    </row>
    <row r="14" spans="1:54">
      <c r="A14" s="27">
        <v>8</v>
      </c>
      <c r="B14" s="27">
        <v>213</v>
      </c>
      <c r="C14" s="27"/>
      <c r="D14" s="27"/>
      <c r="E14" s="27"/>
      <c r="F14" s="27">
        <v>1</v>
      </c>
      <c r="G14" s="27"/>
      <c r="H14" s="27"/>
      <c r="I14" s="27">
        <v>1</v>
      </c>
      <c r="J14" s="27"/>
      <c r="K14" s="27"/>
      <c r="L14" s="27"/>
      <c r="M14" s="27"/>
      <c r="N14" s="27"/>
      <c r="O14" s="27"/>
      <c r="P14" s="27">
        <v>1</v>
      </c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-11.08399</v>
      </c>
      <c r="AO14" s="28">
        <v>-68.799262999999996</v>
      </c>
      <c r="AP14" s="27">
        <v>0</v>
      </c>
      <c r="AQ14" s="27">
        <v>0</v>
      </c>
      <c r="AR14" s="27">
        <f t="shared" si="0"/>
        <v>0</v>
      </c>
      <c r="AS14" s="27">
        <f t="shared" ref="AS14" si="2">SUM(AQ14-AP13)</f>
        <v>0</v>
      </c>
      <c r="AT14" s="40"/>
      <c r="AU14" s="41"/>
      <c r="AV14" s="27">
        <v>1</v>
      </c>
      <c r="AW14" s="27">
        <v>1</v>
      </c>
      <c r="AX14" s="27">
        <v>1</v>
      </c>
      <c r="AY14" s="27">
        <v>11</v>
      </c>
      <c r="AZ14" s="27">
        <f t="shared" ref="AZ14:AZ15" si="3">AY14*1.25</f>
        <v>13.75</v>
      </c>
      <c r="BA14" s="27">
        <v>1</v>
      </c>
      <c r="BB14" s="27"/>
    </row>
    <row r="15" spans="1:54">
      <c r="A15" s="27">
        <v>9</v>
      </c>
      <c r="B15" s="27">
        <v>214</v>
      </c>
      <c r="C15" s="27"/>
      <c r="D15" s="27"/>
      <c r="E15" s="27"/>
      <c r="F15" s="27">
        <v>1</v>
      </c>
      <c r="G15" s="27"/>
      <c r="H15" s="27"/>
      <c r="I15" s="27">
        <v>1</v>
      </c>
      <c r="J15" s="27"/>
      <c r="K15" s="27"/>
      <c r="L15" s="27"/>
      <c r="M15" s="27"/>
      <c r="N15" s="27">
        <v>1</v>
      </c>
      <c r="O15" s="27"/>
      <c r="P15" s="27">
        <v>1</v>
      </c>
      <c r="Q15" s="27"/>
      <c r="R15" s="27"/>
      <c r="S15" s="27"/>
      <c r="T15" s="27"/>
      <c r="U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-11.083891268217</v>
      </c>
      <c r="AO15" s="28">
        <v>-68.799294065683995</v>
      </c>
      <c r="AP15" s="27">
        <v>389</v>
      </c>
      <c r="AQ15" s="27">
        <v>415</v>
      </c>
      <c r="AR15" s="27">
        <f t="shared" si="0"/>
        <v>26</v>
      </c>
      <c r="AS15" s="27">
        <f>SUM(AP15-AQ12)</f>
        <v>60</v>
      </c>
      <c r="AT15" s="175"/>
      <c r="AU15" s="176"/>
      <c r="AV15" s="27">
        <v>1</v>
      </c>
      <c r="AW15" s="27">
        <v>1</v>
      </c>
      <c r="AX15" s="27">
        <v>1</v>
      </c>
      <c r="AY15" s="27">
        <v>5</v>
      </c>
      <c r="AZ15" s="27">
        <f t="shared" si="3"/>
        <v>6.25</v>
      </c>
      <c r="BA15" s="27"/>
      <c r="BB15" s="27"/>
    </row>
    <row r="16" spans="1:54">
      <c r="A16" s="27">
        <v>10</v>
      </c>
      <c r="B16" s="27">
        <v>215</v>
      </c>
      <c r="C16" s="27"/>
      <c r="D16" s="27"/>
      <c r="E16" s="27"/>
      <c r="F16" s="27">
        <v>1</v>
      </c>
      <c r="G16" s="27"/>
      <c r="H16" s="27"/>
      <c r="I16" s="27">
        <v>1</v>
      </c>
      <c r="J16" s="27"/>
      <c r="K16" s="27"/>
      <c r="L16" s="27"/>
      <c r="M16" s="27">
        <v>1</v>
      </c>
      <c r="N16" s="27"/>
      <c r="O16" s="27"/>
      <c r="P16" s="27"/>
      <c r="Q16" s="27"/>
      <c r="R16" s="27"/>
      <c r="S16" s="27"/>
      <c r="T16" s="27"/>
      <c r="U16" s="27"/>
      <c r="V16" s="27">
        <v>1</v>
      </c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 t="s">
        <v>143</v>
      </c>
      <c r="AL16" s="27">
        <v>1</v>
      </c>
      <c r="AM16" s="27"/>
      <c r="AN16" s="28">
        <v>-11.083673784503</v>
      </c>
      <c r="AO16" s="28">
        <v>-68.799044284969</v>
      </c>
      <c r="AP16" s="27">
        <v>447</v>
      </c>
      <c r="AQ16" s="27">
        <v>447</v>
      </c>
      <c r="AR16" s="27">
        <f t="shared" si="0"/>
        <v>0</v>
      </c>
      <c r="AS16" s="27">
        <f>SUM(AP16-AQ15)</f>
        <v>32</v>
      </c>
      <c r="AT16" s="175"/>
      <c r="AU16" s="176"/>
      <c r="AV16" s="27"/>
      <c r="AW16" s="27"/>
      <c r="AX16" s="27"/>
      <c r="AY16" s="27"/>
      <c r="AZ16" s="27"/>
      <c r="BA16" s="27"/>
      <c r="BB16" s="27"/>
    </row>
    <row r="17" spans="1:54">
      <c r="A17" s="27">
        <v>11</v>
      </c>
      <c r="B17" s="27">
        <v>216</v>
      </c>
      <c r="C17" s="27"/>
      <c r="D17" s="27"/>
      <c r="E17" s="27"/>
      <c r="F17" s="27">
        <v>1</v>
      </c>
      <c r="G17" s="27"/>
      <c r="H17" s="27"/>
      <c r="I17" s="27">
        <v>1</v>
      </c>
      <c r="J17" s="27"/>
      <c r="K17" s="27"/>
      <c r="L17" s="27">
        <v>1</v>
      </c>
      <c r="M17" s="27"/>
      <c r="N17" s="27"/>
      <c r="O17" s="27"/>
      <c r="P17" s="27"/>
      <c r="Q17" s="27"/>
      <c r="R17" s="27"/>
      <c r="S17" s="27"/>
      <c r="T17" s="27">
        <v>1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>
        <v>-11.083426030543</v>
      </c>
      <c r="AO17" s="28">
        <v>-68.798778746276994</v>
      </c>
      <c r="AP17" s="27">
        <v>490</v>
      </c>
      <c r="AQ17" s="27">
        <v>490</v>
      </c>
      <c r="AR17" s="27">
        <f t="shared" si="0"/>
        <v>0</v>
      </c>
      <c r="AS17" s="27">
        <f t="shared" ref="AS17:AS19" si="4">SUM(AP17-AQ16)</f>
        <v>43</v>
      </c>
      <c r="AT17" s="175"/>
      <c r="AU17" s="176"/>
      <c r="AV17" s="27"/>
      <c r="AW17" s="27"/>
      <c r="AX17" s="27"/>
      <c r="AY17" s="27"/>
      <c r="AZ17" s="27"/>
      <c r="BA17" s="27"/>
      <c r="BB17" s="27"/>
    </row>
    <row r="18" spans="1:54">
      <c r="A18" s="27">
        <v>12</v>
      </c>
      <c r="B18" s="27">
        <v>217</v>
      </c>
      <c r="C18" s="27"/>
      <c r="D18" s="27"/>
      <c r="E18" s="27"/>
      <c r="F18" s="27">
        <v>1</v>
      </c>
      <c r="G18" s="27"/>
      <c r="H18" s="27"/>
      <c r="I18" s="27">
        <v>1</v>
      </c>
      <c r="J18" s="27"/>
      <c r="K18" s="27"/>
      <c r="L18" s="27">
        <v>1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-11.083147019192999</v>
      </c>
      <c r="AO18" s="28">
        <v>-68.798453528433996</v>
      </c>
      <c r="AP18" s="27">
        <v>539</v>
      </c>
      <c r="AQ18" s="27">
        <v>539</v>
      </c>
      <c r="AR18" s="27">
        <f t="shared" si="0"/>
        <v>0</v>
      </c>
      <c r="AS18" s="27">
        <f t="shared" si="4"/>
        <v>49</v>
      </c>
      <c r="AT18" s="175"/>
      <c r="AU18" s="176"/>
      <c r="AV18" s="27"/>
      <c r="AW18" s="27"/>
      <c r="AX18" s="27"/>
      <c r="AY18" s="27"/>
      <c r="AZ18" s="27"/>
      <c r="BA18" s="27"/>
      <c r="BB18" s="27"/>
    </row>
    <row r="19" spans="1:54">
      <c r="A19" s="27">
        <v>13</v>
      </c>
      <c r="B19" s="27">
        <v>218</v>
      </c>
      <c r="C19" s="27"/>
      <c r="D19" s="27"/>
      <c r="E19" s="27"/>
      <c r="F19" s="27">
        <v>1</v>
      </c>
      <c r="G19" s="27"/>
      <c r="H19" s="27"/>
      <c r="I19" s="27">
        <v>1</v>
      </c>
      <c r="J19" s="27"/>
      <c r="K19" s="27"/>
      <c r="L19" s="27"/>
      <c r="M19" s="27"/>
      <c r="N19" s="27">
        <v>1</v>
      </c>
      <c r="O19" s="27"/>
      <c r="P19" s="27"/>
      <c r="Q19" s="27"/>
      <c r="R19" s="27"/>
      <c r="S19" s="27"/>
      <c r="T19" s="27"/>
      <c r="U19" s="27"/>
      <c r="V19" s="27">
        <v>1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 t="s">
        <v>142</v>
      </c>
      <c r="AL19" s="27">
        <v>1</v>
      </c>
      <c r="AM19" s="27"/>
      <c r="AN19" s="28">
        <v>-11.082914728880001</v>
      </c>
      <c r="AO19" s="28">
        <v>-68.798188325016994</v>
      </c>
      <c r="AP19" s="27">
        <v>585</v>
      </c>
      <c r="AQ19" s="27">
        <v>601</v>
      </c>
      <c r="AR19" s="27">
        <f t="shared" si="0"/>
        <v>16</v>
      </c>
      <c r="AS19" s="27">
        <f t="shared" si="4"/>
        <v>46</v>
      </c>
      <c r="AT19" s="175"/>
      <c r="AU19" s="176"/>
      <c r="AV19" s="27"/>
      <c r="AW19" s="27"/>
      <c r="AX19" s="27"/>
      <c r="AY19" s="27"/>
      <c r="AZ19" s="27"/>
      <c r="BA19" s="27"/>
      <c r="BB19" s="27"/>
    </row>
    <row r="20" spans="1:54">
      <c r="A20" s="141" t="s">
        <v>22</v>
      </c>
      <c r="B20" s="141"/>
      <c r="C20" s="29">
        <f t="shared" ref="C20" si="5">SUM(C8:C19)</f>
        <v>0</v>
      </c>
      <c r="D20" s="29">
        <f t="shared" ref="D20:AJ20" si="6">SUM(D8:D19)</f>
        <v>0</v>
      </c>
      <c r="E20" s="29">
        <f t="shared" si="6"/>
        <v>0</v>
      </c>
      <c r="F20" s="29">
        <f t="shared" si="6"/>
        <v>9</v>
      </c>
      <c r="G20" s="29">
        <f t="shared" si="6"/>
        <v>0</v>
      </c>
      <c r="H20" s="29">
        <f t="shared" si="6"/>
        <v>0</v>
      </c>
      <c r="I20" s="29">
        <f t="shared" si="6"/>
        <v>9</v>
      </c>
      <c r="J20" s="29">
        <f t="shared" si="6"/>
        <v>0</v>
      </c>
      <c r="K20" s="29">
        <f t="shared" si="6"/>
        <v>0</v>
      </c>
      <c r="L20" s="29">
        <f t="shared" si="6"/>
        <v>4</v>
      </c>
      <c r="M20" s="29">
        <f t="shared" si="6"/>
        <v>2</v>
      </c>
      <c r="N20" s="29">
        <f t="shared" si="6"/>
        <v>4</v>
      </c>
      <c r="O20" s="29">
        <f t="shared" si="6"/>
        <v>0</v>
      </c>
      <c r="P20" s="29">
        <f t="shared" si="6"/>
        <v>3</v>
      </c>
      <c r="Q20" s="29">
        <f t="shared" si="6"/>
        <v>0</v>
      </c>
      <c r="R20" s="29">
        <f t="shared" si="6"/>
        <v>0</v>
      </c>
      <c r="S20" s="29">
        <f t="shared" si="6"/>
        <v>0</v>
      </c>
      <c r="T20" s="29">
        <f t="shared" si="6"/>
        <v>1</v>
      </c>
      <c r="U20" s="29">
        <f t="shared" si="6"/>
        <v>0</v>
      </c>
      <c r="V20" s="29">
        <f t="shared" si="6"/>
        <v>2</v>
      </c>
      <c r="W20" s="29">
        <f t="shared" si="6"/>
        <v>0</v>
      </c>
      <c r="X20" s="29">
        <f t="shared" si="6"/>
        <v>1</v>
      </c>
      <c r="Y20" s="29">
        <f t="shared" si="6"/>
        <v>0</v>
      </c>
      <c r="Z20" s="29">
        <f t="shared" si="6"/>
        <v>0</v>
      </c>
      <c r="AA20" s="29">
        <f t="shared" si="6"/>
        <v>0</v>
      </c>
      <c r="AB20" s="29">
        <f t="shared" si="6"/>
        <v>0</v>
      </c>
      <c r="AC20" s="29">
        <f t="shared" si="6"/>
        <v>0</v>
      </c>
      <c r="AD20" s="29">
        <f t="shared" si="6"/>
        <v>0</v>
      </c>
      <c r="AE20" s="29">
        <f t="shared" si="6"/>
        <v>0</v>
      </c>
      <c r="AF20" s="29">
        <f t="shared" si="6"/>
        <v>0</v>
      </c>
      <c r="AG20" s="29">
        <f t="shared" si="6"/>
        <v>0</v>
      </c>
      <c r="AH20" s="29">
        <f t="shared" si="6"/>
        <v>0</v>
      </c>
      <c r="AI20" s="29">
        <f t="shared" si="6"/>
        <v>0</v>
      </c>
      <c r="AJ20" s="29">
        <f t="shared" si="6"/>
        <v>0</v>
      </c>
      <c r="AK20" s="29">
        <f>COUNTA(AK8:AK19)</f>
        <v>2</v>
      </c>
      <c r="AL20" s="29">
        <f>SUM(AL8:AL19)</f>
        <v>2</v>
      </c>
      <c r="AM20" s="29">
        <f>SUM(AM8:AM19)</f>
        <v>0</v>
      </c>
      <c r="AN20" s="142" t="s">
        <v>25</v>
      </c>
      <c r="AO20" s="142"/>
      <c r="AP20" s="142">
        <f>AR20+AS20</f>
        <v>453</v>
      </c>
      <c r="AQ20" s="142"/>
      <c r="AR20" s="25">
        <f>SUM(AR8:AR19)</f>
        <v>55</v>
      </c>
      <c r="AS20" s="25">
        <f>SUM(AS8:AS19)</f>
        <v>398</v>
      </c>
      <c r="AT20" s="142" t="s">
        <v>74</v>
      </c>
      <c r="AU20" s="142"/>
      <c r="AV20" s="29">
        <f t="shared" ref="AV20:BB20" si="7">SUM(AV8:AV19)</f>
        <v>3</v>
      </c>
      <c r="AW20" s="29">
        <f t="shared" si="7"/>
        <v>3</v>
      </c>
      <c r="AX20" s="29">
        <f t="shared" si="7"/>
        <v>3</v>
      </c>
      <c r="AY20" s="29">
        <f t="shared" si="7"/>
        <v>66</v>
      </c>
      <c r="AZ20" s="29">
        <f t="shared" si="7"/>
        <v>82.5</v>
      </c>
      <c r="BA20" s="29">
        <f t="shared" si="7"/>
        <v>1</v>
      </c>
      <c r="BB20" s="29">
        <f t="shared" si="7"/>
        <v>0</v>
      </c>
    </row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4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T15:AU15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1:AU11"/>
    <mergeCell ref="AT12:AU12"/>
    <mergeCell ref="AT16:AU16"/>
    <mergeCell ref="AT17:AU17"/>
    <mergeCell ref="AT18:AU18"/>
    <mergeCell ref="AT19:AU19"/>
    <mergeCell ref="A20:B20"/>
    <mergeCell ref="AN20:AO20"/>
    <mergeCell ref="AP20:AQ20"/>
    <mergeCell ref="AT20:AU20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F624-AC86-4016-AB44-E5CBF19D5946}">
  <sheetPr>
    <tabColor rgb="FFFFC000"/>
    <pageSetUpPr fitToPage="1"/>
  </sheetPr>
  <dimension ref="A1:BB175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194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/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-11.083355290662</v>
      </c>
      <c r="AO8" s="28">
        <v>-68.801959175616005</v>
      </c>
      <c r="AP8" s="55">
        <v>3540</v>
      </c>
      <c r="AQ8" s="55">
        <v>3526</v>
      </c>
      <c r="AR8" s="55">
        <f>AP8-AQ8</f>
        <v>14</v>
      </c>
      <c r="AS8" s="55"/>
      <c r="AT8" s="186" t="s">
        <v>342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193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-11.083205914300001</v>
      </c>
      <c r="AO9" s="28">
        <v>-68.801609147340002</v>
      </c>
      <c r="AP9" s="55" t="s">
        <v>338</v>
      </c>
      <c r="AQ9" s="55" t="s">
        <v>338</v>
      </c>
      <c r="AR9" s="55">
        <f t="shared" ref="AR9:AR13" si="0">AP9-AQ9</f>
        <v>0</v>
      </c>
      <c r="AS9" s="55">
        <f>SUM(AQ8-AP9)</f>
        <v>41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219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-11.082967701505</v>
      </c>
      <c r="AO10" s="28">
        <v>-68.801838140933995</v>
      </c>
      <c r="AP10" s="55" t="s">
        <v>341</v>
      </c>
      <c r="AQ10" s="55" t="s">
        <v>341</v>
      </c>
      <c r="AR10" s="55">
        <f t="shared" si="0"/>
        <v>0</v>
      </c>
      <c r="AS10" s="55">
        <f t="shared" ref="AS10:AS13" si="1">SUM(AQ9-AP10)</f>
        <v>39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220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-11.08268375359</v>
      </c>
      <c r="AO11" s="28">
        <v>-68.802111726253997</v>
      </c>
      <c r="AP11" s="55" t="s">
        <v>339</v>
      </c>
      <c r="AQ11" s="55" t="s">
        <v>339</v>
      </c>
      <c r="AR11" s="55">
        <f t="shared" si="0"/>
        <v>0</v>
      </c>
      <c r="AS11" s="55">
        <f t="shared" si="1"/>
        <v>41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221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-11.082410006799</v>
      </c>
      <c r="AO12" s="28">
        <v>-68.802330326288001</v>
      </c>
      <c r="AP12" s="55" t="s">
        <v>340</v>
      </c>
      <c r="AQ12" s="55" t="s">
        <v>340</v>
      </c>
      <c r="AR12" s="55">
        <f t="shared" si="0"/>
        <v>0</v>
      </c>
      <c r="AS12" s="55">
        <f t="shared" si="1"/>
        <v>39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222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 t="s">
        <v>144</v>
      </c>
      <c r="AL13" s="27">
        <v>1</v>
      </c>
      <c r="AM13" s="27">
        <v>0</v>
      </c>
      <c r="AN13" s="28">
        <v>-11.082150077776999</v>
      </c>
      <c r="AO13" s="28">
        <v>-68.802583124487995</v>
      </c>
      <c r="AP13" s="55">
        <v>3327</v>
      </c>
      <c r="AQ13" s="55">
        <v>3311</v>
      </c>
      <c r="AR13" s="55">
        <f t="shared" si="0"/>
        <v>16</v>
      </c>
      <c r="AS13" s="55">
        <f t="shared" si="1"/>
        <v>39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141" t="s">
        <v>22</v>
      </c>
      <c r="B14" s="141"/>
      <c r="C14" s="29">
        <f>SUM(C8:C13)</f>
        <v>0</v>
      </c>
      <c r="D14" s="29">
        <f t="shared" ref="D14:AJ14" si="2">SUM(D8:D13)</f>
        <v>0</v>
      </c>
      <c r="E14" s="29">
        <f t="shared" si="2"/>
        <v>0</v>
      </c>
      <c r="F14" s="29">
        <f t="shared" si="2"/>
        <v>4</v>
      </c>
      <c r="G14" s="29">
        <f t="shared" si="2"/>
        <v>0</v>
      </c>
      <c r="H14" s="29">
        <f t="shared" si="2"/>
        <v>4</v>
      </c>
      <c r="I14" s="29">
        <f t="shared" si="2"/>
        <v>0</v>
      </c>
      <c r="J14" s="29">
        <f t="shared" si="2"/>
        <v>0</v>
      </c>
      <c r="K14" s="29">
        <f t="shared" si="2"/>
        <v>0</v>
      </c>
      <c r="L14" s="29">
        <f t="shared" si="2"/>
        <v>4</v>
      </c>
      <c r="M14" s="29">
        <f t="shared" si="2"/>
        <v>0</v>
      </c>
      <c r="N14" s="29">
        <f t="shared" si="2"/>
        <v>2</v>
      </c>
      <c r="O14" s="29">
        <f t="shared" si="2"/>
        <v>0</v>
      </c>
      <c r="P14" s="29">
        <f t="shared" si="2"/>
        <v>0</v>
      </c>
      <c r="Q14" s="29">
        <f t="shared" si="2"/>
        <v>0</v>
      </c>
      <c r="R14" s="29">
        <f t="shared" si="2"/>
        <v>0</v>
      </c>
      <c r="S14" s="29">
        <f t="shared" si="2"/>
        <v>0</v>
      </c>
      <c r="T14" s="29">
        <f t="shared" si="2"/>
        <v>0</v>
      </c>
      <c r="U14" s="29">
        <f t="shared" si="2"/>
        <v>0</v>
      </c>
      <c r="V14" s="29">
        <f t="shared" si="2"/>
        <v>1</v>
      </c>
      <c r="W14" s="29">
        <f t="shared" si="2"/>
        <v>0</v>
      </c>
      <c r="X14" s="29">
        <f t="shared" si="2"/>
        <v>0</v>
      </c>
      <c r="Y14" s="29">
        <f t="shared" si="2"/>
        <v>0</v>
      </c>
      <c r="Z14" s="29">
        <f t="shared" si="2"/>
        <v>0</v>
      </c>
      <c r="AA14" s="29">
        <f t="shared" si="2"/>
        <v>0</v>
      </c>
      <c r="AB14" s="29">
        <f t="shared" si="2"/>
        <v>0</v>
      </c>
      <c r="AC14" s="29">
        <f t="shared" si="2"/>
        <v>0</v>
      </c>
      <c r="AD14" s="29">
        <f t="shared" si="2"/>
        <v>0</v>
      </c>
      <c r="AE14" s="29">
        <f t="shared" si="2"/>
        <v>0</v>
      </c>
      <c r="AF14" s="29">
        <f t="shared" si="2"/>
        <v>0</v>
      </c>
      <c r="AG14" s="29">
        <f t="shared" si="2"/>
        <v>0</v>
      </c>
      <c r="AH14" s="29">
        <f t="shared" si="2"/>
        <v>0</v>
      </c>
      <c r="AI14" s="29">
        <f t="shared" si="2"/>
        <v>0</v>
      </c>
      <c r="AJ14" s="29">
        <f t="shared" si="2"/>
        <v>0</v>
      </c>
      <c r="AK14" s="29">
        <f>COUNTA(AK8:AK13)</f>
        <v>1</v>
      </c>
      <c r="AL14" s="29">
        <f>SUM(AL8:AL13)</f>
        <v>1</v>
      </c>
      <c r="AM14" s="29">
        <f>SUM(AM8:AM13)</f>
        <v>0</v>
      </c>
      <c r="AN14" s="142" t="s">
        <v>25</v>
      </c>
      <c r="AO14" s="142"/>
      <c r="AP14" s="142">
        <f>AR14+AS14</f>
        <v>229</v>
      </c>
      <c r="AQ14" s="142"/>
      <c r="AR14" s="25">
        <f>SUM(AR8:AR13)</f>
        <v>30</v>
      </c>
      <c r="AS14" s="25">
        <f>SUM(AS8:AS13)</f>
        <v>199</v>
      </c>
      <c r="AT14" s="142" t="s">
        <v>74</v>
      </c>
      <c r="AU14" s="142"/>
      <c r="AV14" s="29">
        <f>SUM(AV8:AV13)</f>
        <v>0</v>
      </c>
      <c r="AW14" s="29">
        <f t="shared" ref="AW14:BB14" si="3">SUM(AW8:AW13)</f>
        <v>0</v>
      </c>
      <c r="AX14" s="29">
        <f t="shared" si="3"/>
        <v>0</v>
      </c>
      <c r="AY14" s="29">
        <f t="shared" si="3"/>
        <v>0</v>
      </c>
      <c r="AZ14" s="29">
        <f t="shared" si="3"/>
        <v>0</v>
      </c>
      <c r="BA14" s="29">
        <f t="shared" si="3"/>
        <v>0</v>
      </c>
      <c r="BB14" s="29">
        <f t="shared" si="3"/>
        <v>0</v>
      </c>
    </row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4:B14"/>
    <mergeCell ref="AN14:AO14"/>
    <mergeCell ref="AP14:AQ14"/>
    <mergeCell ref="AT14:AU14"/>
    <mergeCell ref="AP7:AQ7"/>
    <mergeCell ref="AT8:AU8"/>
    <mergeCell ref="AT9:AU9"/>
    <mergeCell ref="AT11:AU11"/>
    <mergeCell ref="AT12:AU12"/>
    <mergeCell ref="AT13:AU13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7217-4A65-4CB8-B26A-8CBB82028484}">
  <sheetPr>
    <tabColor theme="9"/>
    <pageSetUpPr fitToPage="1"/>
  </sheetPr>
  <dimension ref="A1:BB177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199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-11.084007083892001</v>
      </c>
      <c r="AO8" s="28">
        <v>-68.803566154091996</v>
      </c>
      <c r="AP8" s="55">
        <v>1189</v>
      </c>
      <c r="AQ8" s="55">
        <v>1176</v>
      </c>
      <c r="AR8" s="27">
        <f>AP8-AQ8</f>
        <v>13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 s="88" customFormat="1">
      <c r="A9" s="86">
        <v>2</v>
      </c>
      <c r="B9" s="86">
        <v>198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1</v>
      </c>
      <c r="M9" s="86">
        <v>0</v>
      </c>
      <c r="N9" s="86">
        <v>0</v>
      </c>
      <c r="O9" s="86">
        <v>0</v>
      </c>
      <c r="P9" s="86">
        <v>0</v>
      </c>
      <c r="Q9" s="86">
        <v>0</v>
      </c>
      <c r="R9" s="86">
        <v>0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0</v>
      </c>
      <c r="AA9" s="86">
        <v>0</v>
      </c>
      <c r="AB9" s="86">
        <v>0</v>
      </c>
      <c r="AC9" s="86">
        <v>0</v>
      </c>
      <c r="AD9" s="86">
        <v>0</v>
      </c>
      <c r="AE9" s="86">
        <v>0</v>
      </c>
      <c r="AF9" s="86">
        <v>0</v>
      </c>
      <c r="AG9" s="86">
        <v>0</v>
      </c>
      <c r="AH9" s="86">
        <v>0</v>
      </c>
      <c r="AI9" s="86">
        <v>0</v>
      </c>
      <c r="AJ9" s="86">
        <v>0</v>
      </c>
      <c r="AK9" s="86"/>
      <c r="AL9" s="86">
        <v>0</v>
      </c>
      <c r="AM9" s="86">
        <v>0</v>
      </c>
      <c r="AN9" s="87">
        <v>-11.083886003856</v>
      </c>
      <c r="AO9" s="87">
        <v>-68.803261052817007</v>
      </c>
      <c r="AP9" s="85" t="s">
        <v>343</v>
      </c>
      <c r="AQ9" s="85" t="s">
        <v>343</v>
      </c>
      <c r="AR9" s="86">
        <f t="shared" ref="AR9:AR15" si="0">AP9-AQ9</f>
        <v>0</v>
      </c>
      <c r="AS9" s="86">
        <f>SUM(AQ8-AP9)</f>
        <v>36</v>
      </c>
      <c r="AT9" s="188"/>
      <c r="AU9" s="189"/>
      <c r="AV9" s="86"/>
      <c r="AW9" s="86"/>
      <c r="AX9" s="86"/>
      <c r="AY9" s="86"/>
      <c r="AZ9" s="86">
        <f>36*1.25</f>
        <v>45</v>
      </c>
      <c r="BA9" s="86"/>
      <c r="BB9" s="86"/>
    </row>
    <row r="10" spans="1:54">
      <c r="A10" s="27">
        <v>3</v>
      </c>
      <c r="B10" s="27">
        <v>197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-11.083745182351</v>
      </c>
      <c r="AO10" s="28">
        <v>-68.802943211048003</v>
      </c>
      <c r="AP10" s="55" t="s">
        <v>344</v>
      </c>
      <c r="AQ10" s="55" t="s">
        <v>344</v>
      </c>
      <c r="AR10" s="27">
        <f t="shared" si="0"/>
        <v>0</v>
      </c>
      <c r="AS10" s="27">
        <f t="shared" ref="AS10:AS15" si="1">SUM(AQ9-AP10)</f>
        <v>36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223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1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 t="s">
        <v>139</v>
      </c>
      <c r="AL11" s="27">
        <v>1</v>
      </c>
      <c r="AM11" s="27">
        <v>0</v>
      </c>
      <c r="AN11" s="28">
        <v>-11.083474725682001</v>
      </c>
      <c r="AO11" s="28">
        <v>-68.803178910165997</v>
      </c>
      <c r="AP11" s="55">
        <v>1064</v>
      </c>
      <c r="AQ11" s="55">
        <v>1038</v>
      </c>
      <c r="AR11" s="27">
        <f t="shared" si="0"/>
        <v>26</v>
      </c>
      <c r="AS11" s="27">
        <f t="shared" si="1"/>
        <v>40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224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/>
      <c r="M12" s="27">
        <v>1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-11.083204927231</v>
      </c>
      <c r="AO12" s="28">
        <v>-68.803414609282996</v>
      </c>
      <c r="AP12" s="55">
        <v>999</v>
      </c>
      <c r="AQ12" s="55">
        <v>999</v>
      </c>
      <c r="AR12" s="27">
        <f t="shared" si="0"/>
        <v>0</v>
      </c>
      <c r="AS12" s="27">
        <f t="shared" si="1"/>
        <v>39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225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 t="s">
        <v>145</v>
      </c>
      <c r="AL13" s="27">
        <v>1</v>
      </c>
      <c r="AM13" s="27">
        <v>0</v>
      </c>
      <c r="AN13" s="28">
        <v>-11.082939076598</v>
      </c>
      <c r="AO13" s="28">
        <v>-68.803655337541997</v>
      </c>
      <c r="AP13" s="55">
        <v>960</v>
      </c>
      <c r="AQ13" s="55">
        <v>934</v>
      </c>
      <c r="AR13" s="27">
        <f t="shared" si="0"/>
        <v>26</v>
      </c>
      <c r="AS13" s="27">
        <f t="shared" si="1"/>
        <v>39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226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/>
      <c r="AL14" s="27">
        <v>0</v>
      </c>
      <c r="AM14" s="27">
        <v>0</v>
      </c>
      <c r="AN14" s="28">
        <v>-11.082633</v>
      </c>
      <c r="AO14" s="28">
        <v>-68.803953000000007</v>
      </c>
      <c r="AP14" s="55" t="s">
        <v>345</v>
      </c>
      <c r="AQ14" s="55" t="s">
        <v>345</v>
      </c>
      <c r="AR14" s="27">
        <f t="shared" si="0"/>
        <v>0</v>
      </c>
      <c r="AS14" s="27">
        <f t="shared" si="1"/>
        <v>37</v>
      </c>
      <c r="AT14" s="175"/>
      <c r="AU14" s="176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227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1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1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 t="s">
        <v>146</v>
      </c>
      <c r="AL15" s="27">
        <v>1</v>
      </c>
      <c r="AM15" s="27">
        <v>0</v>
      </c>
      <c r="AN15" s="28">
        <v>-11.082373485153999</v>
      </c>
      <c r="AO15" s="28">
        <v>-68.803287204355001</v>
      </c>
      <c r="AP15" s="55">
        <v>809</v>
      </c>
      <c r="AQ15" s="55">
        <v>786</v>
      </c>
      <c r="AR15" s="27">
        <f t="shared" si="0"/>
        <v>23</v>
      </c>
      <c r="AS15" s="27">
        <f t="shared" si="1"/>
        <v>88</v>
      </c>
      <c r="AT15" s="175"/>
      <c r="AU15" s="176"/>
      <c r="AV15" s="27"/>
      <c r="AW15" s="27"/>
      <c r="AX15" s="27"/>
      <c r="AY15" s="27"/>
      <c r="AZ15" s="27"/>
      <c r="BA15" s="27"/>
      <c r="BB15" s="27"/>
    </row>
    <row r="16" spans="1:54">
      <c r="A16" s="141" t="s">
        <v>22</v>
      </c>
      <c r="B16" s="141"/>
      <c r="C16" s="29">
        <f>SUM(C8:C15)</f>
        <v>1</v>
      </c>
      <c r="D16" s="29">
        <f t="shared" ref="D16:AJ16" si="2">SUM(D8:D15)</f>
        <v>0</v>
      </c>
      <c r="E16" s="29">
        <f t="shared" si="2"/>
        <v>0</v>
      </c>
      <c r="F16" s="29">
        <f t="shared" si="2"/>
        <v>4</v>
      </c>
      <c r="G16" s="29">
        <f t="shared" si="2"/>
        <v>0</v>
      </c>
      <c r="H16" s="29">
        <f t="shared" si="2"/>
        <v>5</v>
      </c>
      <c r="I16" s="29">
        <f t="shared" si="2"/>
        <v>0</v>
      </c>
      <c r="J16" s="29">
        <f t="shared" si="2"/>
        <v>0</v>
      </c>
      <c r="K16" s="29">
        <f t="shared" si="2"/>
        <v>0</v>
      </c>
      <c r="L16" s="29">
        <f t="shared" si="2"/>
        <v>5</v>
      </c>
      <c r="M16" s="29">
        <f t="shared" si="2"/>
        <v>1</v>
      </c>
      <c r="N16" s="29">
        <f t="shared" si="2"/>
        <v>2</v>
      </c>
      <c r="O16" s="29">
        <f t="shared" si="2"/>
        <v>0</v>
      </c>
      <c r="P16" s="29">
        <f t="shared" si="2"/>
        <v>0</v>
      </c>
      <c r="Q16" s="29">
        <f t="shared" si="2"/>
        <v>1</v>
      </c>
      <c r="R16" s="29">
        <f t="shared" si="2"/>
        <v>0</v>
      </c>
      <c r="S16" s="29">
        <f t="shared" si="2"/>
        <v>0</v>
      </c>
      <c r="T16" s="29">
        <f t="shared" si="2"/>
        <v>0</v>
      </c>
      <c r="U16" s="29">
        <f t="shared" si="2"/>
        <v>0</v>
      </c>
      <c r="V16" s="29">
        <f t="shared" si="2"/>
        <v>3</v>
      </c>
      <c r="W16" s="29">
        <f t="shared" si="2"/>
        <v>0</v>
      </c>
      <c r="X16" s="29">
        <f t="shared" si="2"/>
        <v>0</v>
      </c>
      <c r="Y16" s="29">
        <f t="shared" si="2"/>
        <v>0</v>
      </c>
      <c r="Z16" s="29">
        <f t="shared" si="2"/>
        <v>0</v>
      </c>
      <c r="AA16" s="29">
        <f t="shared" si="2"/>
        <v>0</v>
      </c>
      <c r="AB16" s="29">
        <f t="shared" si="2"/>
        <v>0</v>
      </c>
      <c r="AC16" s="29">
        <f t="shared" si="2"/>
        <v>0</v>
      </c>
      <c r="AD16" s="29">
        <f t="shared" si="2"/>
        <v>0</v>
      </c>
      <c r="AE16" s="29">
        <f t="shared" si="2"/>
        <v>0</v>
      </c>
      <c r="AF16" s="29">
        <f t="shared" si="2"/>
        <v>0</v>
      </c>
      <c r="AG16" s="29">
        <f t="shared" si="2"/>
        <v>0</v>
      </c>
      <c r="AH16" s="29">
        <f t="shared" si="2"/>
        <v>0</v>
      </c>
      <c r="AI16" s="29">
        <f t="shared" si="2"/>
        <v>0</v>
      </c>
      <c r="AJ16" s="29">
        <f t="shared" si="2"/>
        <v>0</v>
      </c>
      <c r="AK16" s="29">
        <f>COUNTA(AK8:AK15)</f>
        <v>3</v>
      </c>
      <c r="AL16" s="29">
        <f t="shared" ref="AL16:AM16" si="3">SUM(AL8:AL15)</f>
        <v>3</v>
      </c>
      <c r="AM16" s="29">
        <f t="shared" si="3"/>
        <v>0</v>
      </c>
      <c r="AN16" s="142" t="s">
        <v>25</v>
      </c>
      <c r="AO16" s="142"/>
      <c r="AP16" s="185">
        <f>AR16+AS16</f>
        <v>255</v>
      </c>
      <c r="AQ16" s="185"/>
      <c r="AR16" s="25">
        <f>SUM(AR8:AR13)</f>
        <v>65</v>
      </c>
      <c r="AS16" s="25">
        <f>SUM(AS8:AS13)</f>
        <v>190</v>
      </c>
      <c r="AT16" s="142" t="s">
        <v>74</v>
      </c>
      <c r="AU16" s="142"/>
      <c r="AV16" s="29">
        <f>SUM(AV8:AV15)</f>
        <v>0</v>
      </c>
      <c r="AW16" s="29">
        <f t="shared" ref="AW16:BB16" si="4">SUM(AW8:AW15)</f>
        <v>0</v>
      </c>
      <c r="AX16" s="29">
        <f t="shared" si="4"/>
        <v>0</v>
      </c>
      <c r="AY16" s="29">
        <f t="shared" si="4"/>
        <v>0</v>
      </c>
      <c r="AZ16" s="29">
        <f t="shared" si="4"/>
        <v>45</v>
      </c>
      <c r="BA16" s="29">
        <f t="shared" si="4"/>
        <v>0</v>
      </c>
      <c r="BB16" s="29">
        <f t="shared" si="4"/>
        <v>0</v>
      </c>
    </row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2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T13:AU13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1:AU11"/>
    <mergeCell ref="AT12:AU12"/>
    <mergeCell ref="AT14:AU14"/>
    <mergeCell ref="AT15:AU15"/>
    <mergeCell ref="A16:B16"/>
    <mergeCell ref="AN16:AO16"/>
    <mergeCell ref="AP16:AQ16"/>
    <mergeCell ref="AT16:AU1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7E3D-48A8-446C-AC8A-EE5EC482E8B8}">
  <sheetPr>
    <tabColor rgb="FFFFC000"/>
    <pageSetUpPr fitToPage="1"/>
  </sheetPr>
  <dimension ref="A1:BB180"/>
  <sheetViews>
    <sheetView showGridLines="0" zoomScale="85" zoomScaleNormal="85" workbookViewId="0">
      <selection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33203125" style="1" bestFit="1" customWidth="1"/>
    <col min="13" max="13" width="4" style="1" bestFit="1" customWidth="1"/>
    <col min="14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8" width="4.33203125" style="1" bestFit="1" customWidth="1"/>
    <col min="39" max="39" width="4.44140625" style="1" bestFit="1" customWidth="1"/>
    <col min="40" max="40" width="12.44140625" style="1" customWidth="1"/>
    <col min="41" max="41" width="11.44140625" style="1" bestFit="1" customWidth="1"/>
    <col min="42" max="42" width="7" style="1" bestFit="1" customWidth="1"/>
    <col min="43" max="43" width="6.109375" style="1" bestFit="1" customWidth="1"/>
    <col min="44" max="44" width="4.88671875" style="1" bestFit="1" customWidth="1"/>
    <col min="45" max="45" width="7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6.3320312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ht="15" customHeight="1">
      <c r="A8" s="27">
        <v>1</v>
      </c>
      <c r="B8" s="27">
        <v>47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1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 t="s">
        <v>351</v>
      </c>
      <c r="AO8" s="57" t="s">
        <v>352</v>
      </c>
      <c r="AP8" s="55">
        <v>4010</v>
      </c>
      <c r="AQ8" s="55">
        <v>3987</v>
      </c>
      <c r="AR8" s="89">
        <f>AP8-AQ8</f>
        <v>23</v>
      </c>
      <c r="AS8" s="55">
        <v>0</v>
      </c>
      <c r="AT8" s="186" t="s">
        <v>355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46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 t="s">
        <v>353</v>
      </c>
      <c r="AO9" s="57" t="s">
        <v>354</v>
      </c>
      <c r="AP9" s="55">
        <v>3963</v>
      </c>
      <c r="AQ9" s="55">
        <v>3963</v>
      </c>
      <c r="AR9" s="89">
        <f t="shared" ref="AR9:AR18" si="0">AP9-AQ9</f>
        <v>0</v>
      </c>
      <c r="AS9" s="55">
        <f>AQ8-AP9</f>
        <v>24</v>
      </c>
      <c r="AT9" s="192"/>
      <c r="AU9" s="193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43">
        <v>243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57">
        <v>-11.070686653538001</v>
      </c>
      <c r="AO10" s="57">
        <v>-68.788019064813</v>
      </c>
      <c r="AP10" s="55" t="s">
        <v>346</v>
      </c>
      <c r="AQ10" s="55" t="s">
        <v>346</v>
      </c>
      <c r="AR10" s="89">
        <f t="shared" si="0"/>
        <v>0</v>
      </c>
      <c r="AS10" s="55">
        <f t="shared" ref="AS10:AS18" si="1">AQ9-AP10</f>
        <v>88</v>
      </c>
      <c r="AT10" s="186"/>
      <c r="AU10" s="187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244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57">
        <v>-11.0706498582955</v>
      </c>
      <c r="AO11" s="57">
        <v>-68.788344196927</v>
      </c>
      <c r="AP11" s="55" t="s">
        <v>250</v>
      </c>
      <c r="AQ11" s="55" t="s">
        <v>250</v>
      </c>
      <c r="AR11" s="89">
        <f t="shared" si="0"/>
        <v>0</v>
      </c>
      <c r="AS11" s="55">
        <f t="shared" si="1"/>
        <v>35</v>
      </c>
      <c r="AT11" s="186"/>
      <c r="AU11" s="187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43">
        <v>245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1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1</v>
      </c>
      <c r="AJ12" s="27">
        <v>0</v>
      </c>
      <c r="AK12" s="27" t="s">
        <v>157</v>
      </c>
      <c r="AL12" s="27">
        <v>1</v>
      </c>
      <c r="AM12" s="27">
        <v>0</v>
      </c>
      <c r="AN12" s="57">
        <v>-11.070627756146999</v>
      </c>
      <c r="AO12" s="57">
        <v>-68.788675200194007</v>
      </c>
      <c r="AP12" s="55">
        <v>3803</v>
      </c>
      <c r="AQ12" s="55">
        <v>3777</v>
      </c>
      <c r="AR12" s="89">
        <f t="shared" si="0"/>
        <v>26</v>
      </c>
      <c r="AS12" s="55">
        <f t="shared" si="1"/>
        <v>37</v>
      </c>
      <c r="AT12" s="186"/>
      <c r="AU12" s="187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246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57">
        <v>-11.070578071368001</v>
      </c>
      <c r="AO13" s="57">
        <v>-68.789059091358993</v>
      </c>
      <c r="AP13" s="55" t="s">
        <v>347</v>
      </c>
      <c r="AQ13" s="55" t="s">
        <v>347</v>
      </c>
      <c r="AR13" s="89">
        <f t="shared" si="0"/>
        <v>0</v>
      </c>
      <c r="AS13" s="55">
        <f t="shared" si="1"/>
        <v>41</v>
      </c>
      <c r="AT13" s="186"/>
      <c r="AU13" s="187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43">
        <v>247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/>
      <c r="AL14" s="27">
        <v>0</v>
      </c>
      <c r="AM14" s="27">
        <v>0</v>
      </c>
      <c r="AN14" s="57">
        <v>-11.070520160225</v>
      </c>
      <c r="AO14" s="57">
        <v>-68.789428900927007</v>
      </c>
      <c r="AP14" s="55" t="s">
        <v>348</v>
      </c>
      <c r="AQ14" s="55" t="s">
        <v>348</v>
      </c>
      <c r="AR14" s="89">
        <f t="shared" si="0"/>
        <v>0</v>
      </c>
      <c r="AS14" s="55">
        <f t="shared" si="1"/>
        <v>41</v>
      </c>
      <c r="AT14" s="186"/>
      <c r="AU14" s="187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248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1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/>
      <c r="AL15" s="27">
        <v>0</v>
      </c>
      <c r="AM15" s="27">
        <v>0</v>
      </c>
      <c r="AN15" s="57">
        <v>-11.070481663691</v>
      </c>
      <c r="AO15" s="57">
        <v>-68.789839614182</v>
      </c>
      <c r="AP15" s="55" t="s">
        <v>349</v>
      </c>
      <c r="AQ15" s="55" t="s">
        <v>349</v>
      </c>
      <c r="AR15" s="89">
        <f t="shared" si="0"/>
        <v>0</v>
      </c>
      <c r="AS15" s="55">
        <f t="shared" si="1"/>
        <v>46</v>
      </c>
      <c r="AT15" s="186"/>
      <c r="AU15" s="187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43">
        <v>249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1</v>
      </c>
      <c r="I16" s="27">
        <v>0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/>
      <c r="AL16" s="27">
        <v>0</v>
      </c>
      <c r="AM16" s="27">
        <v>0</v>
      </c>
      <c r="AN16" s="57">
        <v>-11.070475741020999</v>
      </c>
      <c r="AO16" s="57">
        <v>-68.789975065736996</v>
      </c>
      <c r="AP16" s="55" t="s">
        <v>350</v>
      </c>
      <c r="AQ16" s="55" t="s">
        <v>350</v>
      </c>
      <c r="AR16" s="89">
        <f t="shared" si="0"/>
        <v>0</v>
      </c>
      <c r="AS16" s="55">
        <f t="shared" si="1"/>
        <v>15</v>
      </c>
      <c r="AT16" s="186"/>
      <c r="AU16" s="187"/>
      <c r="AV16" s="27"/>
      <c r="AW16" s="27"/>
      <c r="AX16" s="27"/>
      <c r="AY16" s="27"/>
      <c r="AZ16" s="27"/>
      <c r="BA16" s="27"/>
      <c r="BB16" s="27"/>
    </row>
    <row r="17" spans="1:54">
      <c r="A17" s="27">
        <v>10</v>
      </c>
      <c r="B17" s="27">
        <v>250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7">
        <v>1</v>
      </c>
      <c r="I17" s="27">
        <v>0</v>
      </c>
      <c r="J17" s="27">
        <v>0</v>
      </c>
      <c r="K17" s="27">
        <v>0</v>
      </c>
      <c r="L17" s="27">
        <v>1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/>
      <c r="AL17" s="27">
        <v>0</v>
      </c>
      <c r="AM17" s="27">
        <v>0</v>
      </c>
      <c r="AN17" s="57">
        <v>-11.070122025794999</v>
      </c>
      <c r="AO17" s="57">
        <v>-68.789939526468004</v>
      </c>
      <c r="AP17" s="85">
        <v>3594</v>
      </c>
      <c r="AQ17" s="85">
        <v>3594</v>
      </c>
      <c r="AR17" s="89">
        <f t="shared" si="0"/>
        <v>0</v>
      </c>
      <c r="AS17" s="55">
        <f t="shared" si="1"/>
        <v>40</v>
      </c>
      <c r="AT17" s="186"/>
      <c r="AU17" s="187"/>
      <c r="AV17" s="27"/>
      <c r="AW17" s="27"/>
      <c r="AX17" s="27"/>
      <c r="AY17" s="27"/>
      <c r="AZ17" s="27"/>
      <c r="BA17" s="27"/>
      <c r="BB17" s="27"/>
    </row>
    <row r="18" spans="1:54">
      <c r="A18" s="27">
        <v>11</v>
      </c>
      <c r="B18" s="43">
        <v>251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1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1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1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/>
      <c r="AL18" s="27">
        <v>0</v>
      </c>
      <c r="AM18" s="27">
        <v>0</v>
      </c>
      <c r="AN18" s="57">
        <v>-11.069757122847999</v>
      </c>
      <c r="AO18" s="57">
        <v>-68.789899293332994</v>
      </c>
      <c r="AP18" s="55">
        <v>3557</v>
      </c>
      <c r="AQ18" s="55">
        <v>3541</v>
      </c>
      <c r="AR18" s="89">
        <f t="shared" si="0"/>
        <v>16</v>
      </c>
      <c r="AS18" s="55">
        <f t="shared" si="1"/>
        <v>37</v>
      </c>
      <c r="AT18" s="186"/>
      <c r="AU18" s="187"/>
      <c r="AV18" s="27"/>
      <c r="AW18" s="27"/>
      <c r="AX18" s="27"/>
      <c r="AY18" s="27"/>
      <c r="AZ18" s="27"/>
      <c r="BA18" s="27"/>
      <c r="BB18" s="27"/>
    </row>
    <row r="19" spans="1:54">
      <c r="A19" s="141" t="s">
        <v>22</v>
      </c>
      <c r="B19" s="141"/>
      <c r="C19" s="29">
        <f t="shared" ref="C19:AJ19" si="2">SUM(C8:C18)</f>
        <v>0</v>
      </c>
      <c r="D19" s="29">
        <f t="shared" si="2"/>
        <v>0</v>
      </c>
      <c r="E19" s="29">
        <f t="shared" si="2"/>
        <v>0</v>
      </c>
      <c r="F19" s="29">
        <f t="shared" si="2"/>
        <v>9</v>
      </c>
      <c r="G19" s="29">
        <f t="shared" si="2"/>
        <v>0</v>
      </c>
      <c r="H19" s="29">
        <f t="shared" si="2"/>
        <v>9</v>
      </c>
      <c r="I19" s="29">
        <f t="shared" si="2"/>
        <v>0</v>
      </c>
      <c r="J19" s="29">
        <f t="shared" si="2"/>
        <v>0</v>
      </c>
      <c r="K19" s="29">
        <f t="shared" si="2"/>
        <v>0</v>
      </c>
      <c r="L19" s="29">
        <f t="shared" si="2"/>
        <v>8</v>
      </c>
      <c r="M19" s="29">
        <f t="shared" si="2"/>
        <v>1</v>
      </c>
      <c r="N19" s="29">
        <f t="shared" si="2"/>
        <v>2</v>
      </c>
      <c r="O19" s="29">
        <f t="shared" si="2"/>
        <v>0</v>
      </c>
      <c r="P19" s="29">
        <f t="shared" si="2"/>
        <v>0</v>
      </c>
      <c r="Q19" s="29">
        <f t="shared" si="2"/>
        <v>0</v>
      </c>
      <c r="R19" s="29">
        <f t="shared" si="2"/>
        <v>0</v>
      </c>
      <c r="S19" s="29">
        <f t="shared" si="2"/>
        <v>0</v>
      </c>
      <c r="T19" s="29">
        <f t="shared" si="2"/>
        <v>0</v>
      </c>
      <c r="U19" s="29">
        <f t="shared" si="2"/>
        <v>0</v>
      </c>
      <c r="V19" s="29">
        <f t="shared" si="2"/>
        <v>3</v>
      </c>
      <c r="W19" s="29">
        <f t="shared" si="2"/>
        <v>0</v>
      </c>
      <c r="X19" s="29">
        <f t="shared" si="2"/>
        <v>0</v>
      </c>
      <c r="Y19" s="29">
        <f t="shared" si="2"/>
        <v>0</v>
      </c>
      <c r="Z19" s="29">
        <f t="shared" si="2"/>
        <v>0</v>
      </c>
      <c r="AA19" s="29">
        <f t="shared" si="2"/>
        <v>0</v>
      </c>
      <c r="AB19" s="29">
        <f t="shared" si="2"/>
        <v>0</v>
      </c>
      <c r="AC19" s="29">
        <f t="shared" si="2"/>
        <v>0</v>
      </c>
      <c r="AD19" s="29">
        <f t="shared" si="2"/>
        <v>0</v>
      </c>
      <c r="AE19" s="29">
        <f t="shared" si="2"/>
        <v>0</v>
      </c>
      <c r="AF19" s="29">
        <f t="shared" si="2"/>
        <v>0</v>
      </c>
      <c r="AG19" s="29">
        <f t="shared" si="2"/>
        <v>0</v>
      </c>
      <c r="AH19" s="29">
        <f t="shared" si="2"/>
        <v>0</v>
      </c>
      <c r="AI19" s="29">
        <f t="shared" si="2"/>
        <v>1</v>
      </c>
      <c r="AJ19" s="29">
        <f t="shared" si="2"/>
        <v>0</v>
      </c>
      <c r="AK19" s="29">
        <f>COUNTA(AK8:AK18)</f>
        <v>1</v>
      </c>
      <c r="AL19" s="29">
        <f>SUM(AL8:AL18)</f>
        <v>1</v>
      </c>
      <c r="AM19" s="29">
        <f>SUM(AM8:AM18)</f>
        <v>0</v>
      </c>
      <c r="AN19" s="142" t="s">
        <v>25</v>
      </c>
      <c r="AO19" s="142"/>
      <c r="AP19" s="190">
        <f>AR19+AS19</f>
        <v>469</v>
      </c>
      <c r="AQ19" s="191"/>
      <c r="AR19" s="29">
        <f>SUM(AR8:AR18)</f>
        <v>65</v>
      </c>
      <c r="AS19" s="101">
        <f>SUM(AS8:AS18)</f>
        <v>404</v>
      </c>
      <c r="AT19" s="142" t="s">
        <v>74</v>
      </c>
      <c r="AU19" s="142"/>
      <c r="AV19" s="29">
        <f t="shared" ref="AV19:BB19" si="3">SUM(AV8:AV18)</f>
        <v>0</v>
      </c>
      <c r="AW19" s="29">
        <f t="shared" si="3"/>
        <v>0</v>
      </c>
      <c r="AX19" s="29">
        <f t="shared" si="3"/>
        <v>0</v>
      </c>
      <c r="AY19" s="29">
        <f t="shared" si="3"/>
        <v>0</v>
      </c>
      <c r="AZ19" s="29">
        <f t="shared" si="3"/>
        <v>0</v>
      </c>
      <c r="BA19" s="29">
        <f t="shared" si="3"/>
        <v>0</v>
      </c>
      <c r="BB19" s="29">
        <f t="shared" si="3"/>
        <v>0</v>
      </c>
    </row>
    <row r="20" spans="1:54" ht="10.95" customHeight="1"/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6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T12:AU1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19:B19"/>
    <mergeCell ref="AN19:AO19"/>
    <mergeCell ref="AP19:AQ19"/>
    <mergeCell ref="AT19:AU19"/>
    <mergeCell ref="AT13:AU13"/>
    <mergeCell ref="AT14:AU14"/>
    <mergeCell ref="AT15:AU15"/>
    <mergeCell ref="AT16:AU16"/>
    <mergeCell ref="AT17:AU17"/>
    <mergeCell ref="AT18:AU1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5557-3B2D-4CAF-8E47-5A24856F55A8}">
  <sheetPr>
    <tabColor theme="9"/>
    <pageSetUpPr fitToPage="1"/>
  </sheetPr>
  <dimension ref="A1:BB190"/>
  <sheetViews>
    <sheetView showGridLines="0" topLeftCell="A7" zoomScale="85" zoomScaleNormal="85" workbookViewId="0">
      <selection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33203125" style="1" bestFit="1" customWidth="1"/>
    <col min="13" max="13" width="4" style="1" bestFit="1" customWidth="1"/>
    <col min="14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8" width="4.33203125" style="1" bestFit="1" customWidth="1"/>
    <col min="39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3.88671875" style="1" bestFit="1" customWidth="1"/>
    <col min="45" max="45" width="7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6.3320312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245</v>
      </c>
      <c r="C8" s="27">
        <v>0</v>
      </c>
      <c r="D8" s="27">
        <v>0</v>
      </c>
      <c r="E8" s="27">
        <v>0</v>
      </c>
      <c r="F8" s="27">
        <v>1</v>
      </c>
      <c r="G8" s="27">
        <v>0</v>
      </c>
      <c r="H8" s="27">
        <v>1</v>
      </c>
      <c r="I8" s="27">
        <v>0</v>
      </c>
      <c r="J8" s="27">
        <v>0</v>
      </c>
      <c r="K8" s="27">
        <v>0</v>
      </c>
      <c r="L8" s="27">
        <v>1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-11.070627756146999</v>
      </c>
      <c r="AO8" s="28">
        <v>-68.788675200194007</v>
      </c>
      <c r="AP8" s="55">
        <v>113</v>
      </c>
      <c r="AQ8" s="55">
        <v>126</v>
      </c>
      <c r="AR8" s="27">
        <f>AQ8-AP8</f>
        <v>13</v>
      </c>
      <c r="AS8" s="27">
        <v>0</v>
      </c>
      <c r="AT8" s="186" t="s">
        <v>372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43">
        <v>313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1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-11.071098936855</v>
      </c>
      <c r="AO9" s="28">
        <v>-68.788734544068006</v>
      </c>
      <c r="AP9" s="55" t="s">
        <v>371</v>
      </c>
      <c r="AQ9" s="55" t="s">
        <v>371</v>
      </c>
      <c r="AR9" s="27">
        <f t="shared" ref="AR9:AR28" si="0">AQ9-AP9</f>
        <v>0</v>
      </c>
      <c r="AS9" s="27">
        <f>AP9-AQ8</f>
        <v>49</v>
      </c>
      <c r="AT9" s="137"/>
      <c r="AU9" s="138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314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-11.071473708923</v>
      </c>
      <c r="AO10" s="28">
        <v>-68.788776453584006</v>
      </c>
      <c r="AP10" s="55" t="s">
        <v>370</v>
      </c>
      <c r="AQ10" s="55" t="s">
        <v>370</v>
      </c>
      <c r="AR10" s="27">
        <f t="shared" si="0"/>
        <v>0</v>
      </c>
      <c r="AS10" s="27">
        <f t="shared" ref="AS10:AS28" si="1">AP10-AQ9</f>
        <v>44</v>
      </c>
      <c r="AT10" s="192"/>
      <c r="AU10" s="193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43">
        <v>315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-11.071674421165</v>
      </c>
      <c r="AO11" s="28">
        <v>-68.788769748061</v>
      </c>
      <c r="AP11" s="55" t="s">
        <v>322</v>
      </c>
      <c r="AQ11" s="55" t="s">
        <v>322</v>
      </c>
      <c r="AR11" s="27">
        <f t="shared" si="0"/>
        <v>0</v>
      </c>
      <c r="AS11" s="27">
        <f t="shared" si="1"/>
        <v>18</v>
      </c>
      <c r="AT11" s="186"/>
      <c r="AU11" s="187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316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-11.071626381813999</v>
      </c>
      <c r="AO12" s="28">
        <v>-68.789205942302004</v>
      </c>
      <c r="AP12" s="55" t="s">
        <v>369</v>
      </c>
      <c r="AQ12" s="55" t="s">
        <v>369</v>
      </c>
      <c r="AR12" s="27">
        <f t="shared" si="0"/>
        <v>0</v>
      </c>
      <c r="AS12" s="27">
        <f t="shared" si="1"/>
        <v>49</v>
      </c>
      <c r="AT12" s="186"/>
      <c r="AU12" s="187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43">
        <v>317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28">
        <v>-11.071579987853999</v>
      </c>
      <c r="AO13" s="28">
        <v>-68.789572734385004</v>
      </c>
      <c r="AP13" s="55" t="s">
        <v>368</v>
      </c>
      <c r="AQ13" s="55" t="s">
        <v>368</v>
      </c>
      <c r="AR13" s="27">
        <f t="shared" si="0"/>
        <v>0</v>
      </c>
      <c r="AS13" s="27">
        <f t="shared" si="1"/>
        <v>44</v>
      </c>
      <c r="AT13" s="186"/>
      <c r="AU13" s="187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318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/>
      <c r="AL14" s="27">
        <v>0</v>
      </c>
      <c r="AM14" s="27">
        <v>0</v>
      </c>
      <c r="AN14" s="28">
        <v>-11.071540832568999</v>
      </c>
      <c r="AO14" s="28">
        <v>-68.789884205907001</v>
      </c>
      <c r="AP14" s="55" t="s">
        <v>367</v>
      </c>
      <c r="AQ14" s="55" t="s">
        <v>367</v>
      </c>
      <c r="AR14" s="27">
        <f t="shared" si="0"/>
        <v>0</v>
      </c>
      <c r="AS14" s="27">
        <f t="shared" si="1"/>
        <v>35</v>
      </c>
      <c r="AT14" s="186"/>
      <c r="AU14" s="187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43">
        <v>319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1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/>
      <c r="AL15" s="27">
        <v>0</v>
      </c>
      <c r="AM15" s="27">
        <v>0</v>
      </c>
      <c r="AN15" s="28">
        <v>-11.071521748479</v>
      </c>
      <c r="AO15" s="28">
        <v>-68.79010817036</v>
      </c>
      <c r="AP15" s="55" t="s">
        <v>366</v>
      </c>
      <c r="AQ15" s="55" t="s">
        <v>366</v>
      </c>
      <c r="AR15" s="27">
        <f t="shared" si="0"/>
        <v>0</v>
      </c>
      <c r="AS15" s="27">
        <f t="shared" si="1"/>
        <v>18</v>
      </c>
      <c r="AT15" s="186"/>
      <c r="AU15" s="187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27">
        <v>320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1</v>
      </c>
      <c r="I16" s="27">
        <v>0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/>
      <c r="AL16" s="27">
        <v>0</v>
      </c>
      <c r="AM16" s="27">
        <v>0</v>
      </c>
      <c r="AN16" s="28">
        <v>-11.071492793306</v>
      </c>
      <c r="AO16" s="28">
        <v>-68.790318053215003</v>
      </c>
      <c r="AP16" s="55" t="s">
        <v>365</v>
      </c>
      <c r="AQ16" s="55" t="s">
        <v>365</v>
      </c>
      <c r="AR16" s="27">
        <f t="shared" si="0"/>
        <v>0</v>
      </c>
      <c r="AS16" s="27">
        <f t="shared" si="1"/>
        <v>25</v>
      </c>
      <c r="AT16" s="186"/>
      <c r="AU16" s="187"/>
      <c r="AV16" s="27"/>
      <c r="AW16" s="27"/>
      <c r="AX16" s="27"/>
      <c r="AY16" s="27"/>
      <c r="AZ16" s="27"/>
      <c r="BA16" s="27"/>
      <c r="BB16" s="27"/>
    </row>
    <row r="17" spans="1:54">
      <c r="A17" s="27">
        <v>10</v>
      </c>
      <c r="B17" s="43">
        <v>321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7">
        <v>1</v>
      </c>
      <c r="I17" s="27">
        <v>0</v>
      </c>
      <c r="J17" s="27">
        <v>0</v>
      </c>
      <c r="K17" s="27">
        <v>0</v>
      </c>
      <c r="L17" s="27">
        <v>1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/>
      <c r="AL17" s="27">
        <v>0</v>
      </c>
      <c r="AM17" s="27">
        <v>0</v>
      </c>
      <c r="AN17" s="28">
        <v>-11.071456270299</v>
      </c>
      <c r="AO17" s="28">
        <v>-68.790624160318998</v>
      </c>
      <c r="AP17" s="55" t="s">
        <v>364</v>
      </c>
      <c r="AQ17" s="55" t="s">
        <v>364</v>
      </c>
      <c r="AR17" s="27">
        <f t="shared" si="0"/>
        <v>0</v>
      </c>
      <c r="AS17" s="27">
        <f t="shared" si="1"/>
        <v>34</v>
      </c>
      <c r="AT17" s="186"/>
      <c r="AU17" s="187"/>
      <c r="AV17" s="27"/>
      <c r="AW17" s="27"/>
      <c r="AX17" s="27"/>
      <c r="AY17" s="27"/>
      <c r="AZ17" s="27"/>
      <c r="BA17" s="27"/>
      <c r="BB17" s="27"/>
    </row>
    <row r="18" spans="1:54">
      <c r="A18" s="27">
        <v>11</v>
      </c>
      <c r="B18" s="27">
        <v>322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1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1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 t="s">
        <v>158</v>
      </c>
      <c r="AL18" s="27">
        <v>1</v>
      </c>
      <c r="AM18" s="27">
        <v>0</v>
      </c>
      <c r="AN18" s="28">
        <v>-11.071412179456001</v>
      </c>
      <c r="AO18" s="28">
        <v>-68.790936972945005</v>
      </c>
      <c r="AP18" s="55">
        <v>477</v>
      </c>
      <c r="AQ18" s="55">
        <v>503</v>
      </c>
      <c r="AR18" s="27">
        <f t="shared" si="0"/>
        <v>26</v>
      </c>
      <c r="AS18" s="27">
        <f t="shared" si="1"/>
        <v>35</v>
      </c>
      <c r="AT18" s="186"/>
      <c r="AU18" s="187"/>
      <c r="AV18" s="27"/>
      <c r="AW18" s="27"/>
      <c r="AX18" s="27"/>
      <c r="AY18" s="27"/>
      <c r="AZ18" s="27"/>
      <c r="BA18" s="27"/>
      <c r="BB18" s="27"/>
    </row>
    <row r="19" spans="1:54">
      <c r="A19" s="27">
        <v>12</v>
      </c>
      <c r="B19" s="43">
        <v>323</v>
      </c>
      <c r="C19" s="27">
        <v>0</v>
      </c>
      <c r="D19" s="27">
        <v>0</v>
      </c>
      <c r="E19" s="27">
        <v>0</v>
      </c>
      <c r="F19" s="27">
        <v>1</v>
      </c>
      <c r="G19" s="27">
        <v>0</v>
      </c>
      <c r="H19" s="27">
        <v>1</v>
      </c>
      <c r="I19" s="27">
        <v>0</v>
      </c>
      <c r="J19" s="27">
        <v>0</v>
      </c>
      <c r="K19" s="27">
        <v>0</v>
      </c>
      <c r="L19" s="27">
        <v>0</v>
      </c>
      <c r="M19" s="27">
        <v>1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/>
      <c r="AL19" s="27">
        <v>0</v>
      </c>
      <c r="AM19" s="27">
        <v>0</v>
      </c>
      <c r="AN19" s="28">
        <v>-11.071373682138001</v>
      </c>
      <c r="AO19" s="28">
        <v>-68.791273254901</v>
      </c>
      <c r="AP19" s="55" t="s">
        <v>363</v>
      </c>
      <c r="AQ19" s="55" t="s">
        <v>363</v>
      </c>
      <c r="AR19" s="27">
        <f t="shared" si="0"/>
        <v>0</v>
      </c>
      <c r="AS19" s="27">
        <f t="shared" si="1"/>
        <v>32</v>
      </c>
      <c r="AT19" s="186"/>
      <c r="AU19" s="187"/>
      <c r="AV19" s="27"/>
      <c r="AW19" s="27"/>
      <c r="AX19" s="27"/>
      <c r="AY19" s="27"/>
      <c r="AZ19" s="27"/>
      <c r="BA19" s="27"/>
      <c r="BB19" s="27"/>
    </row>
    <row r="20" spans="1:54">
      <c r="A20" s="27">
        <v>13</v>
      </c>
      <c r="B20" s="27">
        <v>324</v>
      </c>
      <c r="C20" s="27">
        <v>0</v>
      </c>
      <c r="D20" s="27">
        <v>0</v>
      </c>
      <c r="E20" s="27">
        <v>0</v>
      </c>
      <c r="F20" s="27">
        <v>1</v>
      </c>
      <c r="G20" s="27">
        <v>0</v>
      </c>
      <c r="H20" s="27">
        <v>1</v>
      </c>
      <c r="I20" s="27">
        <v>0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/>
      <c r="AL20" s="27">
        <v>0</v>
      </c>
      <c r="AM20" s="27">
        <v>0</v>
      </c>
      <c r="AN20" s="28">
        <v>-11.071336501127</v>
      </c>
      <c r="AO20" s="28">
        <v>-68.791590761392996</v>
      </c>
      <c r="AP20" s="55" t="s">
        <v>362</v>
      </c>
      <c r="AQ20" s="55" t="s">
        <v>362</v>
      </c>
      <c r="AR20" s="27">
        <f t="shared" si="0"/>
        <v>0</v>
      </c>
      <c r="AS20" s="27">
        <f t="shared" si="1"/>
        <v>37</v>
      </c>
      <c r="AT20" s="186"/>
      <c r="AU20" s="187"/>
      <c r="AV20" s="27"/>
      <c r="AW20" s="27"/>
      <c r="AX20" s="27"/>
      <c r="AY20" s="27"/>
      <c r="AZ20" s="27"/>
      <c r="BA20" s="27"/>
      <c r="BB20" s="27"/>
    </row>
    <row r="21" spans="1:54">
      <c r="A21" s="27">
        <v>14</v>
      </c>
      <c r="B21" s="43">
        <v>325</v>
      </c>
      <c r="C21" s="27">
        <v>0</v>
      </c>
      <c r="D21" s="27">
        <v>0</v>
      </c>
      <c r="E21" s="27">
        <v>0</v>
      </c>
      <c r="F21" s="27">
        <v>1</v>
      </c>
      <c r="G21" s="27">
        <v>0</v>
      </c>
      <c r="H21" s="27">
        <v>1</v>
      </c>
      <c r="I21" s="27">
        <v>0</v>
      </c>
      <c r="J21" s="27">
        <v>0</v>
      </c>
      <c r="K21" s="27">
        <v>0</v>
      </c>
      <c r="L21" s="27">
        <v>1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/>
      <c r="AL21" s="27">
        <v>0</v>
      </c>
      <c r="AM21" s="27">
        <v>0</v>
      </c>
      <c r="AN21" s="28">
        <v>-11.071289119903</v>
      </c>
      <c r="AO21" s="28">
        <v>-68.791998792439003</v>
      </c>
      <c r="AP21" s="55" t="s">
        <v>361</v>
      </c>
      <c r="AQ21" s="55" t="s">
        <v>361</v>
      </c>
      <c r="AR21" s="27">
        <f t="shared" si="0"/>
        <v>0</v>
      </c>
      <c r="AS21" s="27">
        <f t="shared" si="1"/>
        <v>45</v>
      </c>
      <c r="AT21" s="105"/>
      <c r="AU21" s="106"/>
      <c r="AV21" s="27"/>
      <c r="AW21" s="27"/>
      <c r="AX21" s="27"/>
      <c r="AY21" s="27"/>
      <c r="AZ21" s="27"/>
      <c r="BA21" s="27"/>
      <c r="BB21" s="27"/>
    </row>
    <row r="22" spans="1:54">
      <c r="A22" s="27">
        <v>14</v>
      </c>
      <c r="B22" s="27">
        <v>326</v>
      </c>
      <c r="C22" s="27">
        <v>0</v>
      </c>
      <c r="D22" s="27">
        <v>0</v>
      </c>
      <c r="E22" s="27">
        <v>0</v>
      </c>
      <c r="F22" s="27">
        <v>1</v>
      </c>
      <c r="G22" s="27">
        <v>0</v>
      </c>
      <c r="H22" s="27">
        <v>1</v>
      </c>
      <c r="I22" s="27">
        <v>0</v>
      </c>
      <c r="J22" s="27">
        <v>0</v>
      </c>
      <c r="K22" s="27">
        <v>0</v>
      </c>
      <c r="L22" s="27">
        <v>1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/>
      <c r="AL22" s="27">
        <v>0</v>
      </c>
      <c r="AM22" s="27">
        <v>0</v>
      </c>
      <c r="AN22" s="28">
        <v>-11.071271368486</v>
      </c>
      <c r="AO22" s="28">
        <v>-68.792167018946003</v>
      </c>
      <c r="AP22" s="55" t="s">
        <v>360</v>
      </c>
      <c r="AQ22" s="55" t="s">
        <v>360</v>
      </c>
      <c r="AR22" s="27">
        <f t="shared" si="0"/>
        <v>0</v>
      </c>
      <c r="AS22" s="27">
        <f t="shared" si="1"/>
        <v>17</v>
      </c>
      <c r="AT22" s="105"/>
      <c r="AU22" s="106"/>
      <c r="AV22" s="27"/>
      <c r="AW22" s="27"/>
      <c r="AX22" s="27"/>
      <c r="AY22" s="27"/>
      <c r="AZ22" s="27"/>
      <c r="BA22" s="27"/>
      <c r="BB22" s="27"/>
    </row>
    <row r="23" spans="1:54">
      <c r="A23" s="27">
        <v>14</v>
      </c>
      <c r="B23" s="43">
        <v>327</v>
      </c>
      <c r="C23" s="27">
        <v>0</v>
      </c>
      <c r="D23" s="27">
        <v>0</v>
      </c>
      <c r="E23" s="27">
        <v>0</v>
      </c>
      <c r="F23" s="27">
        <v>1</v>
      </c>
      <c r="G23" s="27">
        <v>0</v>
      </c>
      <c r="H23" s="27">
        <v>1</v>
      </c>
      <c r="I23" s="27">
        <v>0</v>
      </c>
      <c r="J23" s="27">
        <v>0</v>
      </c>
      <c r="K23" s="27">
        <v>0</v>
      </c>
      <c r="L23" s="27">
        <v>1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/>
      <c r="AL23" s="27">
        <v>0</v>
      </c>
      <c r="AM23" s="27">
        <v>0</v>
      </c>
      <c r="AN23" s="28">
        <v>-11.0716442354537</v>
      </c>
      <c r="AO23" s="28">
        <v>-68.792212408197997</v>
      </c>
      <c r="AP23" s="55" t="s">
        <v>359</v>
      </c>
      <c r="AQ23" s="55" t="s">
        <v>359</v>
      </c>
      <c r="AR23" s="27">
        <f t="shared" si="0"/>
        <v>0</v>
      </c>
      <c r="AS23" s="27">
        <f t="shared" si="1"/>
        <v>42</v>
      </c>
      <c r="AT23" s="105"/>
      <c r="AU23" s="106"/>
      <c r="AV23" s="27"/>
      <c r="AW23" s="27"/>
      <c r="AX23" s="27"/>
      <c r="AY23" s="27"/>
      <c r="AZ23" s="27"/>
      <c r="BA23" s="27"/>
      <c r="BB23" s="27"/>
    </row>
    <row r="24" spans="1:54">
      <c r="A24" s="27">
        <v>14</v>
      </c>
      <c r="B24" s="27">
        <v>328</v>
      </c>
      <c r="C24" s="27">
        <v>0</v>
      </c>
      <c r="D24" s="27">
        <v>0</v>
      </c>
      <c r="E24" s="27">
        <v>0</v>
      </c>
      <c r="F24" s="27">
        <v>1</v>
      </c>
      <c r="G24" s="27">
        <v>0</v>
      </c>
      <c r="H24" s="27">
        <v>1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/>
      <c r="AL24" s="27">
        <v>0</v>
      </c>
      <c r="AM24" s="27">
        <v>0</v>
      </c>
      <c r="AN24" s="28">
        <v>-11.0714907114785</v>
      </c>
      <c r="AO24" s="28">
        <v>-68.7923385051932</v>
      </c>
      <c r="AP24" s="55" t="s">
        <v>358</v>
      </c>
      <c r="AQ24" s="55" t="s">
        <v>358</v>
      </c>
      <c r="AR24" s="27">
        <f t="shared" si="0"/>
        <v>0</v>
      </c>
      <c r="AS24" s="27">
        <f t="shared" si="1"/>
        <v>22</v>
      </c>
      <c r="AT24" s="105"/>
      <c r="AU24" s="106"/>
      <c r="AV24" s="27"/>
      <c r="AW24" s="27"/>
      <c r="AX24" s="27"/>
      <c r="AY24" s="27"/>
      <c r="AZ24" s="27"/>
      <c r="BA24" s="27"/>
      <c r="BB24" s="27"/>
    </row>
    <row r="25" spans="1:54">
      <c r="A25" s="27">
        <v>18</v>
      </c>
      <c r="B25" s="43">
        <v>329</v>
      </c>
      <c r="C25" s="27">
        <v>0</v>
      </c>
      <c r="D25" s="27">
        <v>0</v>
      </c>
      <c r="E25" s="27">
        <v>0</v>
      </c>
      <c r="F25" s="27">
        <v>1</v>
      </c>
      <c r="G25" s="27">
        <v>0</v>
      </c>
      <c r="H25" s="27">
        <v>1</v>
      </c>
      <c r="I25" s="27">
        <v>0</v>
      </c>
      <c r="J25" s="27">
        <v>0</v>
      </c>
      <c r="K25" s="27">
        <v>0</v>
      </c>
      <c r="L25" s="27">
        <v>1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/>
      <c r="AL25" s="27">
        <v>0</v>
      </c>
      <c r="AM25" s="27">
        <v>0</v>
      </c>
      <c r="AN25" s="28">
        <v>-11.071225944925001</v>
      </c>
      <c r="AO25" s="28">
        <v>-68.792492318897999</v>
      </c>
      <c r="AP25" s="55" t="s">
        <v>357</v>
      </c>
      <c r="AQ25" s="55" t="s">
        <v>357</v>
      </c>
      <c r="AR25" s="27">
        <f t="shared" si="0"/>
        <v>0</v>
      </c>
      <c r="AS25" s="27">
        <f t="shared" si="1"/>
        <v>34</v>
      </c>
      <c r="AT25" s="105"/>
      <c r="AU25" s="106"/>
      <c r="AV25" s="27"/>
      <c r="AW25" s="27"/>
      <c r="AX25" s="27"/>
      <c r="AY25" s="27"/>
      <c r="AZ25" s="27"/>
      <c r="BA25" s="27"/>
      <c r="BB25" s="27"/>
    </row>
    <row r="26" spans="1:54">
      <c r="A26" s="27">
        <v>19</v>
      </c>
      <c r="B26" s="27">
        <v>330</v>
      </c>
      <c r="C26" s="27">
        <v>0</v>
      </c>
      <c r="D26" s="27">
        <v>0</v>
      </c>
      <c r="E26" s="27">
        <v>0</v>
      </c>
      <c r="F26" s="27">
        <v>1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1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/>
      <c r="AL26" s="27">
        <v>0</v>
      </c>
      <c r="AM26" s="27">
        <v>0</v>
      </c>
      <c r="AN26" s="28">
        <v>-11.070922902263</v>
      </c>
      <c r="AO26" s="28">
        <v>-68.792719300835998</v>
      </c>
      <c r="AP26" s="55" t="s">
        <v>356</v>
      </c>
      <c r="AQ26" s="55" t="s">
        <v>356</v>
      </c>
      <c r="AR26" s="27">
        <f t="shared" si="0"/>
        <v>0</v>
      </c>
      <c r="AS26" s="27">
        <f t="shared" si="1"/>
        <v>41</v>
      </c>
      <c r="AT26" s="105"/>
      <c r="AU26" s="106"/>
      <c r="AV26" s="27"/>
      <c r="AW26" s="27"/>
      <c r="AX26" s="27"/>
      <c r="AY26" s="27"/>
      <c r="AZ26" s="27"/>
      <c r="BA26" s="27"/>
      <c r="BB26" s="27"/>
    </row>
    <row r="27" spans="1:54">
      <c r="A27" s="27">
        <v>20</v>
      </c>
      <c r="B27" s="43">
        <v>331</v>
      </c>
      <c r="C27" s="27">
        <v>0</v>
      </c>
      <c r="D27" s="27">
        <v>0</v>
      </c>
      <c r="E27" s="27">
        <v>0</v>
      </c>
      <c r="F27" s="27">
        <v>1</v>
      </c>
      <c r="G27" s="27">
        <v>0</v>
      </c>
      <c r="H27" s="27">
        <v>1</v>
      </c>
      <c r="I27" s="27">
        <v>0</v>
      </c>
      <c r="J27" s="27">
        <v>0</v>
      </c>
      <c r="K27" s="27">
        <v>0</v>
      </c>
      <c r="L27" s="27">
        <v>1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/>
      <c r="AL27" s="27">
        <v>0</v>
      </c>
      <c r="AM27" s="27">
        <v>0</v>
      </c>
      <c r="AN27" s="28">
        <v>-11.070583007135999</v>
      </c>
      <c r="AO27" s="28">
        <v>-68.792941253631994</v>
      </c>
      <c r="AP27" s="55">
        <v>818</v>
      </c>
      <c r="AQ27" s="55">
        <v>818</v>
      </c>
      <c r="AR27" s="27">
        <f t="shared" si="0"/>
        <v>0</v>
      </c>
      <c r="AS27" s="27">
        <f t="shared" si="1"/>
        <v>45</v>
      </c>
      <c r="AT27" s="105"/>
      <c r="AU27" s="106"/>
      <c r="AV27" s="27"/>
      <c r="AW27" s="27"/>
      <c r="AX27" s="27"/>
      <c r="AY27" s="27"/>
      <c r="AZ27" s="27"/>
      <c r="BA27" s="27"/>
      <c r="BB27" s="27"/>
    </row>
    <row r="28" spans="1:54">
      <c r="A28" s="27">
        <v>21</v>
      </c>
      <c r="B28" s="27">
        <v>332</v>
      </c>
      <c r="C28" s="27">
        <v>0</v>
      </c>
      <c r="D28" s="27">
        <v>0</v>
      </c>
      <c r="E28" s="27">
        <v>0</v>
      </c>
      <c r="F28" s="27">
        <v>1</v>
      </c>
      <c r="G28" s="27">
        <v>0</v>
      </c>
      <c r="H28" s="27">
        <v>1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1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1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 t="s">
        <v>160</v>
      </c>
      <c r="AL28" s="27">
        <v>1</v>
      </c>
      <c r="AM28" s="27">
        <v>0</v>
      </c>
      <c r="AN28" s="28">
        <v>-11.070262524824001</v>
      </c>
      <c r="AO28" s="28">
        <v>-68.793158177286003</v>
      </c>
      <c r="AP28" s="55">
        <v>862</v>
      </c>
      <c r="AQ28" s="55">
        <v>875</v>
      </c>
      <c r="AR28" s="27">
        <f t="shared" si="0"/>
        <v>13</v>
      </c>
      <c r="AS28" s="27">
        <f t="shared" si="1"/>
        <v>44</v>
      </c>
      <c r="AT28" s="105"/>
      <c r="AU28" s="106"/>
      <c r="AV28" s="27"/>
      <c r="AW28" s="27"/>
      <c r="AX28" s="27"/>
      <c r="AY28" s="27"/>
      <c r="AZ28" s="27"/>
      <c r="BA28" s="27"/>
      <c r="BB28" s="27"/>
    </row>
    <row r="29" spans="1:54">
      <c r="A29" s="141" t="s">
        <v>22</v>
      </c>
      <c r="B29" s="141"/>
      <c r="C29" s="29">
        <f t="shared" ref="C29:AJ29" si="2">SUM(C8:C28)</f>
        <v>0</v>
      </c>
      <c r="D29" s="29">
        <f t="shared" si="2"/>
        <v>0</v>
      </c>
      <c r="E29" s="29">
        <f t="shared" si="2"/>
        <v>0</v>
      </c>
      <c r="F29" s="29">
        <f t="shared" si="2"/>
        <v>21</v>
      </c>
      <c r="G29" s="29">
        <f t="shared" si="2"/>
        <v>0</v>
      </c>
      <c r="H29" s="29">
        <f t="shared" si="2"/>
        <v>21</v>
      </c>
      <c r="I29" s="29">
        <f t="shared" si="2"/>
        <v>0</v>
      </c>
      <c r="J29" s="29">
        <f t="shared" si="2"/>
        <v>0</v>
      </c>
      <c r="K29" s="29">
        <f t="shared" si="2"/>
        <v>0</v>
      </c>
      <c r="L29" s="29">
        <f t="shared" si="2"/>
        <v>18</v>
      </c>
      <c r="M29" s="29">
        <f t="shared" si="2"/>
        <v>2</v>
      </c>
      <c r="N29" s="29">
        <f t="shared" si="2"/>
        <v>1</v>
      </c>
      <c r="O29" s="29">
        <f t="shared" si="2"/>
        <v>0</v>
      </c>
      <c r="P29" s="29">
        <f t="shared" si="2"/>
        <v>0</v>
      </c>
      <c r="Q29" s="29">
        <f t="shared" si="2"/>
        <v>0</v>
      </c>
      <c r="R29" s="29">
        <f t="shared" si="2"/>
        <v>0</v>
      </c>
      <c r="S29" s="29">
        <f t="shared" si="2"/>
        <v>0</v>
      </c>
      <c r="T29" s="29">
        <f t="shared" si="2"/>
        <v>0</v>
      </c>
      <c r="U29" s="29">
        <f t="shared" si="2"/>
        <v>0</v>
      </c>
      <c r="V29" s="29">
        <f t="shared" si="2"/>
        <v>2</v>
      </c>
      <c r="W29" s="29">
        <f t="shared" si="2"/>
        <v>0</v>
      </c>
      <c r="X29" s="29">
        <f t="shared" si="2"/>
        <v>0</v>
      </c>
      <c r="Y29" s="29">
        <f t="shared" si="2"/>
        <v>0</v>
      </c>
      <c r="Z29" s="29">
        <f t="shared" si="2"/>
        <v>0</v>
      </c>
      <c r="AA29" s="29">
        <f t="shared" si="2"/>
        <v>0</v>
      </c>
      <c r="AB29" s="29">
        <f t="shared" si="2"/>
        <v>0</v>
      </c>
      <c r="AC29" s="29">
        <f t="shared" si="2"/>
        <v>0</v>
      </c>
      <c r="AD29" s="29">
        <f t="shared" si="2"/>
        <v>0</v>
      </c>
      <c r="AE29" s="29">
        <f t="shared" si="2"/>
        <v>0</v>
      </c>
      <c r="AF29" s="29">
        <f t="shared" si="2"/>
        <v>0</v>
      </c>
      <c r="AG29" s="29">
        <f t="shared" si="2"/>
        <v>0</v>
      </c>
      <c r="AH29" s="29">
        <f t="shared" si="2"/>
        <v>0</v>
      </c>
      <c r="AI29" s="29">
        <f t="shared" si="2"/>
        <v>0</v>
      </c>
      <c r="AJ29" s="29">
        <f t="shared" si="2"/>
        <v>0</v>
      </c>
      <c r="AK29" s="29">
        <f>COUNTA(AK8:AK28)</f>
        <v>2</v>
      </c>
      <c r="AL29" s="29">
        <f>SUM(AL8:AL28)</f>
        <v>2</v>
      </c>
      <c r="AM29" s="29">
        <f>SUM(AM8:AM28)</f>
        <v>0</v>
      </c>
      <c r="AN29" s="142" t="s">
        <v>25</v>
      </c>
      <c r="AO29" s="142"/>
      <c r="AP29" s="172">
        <f>AR29+AS29</f>
        <v>762</v>
      </c>
      <c r="AQ29" s="172"/>
      <c r="AR29" s="25">
        <f>SUM(AR8:AR28)</f>
        <v>52</v>
      </c>
      <c r="AS29" s="101">
        <f>SUM(AS8:AS28)</f>
        <v>710</v>
      </c>
      <c r="AT29" s="142" t="s">
        <v>74</v>
      </c>
      <c r="AU29" s="142"/>
      <c r="AV29" s="29">
        <f t="shared" ref="AV29:BB29" si="3">SUM(AV8:AV28)</f>
        <v>0</v>
      </c>
      <c r="AW29" s="29">
        <f t="shared" si="3"/>
        <v>0</v>
      </c>
      <c r="AX29" s="29">
        <f t="shared" si="3"/>
        <v>0</v>
      </c>
      <c r="AY29" s="29">
        <f t="shared" si="3"/>
        <v>0</v>
      </c>
      <c r="AZ29" s="29">
        <f t="shared" si="3"/>
        <v>0</v>
      </c>
      <c r="BA29" s="29">
        <f t="shared" si="3"/>
        <v>0</v>
      </c>
      <c r="BB29" s="29">
        <f t="shared" si="3"/>
        <v>0</v>
      </c>
    </row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8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8:AU18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9:AU19"/>
    <mergeCell ref="AT20:AU20"/>
    <mergeCell ref="A29:B29"/>
    <mergeCell ref="AN29:AO29"/>
    <mergeCell ref="AP29:AQ29"/>
    <mergeCell ref="AT29:AU29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3480-5638-4DD3-B887-A0FC907ADB90}">
  <sheetPr>
    <tabColor rgb="FFFF0000"/>
    <pageSetUpPr fitToPage="1"/>
  </sheetPr>
  <dimension ref="A1:BB174"/>
  <sheetViews>
    <sheetView showGridLines="0" zoomScale="85" zoomScaleNormal="85" workbookViewId="0">
      <pane xSplit="2" ySplit="7" topLeftCell="U8" activePane="bottomRight" state="frozen"/>
      <selection activeCell="AU31" sqref="AU31"/>
      <selection pane="topRight" activeCell="AU31" sqref="AU31"/>
      <selection pane="bottomLeft" activeCell="AU31" sqref="AU31"/>
      <selection pane="bottomRight" activeCell="AL29" sqref="AL29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33203125" style="1" bestFit="1" customWidth="1"/>
    <col min="13" max="13" width="4" style="1" bestFit="1" customWidth="1"/>
    <col min="14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8" width="4.33203125" style="1" bestFit="1" customWidth="1"/>
    <col min="39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8</v>
      </c>
      <c r="B8" s="43">
        <v>251</v>
      </c>
      <c r="C8" s="27">
        <v>0</v>
      </c>
      <c r="D8" s="27">
        <v>0</v>
      </c>
      <c r="E8" s="27">
        <v>0</v>
      </c>
      <c r="F8" s="27">
        <v>1</v>
      </c>
      <c r="G8" s="27">
        <v>0</v>
      </c>
      <c r="H8" s="27">
        <v>1</v>
      </c>
      <c r="I8" s="27">
        <v>0</v>
      </c>
      <c r="J8" s="27">
        <v>0</v>
      </c>
      <c r="K8" s="27">
        <v>0</v>
      </c>
      <c r="L8" s="27">
        <v>1</v>
      </c>
      <c r="M8" s="27">
        <v>0</v>
      </c>
      <c r="N8" s="27">
        <v>0</v>
      </c>
      <c r="O8" s="27">
        <v>0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-11.069757122847999</v>
      </c>
      <c r="AO8" s="28">
        <v>-68.789899293332994</v>
      </c>
      <c r="AP8" s="27"/>
      <c r="AQ8" s="27"/>
      <c r="AR8" s="27"/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9</v>
      </c>
      <c r="B9" s="27">
        <v>333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1</v>
      </c>
      <c r="I9" s="27">
        <v>0</v>
      </c>
      <c r="J9" s="27">
        <v>0</v>
      </c>
      <c r="K9" s="27">
        <v>0</v>
      </c>
      <c r="L9" s="27">
        <v>0</v>
      </c>
      <c r="M9" s="27">
        <v>1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-11.069737051528</v>
      </c>
      <c r="AO9" s="28">
        <v>-68.790147732942998</v>
      </c>
      <c r="AP9" s="27"/>
      <c r="AQ9" s="27"/>
      <c r="AR9" s="27"/>
      <c r="AS9" s="27">
        <f t="shared" ref="AS9:AS12" si="0">6371000*ACOS(COS(RADIANS(90-AN8))*COS(RADIANS(90-AN9))+SIN(RADIANS(90-AN8
))*SIN(RADIANS(90-AN9))*COS(RADIANS(AO8-AO9)))</f>
        <v>27.202897508968206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10</v>
      </c>
      <c r="B10" s="43">
        <v>334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-11.0696883537</v>
      </c>
      <c r="AO10" s="28">
        <v>-68.790536988526</v>
      </c>
      <c r="AP10" s="27"/>
      <c r="AQ10" s="27"/>
      <c r="AR10" s="27"/>
      <c r="AS10" s="27">
        <f t="shared" si="0"/>
        <v>42.82150249310024</v>
      </c>
      <c r="AT10" s="175"/>
      <c r="AU10" s="176"/>
      <c r="AV10" s="27"/>
      <c r="AW10" s="27"/>
      <c r="AX10" s="27"/>
      <c r="AY10" s="27"/>
      <c r="AZ10" s="27"/>
      <c r="BA10" s="27"/>
      <c r="BB10" s="27"/>
    </row>
    <row r="11" spans="1:54">
      <c r="A11" s="27">
        <v>11</v>
      </c>
      <c r="B11" s="27">
        <v>335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-11.069632746447001</v>
      </c>
      <c r="AO11" s="28">
        <v>-68.790965806692</v>
      </c>
      <c r="AP11" s="27"/>
      <c r="AQ11" s="27"/>
      <c r="AR11" s="27"/>
      <c r="AS11" s="27">
        <f t="shared" si="0"/>
        <v>47.201940893141227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12</v>
      </c>
      <c r="B12" s="43">
        <v>336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1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1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 t="s">
        <v>167</v>
      </c>
      <c r="AL12" s="27">
        <v>1</v>
      </c>
      <c r="AM12" s="27">
        <v>0</v>
      </c>
      <c r="AN12" s="28">
        <v>-11.069580429373</v>
      </c>
      <c r="AO12" s="28">
        <v>-68.791296053677002</v>
      </c>
      <c r="AP12" s="27"/>
      <c r="AQ12" s="27"/>
      <c r="AR12" s="27">
        <v>12</v>
      </c>
      <c r="AS12" s="27">
        <f t="shared" si="0"/>
        <v>36.505060180908487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141" t="s">
        <v>22</v>
      </c>
      <c r="B13" s="141"/>
      <c r="C13" s="29">
        <f t="shared" ref="C13:AJ13" si="1">SUM(C8:C12)</f>
        <v>0</v>
      </c>
      <c r="D13" s="29">
        <f t="shared" si="1"/>
        <v>0</v>
      </c>
      <c r="E13" s="29">
        <f t="shared" si="1"/>
        <v>0</v>
      </c>
      <c r="F13" s="29">
        <f t="shared" si="1"/>
        <v>5</v>
      </c>
      <c r="G13" s="29">
        <f t="shared" si="1"/>
        <v>0</v>
      </c>
      <c r="H13" s="29">
        <f t="shared" si="1"/>
        <v>5</v>
      </c>
      <c r="I13" s="29">
        <f t="shared" si="1"/>
        <v>0</v>
      </c>
      <c r="J13" s="29">
        <f t="shared" si="1"/>
        <v>0</v>
      </c>
      <c r="K13" s="29">
        <f t="shared" si="1"/>
        <v>0</v>
      </c>
      <c r="L13" s="29">
        <f t="shared" si="1"/>
        <v>3</v>
      </c>
      <c r="M13" s="29">
        <f t="shared" si="1"/>
        <v>1</v>
      </c>
      <c r="N13" s="29">
        <f t="shared" si="1"/>
        <v>1</v>
      </c>
      <c r="O13" s="29">
        <f t="shared" si="1"/>
        <v>0</v>
      </c>
      <c r="P13" s="29">
        <f t="shared" si="1"/>
        <v>0</v>
      </c>
      <c r="Q13" s="29">
        <f t="shared" si="1"/>
        <v>1</v>
      </c>
      <c r="R13" s="29">
        <f t="shared" si="1"/>
        <v>0</v>
      </c>
      <c r="S13" s="29">
        <f t="shared" si="1"/>
        <v>0</v>
      </c>
      <c r="T13" s="29">
        <f t="shared" si="1"/>
        <v>0</v>
      </c>
      <c r="U13" s="29">
        <f t="shared" si="1"/>
        <v>0</v>
      </c>
      <c r="V13" s="29">
        <f t="shared" si="1"/>
        <v>1</v>
      </c>
      <c r="W13" s="29">
        <f t="shared" si="1"/>
        <v>0</v>
      </c>
      <c r="X13" s="29">
        <f t="shared" si="1"/>
        <v>0</v>
      </c>
      <c r="Y13" s="29">
        <f t="shared" si="1"/>
        <v>0</v>
      </c>
      <c r="Z13" s="29">
        <f t="shared" si="1"/>
        <v>0</v>
      </c>
      <c r="AA13" s="29">
        <f t="shared" si="1"/>
        <v>0</v>
      </c>
      <c r="AB13" s="29">
        <f t="shared" si="1"/>
        <v>0</v>
      </c>
      <c r="AC13" s="29">
        <f t="shared" si="1"/>
        <v>0</v>
      </c>
      <c r="AD13" s="29">
        <f t="shared" si="1"/>
        <v>0</v>
      </c>
      <c r="AE13" s="29">
        <f t="shared" si="1"/>
        <v>0</v>
      </c>
      <c r="AF13" s="29">
        <f t="shared" si="1"/>
        <v>0</v>
      </c>
      <c r="AG13" s="29">
        <f t="shared" si="1"/>
        <v>0</v>
      </c>
      <c r="AH13" s="29">
        <f t="shared" si="1"/>
        <v>0</v>
      </c>
      <c r="AI13" s="29">
        <f t="shared" si="1"/>
        <v>0</v>
      </c>
      <c r="AJ13" s="29">
        <f t="shared" si="1"/>
        <v>0</v>
      </c>
      <c r="AK13" s="29">
        <f>COUNTA(AK8:AK12)</f>
        <v>1</v>
      </c>
      <c r="AL13" s="29">
        <f>SUM(AL8:AL12)</f>
        <v>1</v>
      </c>
      <c r="AM13" s="29">
        <f>SUM(AM8:AM12)</f>
        <v>0</v>
      </c>
      <c r="AN13" s="142" t="s">
        <v>25</v>
      </c>
      <c r="AO13" s="142"/>
      <c r="AP13" s="142">
        <f>AR13+AS13</f>
        <v>165.73140107611817</v>
      </c>
      <c r="AQ13" s="142"/>
      <c r="AR13" s="25">
        <f>SUM(AR8:AR12)</f>
        <v>12</v>
      </c>
      <c r="AS13" s="25">
        <f>SUM(AS8:AS12)</f>
        <v>153.73140107611817</v>
      </c>
      <c r="AT13" s="142" t="s">
        <v>74</v>
      </c>
      <c r="AU13" s="142"/>
      <c r="AV13" s="29">
        <f t="shared" ref="AV13:BB13" si="2">SUM(AV8:AV12)</f>
        <v>0</v>
      </c>
      <c r="AW13" s="29">
        <f t="shared" si="2"/>
        <v>0</v>
      </c>
      <c r="AX13" s="29">
        <f t="shared" si="2"/>
        <v>0</v>
      </c>
      <c r="AY13" s="29">
        <f t="shared" si="2"/>
        <v>0</v>
      </c>
      <c r="AZ13" s="29">
        <f t="shared" si="2"/>
        <v>0</v>
      </c>
      <c r="BA13" s="29">
        <f t="shared" si="2"/>
        <v>0</v>
      </c>
      <c r="BB13" s="29">
        <f t="shared" si="2"/>
        <v>0</v>
      </c>
    </row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3:B13"/>
    <mergeCell ref="AN13:AO13"/>
    <mergeCell ref="AP13:AQ13"/>
    <mergeCell ref="AT13:AU13"/>
    <mergeCell ref="AP7:AQ7"/>
    <mergeCell ref="AT8:AU8"/>
    <mergeCell ref="AT9:AU9"/>
    <mergeCell ref="AT10:AU10"/>
    <mergeCell ref="AT11:AU11"/>
    <mergeCell ref="AT12:AU1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BFBC-3929-4BD6-A91B-8C6C1BF69B61}">
  <sheetPr>
    <tabColor rgb="FFFFC000"/>
    <pageSetUpPr fitToPage="1"/>
  </sheetPr>
  <dimension ref="A1:BB233"/>
  <sheetViews>
    <sheetView showGridLines="0" zoomScale="80" zoomScaleNormal="80" workbookViewId="0">
      <pane ySplit="7" topLeftCell="A8" activePane="bottomLeft" state="frozen"/>
      <selection activeCell="AU31" sqref="AU31"/>
      <selection pane="bottomLeft" activeCell="AQ9" sqref="AQ9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3" width="3.6640625" style="1" bestFit="1" customWidth="1"/>
    <col min="4" max="5" width="3.109375" style="1" bestFit="1" customWidth="1"/>
    <col min="6" max="7" width="4.44140625" style="1" bestFit="1" customWidth="1"/>
    <col min="8" max="8" width="5.109375" style="1" bestFit="1" customWidth="1"/>
    <col min="9" max="9" width="4.5546875" style="1" bestFit="1" customWidth="1"/>
    <col min="10" max="11" width="3.109375" style="1" bestFit="1" customWidth="1"/>
    <col min="12" max="12" width="5.109375" style="1" bestFit="1" customWidth="1"/>
    <col min="13" max="14" width="4.109375" style="1" bestFit="1" customWidth="1"/>
    <col min="15" max="15" width="3.6640625" style="1" bestFit="1" customWidth="1"/>
    <col min="16" max="16" width="4.109375" style="1" bestFit="1" customWidth="1"/>
    <col min="17" max="17" width="5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4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4.88671875" style="1" bestFit="1" customWidth="1"/>
    <col min="44" max="44" width="7.6640625" style="1" bestFit="1" customWidth="1"/>
    <col min="45" max="45" width="5.88671875" style="1" bestFit="1" customWidth="1"/>
    <col min="46" max="46" width="11.88671875" style="2" customWidth="1"/>
    <col min="47" max="47" width="7.44140625" style="2" customWidth="1"/>
    <col min="48" max="49" width="4.109375" style="2" bestFit="1" customWidth="1"/>
    <col min="50" max="50" width="4.109375" style="1" bestFit="1" customWidth="1"/>
    <col min="51" max="51" width="5.44140625" style="1" bestFit="1" customWidth="1"/>
    <col min="52" max="52" width="6.33203125" style="1" bestFit="1" customWidth="1"/>
    <col min="53" max="53" width="3.664062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3">
        <v>1</v>
      </c>
      <c r="B8" s="43">
        <v>251</v>
      </c>
      <c r="C8" s="43"/>
      <c r="D8" s="43"/>
      <c r="E8" s="43"/>
      <c r="F8" s="43">
        <v>1</v>
      </c>
      <c r="G8" s="43"/>
      <c r="H8" s="43">
        <v>1</v>
      </c>
      <c r="I8" s="43"/>
      <c r="J8" s="43"/>
      <c r="K8" s="43"/>
      <c r="L8" s="43">
        <v>1</v>
      </c>
      <c r="M8" s="43"/>
      <c r="N8" s="43"/>
      <c r="O8" s="43"/>
      <c r="P8" s="43"/>
      <c r="Q8" s="43">
        <v>1</v>
      </c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>
        <v>-11.069436639633</v>
      </c>
      <c r="AO8" s="44">
        <v>-68.789056409150007</v>
      </c>
      <c r="AP8" s="92">
        <f>AP9-AS9</f>
        <v>3564.6654478520777</v>
      </c>
      <c r="AQ8" s="92">
        <f>AP8-13</f>
        <v>3551.6654478520777</v>
      </c>
      <c r="AR8" s="86">
        <f>AP8-AQ8</f>
        <v>13</v>
      </c>
      <c r="AS8" s="92"/>
      <c r="AT8" s="198" t="s">
        <v>429</v>
      </c>
      <c r="AU8" s="199"/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</row>
    <row r="9" spans="1:54" s="47" customFormat="1">
      <c r="A9" s="43">
        <v>2</v>
      </c>
      <c r="B9" s="43">
        <v>252</v>
      </c>
      <c r="C9" s="43"/>
      <c r="D9" s="43"/>
      <c r="E9" s="43"/>
      <c r="F9" s="43">
        <v>1</v>
      </c>
      <c r="G9" s="43"/>
      <c r="H9" s="43">
        <v>1</v>
      </c>
      <c r="I9" s="43"/>
      <c r="J9" s="43"/>
      <c r="K9" s="43"/>
      <c r="L9" s="43">
        <v>1</v>
      </c>
      <c r="M9" s="43"/>
      <c r="N9" s="43"/>
      <c r="O9" s="43"/>
      <c r="P9" s="43"/>
      <c r="Q9" s="43">
        <v>1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>
        <v>-11.069305682325</v>
      </c>
      <c r="AO9" s="44">
        <v>-68.789477515965004</v>
      </c>
      <c r="AP9" s="92">
        <f>AP10-AS10</f>
        <v>3612.8712701332311</v>
      </c>
      <c r="AQ9" s="92">
        <f>AP9</f>
        <v>3612.8712701332311</v>
      </c>
      <c r="AR9" s="86">
        <f t="shared" ref="AR9:AR71" si="0">AP9-AQ9</f>
        <v>0</v>
      </c>
      <c r="AS9" s="117">
        <f t="shared" ref="AS9:AS10" si="1">6371000*ACOS(COS(RADIANS(90-AN8))*COS(RADIANS(90-AN9))+SIN(RADIANS(90-AN8
))*SIN(RADIANS(90-AN9))*COS(RADIANS(AO8-AO9)))</f>
        <v>48.205822281153445</v>
      </c>
      <c r="AT9" s="194"/>
      <c r="AU9" s="195"/>
      <c r="AV9" s="43">
        <v>0</v>
      </c>
      <c r="AW9" s="43">
        <v>0</v>
      </c>
      <c r="AX9" s="43">
        <v>0</v>
      </c>
      <c r="AY9" s="43">
        <v>0</v>
      </c>
      <c r="AZ9" s="43">
        <v>0</v>
      </c>
      <c r="BA9" s="43">
        <v>0</v>
      </c>
      <c r="BB9" s="43">
        <v>0</v>
      </c>
    </row>
    <row r="10" spans="1:54" s="47" customFormat="1">
      <c r="A10" s="43">
        <v>3</v>
      </c>
      <c r="B10" s="43">
        <v>253</v>
      </c>
      <c r="C10" s="43"/>
      <c r="D10" s="43"/>
      <c r="E10" s="43"/>
      <c r="F10" s="43">
        <v>1</v>
      </c>
      <c r="G10" s="43"/>
      <c r="H10" s="43">
        <v>1</v>
      </c>
      <c r="I10" s="43"/>
      <c r="J10" s="43"/>
      <c r="K10" s="43"/>
      <c r="L10" s="43">
        <v>1</v>
      </c>
      <c r="M10" s="43"/>
      <c r="N10" s="43"/>
      <c r="O10" s="43"/>
      <c r="P10" s="43"/>
      <c r="Q10" s="43">
        <v>1</v>
      </c>
      <c r="R10" s="43"/>
      <c r="S10" s="43"/>
      <c r="T10" s="43"/>
      <c r="U10" s="43"/>
      <c r="V10" s="43">
        <v>1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>
        <v>1</v>
      </c>
      <c r="AJ10" s="43"/>
      <c r="AK10" s="43" t="s">
        <v>159</v>
      </c>
      <c r="AL10" s="43">
        <v>1</v>
      </c>
      <c r="AM10" s="43"/>
      <c r="AN10" s="44">
        <v>-11.069110233369001</v>
      </c>
      <c r="AO10" s="44">
        <v>-68.789839949457999</v>
      </c>
      <c r="AP10" s="93">
        <v>3658</v>
      </c>
      <c r="AQ10" s="93">
        <v>3632</v>
      </c>
      <c r="AR10" s="43">
        <f t="shared" si="0"/>
        <v>26</v>
      </c>
      <c r="AS10" s="117">
        <f t="shared" si="1"/>
        <v>45.128729866768857</v>
      </c>
      <c r="AT10" s="194"/>
      <c r="AU10" s="195"/>
      <c r="AV10" s="43">
        <v>0</v>
      </c>
      <c r="AW10" s="43">
        <v>0</v>
      </c>
      <c r="AX10" s="43">
        <v>0</v>
      </c>
      <c r="AY10" s="43">
        <v>0</v>
      </c>
      <c r="AZ10" s="43">
        <v>0</v>
      </c>
      <c r="BA10" s="43">
        <v>0</v>
      </c>
      <c r="BB10" s="43">
        <v>0</v>
      </c>
    </row>
    <row r="11" spans="1:54" s="47" customFormat="1">
      <c r="A11" s="43">
        <v>4</v>
      </c>
      <c r="B11" s="43">
        <v>254</v>
      </c>
      <c r="C11" s="43"/>
      <c r="D11" s="43"/>
      <c r="E11" s="43"/>
      <c r="F11" s="43">
        <v>1</v>
      </c>
      <c r="G11" s="43"/>
      <c r="H11" s="43">
        <v>1</v>
      </c>
      <c r="I11" s="43"/>
      <c r="J11" s="43"/>
      <c r="K11" s="43"/>
      <c r="L11" s="43">
        <v>1</v>
      </c>
      <c r="M11" s="43"/>
      <c r="N11" s="43"/>
      <c r="O11" s="43"/>
      <c r="P11" s="43"/>
      <c r="Q11" s="43">
        <v>1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>
        <v>-11.06889306771</v>
      </c>
      <c r="AO11" s="44">
        <v>-68.79025703296</v>
      </c>
      <c r="AP11" s="93" t="s">
        <v>373</v>
      </c>
      <c r="AQ11" s="93" t="s">
        <v>373</v>
      </c>
      <c r="AR11" s="43">
        <f t="shared" si="0"/>
        <v>0</v>
      </c>
      <c r="AS11" s="93">
        <f>AQ10-AP11</f>
        <v>49</v>
      </c>
      <c r="AT11" s="194"/>
      <c r="AU11" s="195"/>
      <c r="AV11" s="43">
        <v>0</v>
      </c>
      <c r="AW11" s="43">
        <v>0</v>
      </c>
      <c r="AX11" s="43">
        <v>0</v>
      </c>
      <c r="AY11" s="43">
        <v>0</v>
      </c>
      <c r="AZ11" s="43">
        <v>0</v>
      </c>
      <c r="BA11" s="43">
        <v>0</v>
      </c>
      <c r="BB11" s="43">
        <v>0</v>
      </c>
    </row>
    <row r="12" spans="1:54" s="47" customFormat="1">
      <c r="A12" s="43">
        <v>5</v>
      </c>
      <c r="B12" s="43">
        <v>255</v>
      </c>
      <c r="C12" s="43"/>
      <c r="D12" s="43"/>
      <c r="E12" s="43"/>
      <c r="F12" s="43">
        <v>1</v>
      </c>
      <c r="G12" s="43"/>
      <c r="H12" s="43"/>
      <c r="I12" s="43">
        <v>1</v>
      </c>
      <c r="J12" s="43"/>
      <c r="K12" s="43"/>
      <c r="L12" s="43">
        <v>1</v>
      </c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>
        <v>-11.068651881535001</v>
      </c>
      <c r="AO12" s="44">
        <v>-68.790537994353997</v>
      </c>
      <c r="AP12" s="93" t="s">
        <v>374</v>
      </c>
      <c r="AQ12" s="93" t="s">
        <v>374</v>
      </c>
      <c r="AR12" s="43">
        <f t="shared" si="0"/>
        <v>0</v>
      </c>
      <c r="AS12" s="93">
        <f t="shared" ref="AS12:AS23" si="2">AQ11-AP12</f>
        <v>42</v>
      </c>
      <c r="AT12" s="194"/>
      <c r="AU12" s="195"/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</row>
    <row r="13" spans="1:54" s="47" customFormat="1">
      <c r="A13" s="43">
        <v>6</v>
      </c>
      <c r="B13" s="43">
        <v>256</v>
      </c>
      <c r="C13" s="43"/>
      <c r="D13" s="43"/>
      <c r="E13" s="43"/>
      <c r="F13" s="43">
        <v>1</v>
      </c>
      <c r="G13" s="43"/>
      <c r="H13" s="43">
        <v>1</v>
      </c>
      <c r="I13" s="43"/>
      <c r="J13" s="43"/>
      <c r="K13" s="43"/>
      <c r="L13" s="43">
        <v>1</v>
      </c>
      <c r="M13" s="43"/>
      <c r="N13" s="43"/>
      <c r="O13" s="43"/>
      <c r="P13" s="43"/>
      <c r="Q13" s="43">
        <v>1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>
        <v>-11.068398192636</v>
      </c>
      <c r="AO13" s="44">
        <v>-68.790815602988005</v>
      </c>
      <c r="AP13" s="93" t="s">
        <v>375</v>
      </c>
      <c r="AQ13" s="93" t="s">
        <v>375</v>
      </c>
      <c r="AR13" s="43">
        <f t="shared" si="0"/>
        <v>0</v>
      </c>
      <c r="AS13" s="93">
        <f t="shared" si="2"/>
        <v>89</v>
      </c>
      <c r="AT13" s="198" t="s">
        <v>219</v>
      </c>
      <c r="AU13" s="199"/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</row>
    <row r="14" spans="1:54" s="47" customFormat="1">
      <c r="A14" s="43">
        <v>7</v>
      </c>
      <c r="B14" s="43">
        <v>257</v>
      </c>
      <c r="C14" s="43"/>
      <c r="D14" s="43"/>
      <c r="E14" s="43"/>
      <c r="F14" s="43">
        <v>1</v>
      </c>
      <c r="G14" s="43"/>
      <c r="H14" s="43">
        <v>1</v>
      </c>
      <c r="I14" s="43"/>
      <c r="J14" s="43"/>
      <c r="K14" s="43"/>
      <c r="L14" s="43"/>
      <c r="M14" s="43">
        <v>1</v>
      </c>
      <c r="N14" s="43"/>
      <c r="O14" s="43"/>
      <c r="P14" s="43"/>
      <c r="Q14" s="43">
        <v>1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>
        <v>-11.06812048312</v>
      </c>
      <c r="AO14" s="44">
        <v>-68.791149873286003</v>
      </c>
      <c r="AP14" s="93" t="s">
        <v>376</v>
      </c>
      <c r="AQ14" s="93" t="s">
        <v>376</v>
      </c>
      <c r="AR14" s="43">
        <f t="shared" si="0"/>
        <v>0</v>
      </c>
      <c r="AS14" s="93">
        <f t="shared" si="2"/>
        <v>-48</v>
      </c>
      <c r="AT14" s="194"/>
      <c r="AU14" s="195"/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</row>
    <row r="15" spans="1:54" s="47" customFormat="1">
      <c r="A15" s="43">
        <v>8</v>
      </c>
      <c r="B15" s="43">
        <v>258</v>
      </c>
      <c r="C15" s="43"/>
      <c r="D15" s="43"/>
      <c r="E15" s="43"/>
      <c r="F15" s="43">
        <v>1</v>
      </c>
      <c r="G15" s="43"/>
      <c r="H15" s="43">
        <v>1</v>
      </c>
      <c r="I15" s="43"/>
      <c r="J15" s="43"/>
      <c r="K15" s="43"/>
      <c r="L15" s="43">
        <v>1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>
        <v>-11.067854947827</v>
      </c>
      <c r="AO15" s="44">
        <v>-68.791478108614001</v>
      </c>
      <c r="AP15" s="93" t="s">
        <v>339</v>
      </c>
      <c r="AQ15" s="93" t="s">
        <v>339</v>
      </c>
      <c r="AR15" s="43">
        <f t="shared" si="0"/>
        <v>0</v>
      </c>
      <c r="AS15" s="93">
        <f t="shared" si="2"/>
        <v>95</v>
      </c>
      <c r="AT15" s="194"/>
      <c r="AU15" s="195"/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</row>
    <row r="16" spans="1:54" s="47" customFormat="1">
      <c r="A16" s="43">
        <v>9</v>
      </c>
      <c r="B16" s="43">
        <v>259</v>
      </c>
      <c r="C16" s="43"/>
      <c r="D16" s="43"/>
      <c r="E16" s="43"/>
      <c r="F16" s="43">
        <v>1</v>
      </c>
      <c r="G16" s="43"/>
      <c r="H16" s="43">
        <v>1</v>
      </c>
      <c r="I16" s="43"/>
      <c r="J16" s="43"/>
      <c r="K16" s="43"/>
      <c r="L16" s="43">
        <v>1</v>
      </c>
      <c r="M16" s="43"/>
      <c r="N16" s="43"/>
      <c r="O16" s="43"/>
      <c r="P16" s="43"/>
      <c r="Q16" s="43">
        <v>1</v>
      </c>
      <c r="R16" s="43"/>
      <c r="S16" s="43"/>
      <c r="T16" s="43"/>
      <c r="U16" s="43"/>
      <c r="V16" s="43">
        <v>1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 t="s">
        <v>164</v>
      </c>
      <c r="AL16" s="43">
        <v>1</v>
      </c>
      <c r="AM16" s="43"/>
      <c r="AN16" s="44">
        <v>-11.067509126408</v>
      </c>
      <c r="AO16" s="44">
        <v>-68.791871387510994</v>
      </c>
      <c r="AP16" s="93">
        <v>3349</v>
      </c>
      <c r="AQ16" s="93">
        <v>3306</v>
      </c>
      <c r="AR16" s="43">
        <f t="shared" si="0"/>
        <v>43</v>
      </c>
      <c r="AS16" s="93">
        <f t="shared" si="2"/>
        <v>56</v>
      </c>
      <c r="AT16" s="194"/>
      <c r="AU16" s="195"/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</row>
    <row r="17" spans="1:54" s="47" customFormat="1">
      <c r="A17" s="43">
        <v>10</v>
      </c>
      <c r="B17" s="43">
        <v>260</v>
      </c>
      <c r="C17" s="43"/>
      <c r="D17" s="43"/>
      <c r="E17" s="43"/>
      <c r="F17" s="43">
        <v>1</v>
      </c>
      <c r="G17" s="43"/>
      <c r="H17" s="43"/>
      <c r="I17" s="43">
        <v>1</v>
      </c>
      <c r="J17" s="43"/>
      <c r="K17" s="43"/>
      <c r="L17" s="43">
        <v>1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4">
        <v>-11.067140599387001</v>
      </c>
      <c r="AO17" s="44">
        <v>-68.792051766067004</v>
      </c>
      <c r="AP17" s="93" t="s">
        <v>377</v>
      </c>
      <c r="AQ17" s="93" t="s">
        <v>377</v>
      </c>
      <c r="AR17" s="43">
        <f t="shared" si="0"/>
        <v>0</v>
      </c>
      <c r="AS17" s="93">
        <f t="shared" si="2"/>
        <v>46</v>
      </c>
      <c r="AT17" s="194"/>
      <c r="AU17" s="195"/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</row>
    <row r="18" spans="1:54" s="47" customFormat="1">
      <c r="A18" s="43">
        <v>11</v>
      </c>
      <c r="B18" s="43">
        <v>261</v>
      </c>
      <c r="C18" s="43"/>
      <c r="D18" s="43"/>
      <c r="E18" s="43"/>
      <c r="F18" s="43">
        <v>1</v>
      </c>
      <c r="G18" s="43"/>
      <c r="H18" s="43">
        <v>1</v>
      </c>
      <c r="I18" s="43"/>
      <c r="J18" s="43"/>
      <c r="K18" s="43"/>
      <c r="L18" s="43">
        <v>1</v>
      </c>
      <c r="M18" s="43"/>
      <c r="N18" s="43"/>
      <c r="O18" s="43"/>
      <c r="P18" s="43"/>
      <c r="Q18" s="43">
        <v>1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>
        <v>-11.066830643468</v>
      </c>
      <c r="AO18" s="44">
        <v>-68.792193587868994</v>
      </c>
      <c r="AP18" s="93" t="s">
        <v>378</v>
      </c>
      <c r="AQ18" s="93" t="s">
        <v>378</v>
      </c>
      <c r="AR18" s="43">
        <f t="shared" si="0"/>
        <v>0</v>
      </c>
      <c r="AS18" s="93">
        <f t="shared" si="2"/>
        <v>48</v>
      </c>
      <c r="AT18" s="194"/>
      <c r="AU18" s="195"/>
      <c r="AV18" s="43">
        <v>0</v>
      </c>
      <c r="AW18" s="43">
        <v>0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</row>
    <row r="19" spans="1:54" s="47" customFormat="1">
      <c r="A19" s="43">
        <v>12</v>
      </c>
      <c r="B19" s="43">
        <v>262</v>
      </c>
      <c r="C19" s="43"/>
      <c r="D19" s="43"/>
      <c r="E19" s="43"/>
      <c r="F19" s="43">
        <v>1</v>
      </c>
      <c r="G19" s="43"/>
      <c r="H19" s="43"/>
      <c r="I19" s="43">
        <v>1</v>
      </c>
      <c r="J19" s="43"/>
      <c r="K19" s="43"/>
      <c r="L19" s="43"/>
      <c r="M19" s="43">
        <v>1</v>
      </c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4">
        <v>-11.066432174440999</v>
      </c>
      <c r="AO19" s="44">
        <v>-68.792420569807007</v>
      </c>
      <c r="AP19" s="93">
        <v>3173</v>
      </c>
      <c r="AQ19" s="93">
        <v>3173</v>
      </c>
      <c r="AR19" s="43">
        <f t="shared" si="0"/>
        <v>0</v>
      </c>
      <c r="AS19" s="93">
        <f t="shared" si="2"/>
        <v>39</v>
      </c>
      <c r="AT19" s="194"/>
      <c r="AU19" s="195"/>
      <c r="AV19" s="43">
        <v>0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</row>
    <row r="20" spans="1:54" s="47" customFormat="1">
      <c r="A20" s="43">
        <v>13</v>
      </c>
      <c r="B20" s="43">
        <v>263</v>
      </c>
      <c r="C20" s="43"/>
      <c r="D20" s="43"/>
      <c r="E20" s="43"/>
      <c r="F20" s="43">
        <v>1</v>
      </c>
      <c r="G20" s="43"/>
      <c r="H20" s="43">
        <v>1</v>
      </c>
      <c r="I20" s="43"/>
      <c r="J20" s="43"/>
      <c r="K20" s="43"/>
      <c r="L20" s="43">
        <v>1</v>
      </c>
      <c r="M20" s="43"/>
      <c r="N20" s="43"/>
      <c r="O20" s="43"/>
      <c r="P20" s="43"/>
      <c r="Q20" s="43">
        <v>1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>
        <v>-11.066083718652999</v>
      </c>
      <c r="AO20" s="44">
        <v>-68.792595248669002</v>
      </c>
      <c r="AP20" s="93">
        <v>3129</v>
      </c>
      <c r="AQ20" s="93">
        <v>3129</v>
      </c>
      <c r="AR20" s="43">
        <f t="shared" si="0"/>
        <v>0</v>
      </c>
      <c r="AS20" s="93">
        <f t="shared" si="2"/>
        <v>44</v>
      </c>
      <c r="AT20" s="194"/>
      <c r="AU20" s="195"/>
      <c r="AV20" s="43">
        <v>0</v>
      </c>
      <c r="AW20" s="43">
        <v>0</v>
      </c>
      <c r="AX20" s="43">
        <v>0</v>
      </c>
      <c r="AY20" s="43">
        <v>0</v>
      </c>
      <c r="AZ20" s="43">
        <v>0</v>
      </c>
      <c r="BA20" s="43">
        <v>0</v>
      </c>
      <c r="BB20" s="43">
        <v>0</v>
      </c>
    </row>
    <row r="21" spans="1:54" s="47" customFormat="1">
      <c r="A21" s="43">
        <v>14</v>
      </c>
      <c r="B21" s="43">
        <v>264</v>
      </c>
      <c r="C21" s="43"/>
      <c r="D21" s="43"/>
      <c r="E21" s="43"/>
      <c r="F21" s="43">
        <v>1</v>
      </c>
      <c r="G21" s="43"/>
      <c r="H21" s="43">
        <v>1</v>
      </c>
      <c r="I21" s="43"/>
      <c r="J21" s="43"/>
      <c r="K21" s="43"/>
      <c r="L21" s="43">
        <v>1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4">
        <v>-11.065685999999999</v>
      </c>
      <c r="AO21" s="44">
        <v>-68.792790999999994</v>
      </c>
      <c r="AP21" s="93" t="s">
        <v>379</v>
      </c>
      <c r="AQ21" s="93" t="s">
        <v>379</v>
      </c>
      <c r="AR21" s="43">
        <f t="shared" si="0"/>
        <v>0</v>
      </c>
      <c r="AS21" s="93">
        <f t="shared" si="2"/>
        <v>45</v>
      </c>
      <c r="AT21" s="45"/>
      <c r="AU21" s="46"/>
      <c r="AV21" s="43"/>
      <c r="AW21" s="43"/>
      <c r="AX21" s="43"/>
      <c r="AY21" s="43"/>
      <c r="AZ21" s="43"/>
      <c r="BA21" s="43"/>
      <c r="BB21" s="43"/>
    </row>
    <row r="22" spans="1:54" s="47" customFormat="1">
      <c r="A22" s="43">
        <v>15</v>
      </c>
      <c r="B22" s="43">
        <v>265</v>
      </c>
      <c r="C22" s="43"/>
      <c r="D22" s="43"/>
      <c r="E22" s="43"/>
      <c r="F22" s="43">
        <v>1</v>
      </c>
      <c r="G22" s="43"/>
      <c r="H22" s="43">
        <v>1</v>
      </c>
      <c r="I22" s="43"/>
      <c r="J22" s="43"/>
      <c r="K22" s="43"/>
      <c r="L22" s="43">
        <v>1</v>
      </c>
      <c r="M22" s="43"/>
      <c r="N22" s="43"/>
      <c r="O22" s="43"/>
      <c r="P22" s="43"/>
      <c r="Q22" s="43">
        <v>1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>
        <v>-11.065383516716</v>
      </c>
      <c r="AO22" s="44">
        <v>-68.792954664676998</v>
      </c>
      <c r="AP22" s="93" t="s">
        <v>380</v>
      </c>
      <c r="AQ22" s="93" t="s">
        <v>380</v>
      </c>
      <c r="AR22" s="43">
        <f t="shared" si="0"/>
        <v>0</v>
      </c>
      <c r="AS22" s="93">
        <f t="shared" si="2"/>
        <v>39</v>
      </c>
      <c r="AT22" s="45"/>
      <c r="AU22" s="46"/>
      <c r="AV22" s="43">
        <v>0</v>
      </c>
      <c r="AW22" s="43">
        <v>0</v>
      </c>
      <c r="AX22" s="43">
        <v>0</v>
      </c>
      <c r="AY22" s="43">
        <v>0</v>
      </c>
      <c r="AZ22" s="43">
        <v>0</v>
      </c>
      <c r="BA22" s="43">
        <v>0</v>
      </c>
      <c r="BB22" s="43">
        <v>0</v>
      </c>
    </row>
    <row r="23" spans="1:54" s="47" customFormat="1">
      <c r="A23" s="43">
        <v>16</v>
      </c>
      <c r="B23" s="43">
        <v>266</v>
      </c>
      <c r="C23" s="43"/>
      <c r="D23" s="43"/>
      <c r="E23" s="43"/>
      <c r="F23" s="43">
        <v>1</v>
      </c>
      <c r="G23" s="43"/>
      <c r="H23" s="43">
        <v>1</v>
      </c>
      <c r="I23" s="43"/>
      <c r="J23" s="43"/>
      <c r="K23" s="43"/>
      <c r="L23" s="43">
        <v>1</v>
      </c>
      <c r="M23" s="43"/>
      <c r="N23" s="43"/>
      <c r="O23" s="43"/>
      <c r="P23" s="43"/>
      <c r="Q23" s="43">
        <v>1</v>
      </c>
      <c r="R23" s="43"/>
      <c r="S23" s="43"/>
      <c r="T23" s="43"/>
      <c r="U23" s="43"/>
      <c r="V23" s="43">
        <v>1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 t="s">
        <v>165</v>
      </c>
      <c r="AL23" s="43">
        <v>1</v>
      </c>
      <c r="AM23" s="43"/>
      <c r="AN23" s="44">
        <v>-11.065296320324</v>
      </c>
      <c r="AO23" s="44">
        <v>-68.792796749621004</v>
      </c>
      <c r="AP23" s="93">
        <v>3026</v>
      </c>
      <c r="AQ23" s="93">
        <v>2983</v>
      </c>
      <c r="AR23" s="43">
        <f t="shared" si="0"/>
        <v>43</v>
      </c>
      <c r="AS23" s="93">
        <f t="shared" si="2"/>
        <v>19</v>
      </c>
      <c r="AT23" s="45"/>
      <c r="AU23" s="46"/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</row>
    <row r="24" spans="1:54" s="47" customFormat="1">
      <c r="A24" s="43">
        <v>17</v>
      </c>
      <c r="B24" s="43">
        <v>267</v>
      </c>
      <c r="C24" s="43"/>
      <c r="D24" s="43"/>
      <c r="E24" s="43"/>
      <c r="F24" s="43">
        <v>1</v>
      </c>
      <c r="G24" s="43"/>
      <c r="H24" s="43">
        <v>1</v>
      </c>
      <c r="I24" s="43"/>
      <c r="J24" s="43"/>
      <c r="K24" s="43"/>
      <c r="L24" s="43">
        <v>1</v>
      </c>
      <c r="M24" s="43"/>
      <c r="N24" s="43"/>
      <c r="O24" s="43"/>
      <c r="P24" s="43"/>
      <c r="Q24" s="43">
        <v>1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4">
        <v>-11.065091984525001</v>
      </c>
      <c r="AO24" s="44">
        <v>-68.792491648346001</v>
      </c>
      <c r="AP24" s="93" t="s">
        <v>381</v>
      </c>
      <c r="AQ24" s="93" t="s">
        <v>381</v>
      </c>
      <c r="AR24" s="43">
        <f t="shared" si="0"/>
        <v>0</v>
      </c>
      <c r="AS24" s="93">
        <f>AQ23-AP24</f>
        <v>48</v>
      </c>
      <c r="AT24" s="45"/>
      <c r="AU24" s="46"/>
      <c r="AV24" s="43">
        <v>0</v>
      </c>
      <c r="AW24" s="43">
        <v>0</v>
      </c>
      <c r="AX24" s="43">
        <v>0</v>
      </c>
      <c r="AY24" s="43">
        <v>0</v>
      </c>
      <c r="AZ24" s="43">
        <v>0</v>
      </c>
      <c r="BA24" s="43">
        <v>0</v>
      </c>
      <c r="BB24" s="43">
        <v>0</v>
      </c>
    </row>
    <row r="25" spans="1:54" s="47" customFormat="1">
      <c r="A25" s="43">
        <v>18</v>
      </c>
      <c r="B25" s="43">
        <v>268</v>
      </c>
      <c r="C25" s="43"/>
      <c r="D25" s="43"/>
      <c r="E25" s="43"/>
      <c r="F25" s="43">
        <v>1</v>
      </c>
      <c r="G25" s="43"/>
      <c r="H25" s="43">
        <v>1</v>
      </c>
      <c r="I25" s="43"/>
      <c r="J25" s="43"/>
      <c r="K25" s="43"/>
      <c r="L25" s="43"/>
      <c r="M25" s="43"/>
      <c r="N25" s="86">
        <v>1</v>
      </c>
      <c r="O25" s="86"/>
      <c r="P25" s="86">
        <v>1</v>
      </c>
      <c r="Q25" s="86">
        <v>1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4">
        <v>-11.064427974455</v>
      </c>
      <c r="AO25" s="44">
        <v>-68.792863804847002</v>
      </c>
      <c r="AP25" s="93" t="s">
        <v>382</v>
      </c>
      <c r="AQ25" s="93" t="s">
        <v>382</v>
      </c>
      <c r="AR25" s="43">
        <f t="shared" si="0"/>
        <v>0</v>
      </c>
      <c r="AS25" s="93">
        <f t="shared" ref="AS25:AS61" si="3">AQ24-AP25</f>
        <v>81</v>
      </c>
      <c r="AT25" s="45"/>
      <c r="AU25" s="46"/>
      <c r="AV25" s="43">
        <v>1</v>
      </c>
      <c r="AW25" s="43">
        <v>1</v>
      </c>
      <c r="AX25" s="43">
        <v>1</v>
      </c>
      <c r="AY25" s="43">
        <v>0</v>
      </c>
      <c r="AZ25" s="43">
        <v>0</v>
      </c>
      <c r="BA25" s="43">
        <v>0</v>
      </c>
      <c r="BB25" s="43">
        <v>0</v>
      </c>
    </row>
    <row r="26" spans="1:54" s="47" customFormat="1">
      <c r="A26" s="43">
        <v>19</v>
      </c>
      <c r="B26" s="43">
        <v>269</v>
      </c>
      <c r="C26" s="43"/>
      <c r="D26" s="43"/>
      <c r="E26" s="43"/>
      <c r="F26" s="43">
        <v>1</v>
      </c>
      <c r="G26" s="43"/>
      <c r="H26" s="43">
        <v>1</v>
      </c>
      <c r="I26" s="43"/>
      <c r="J26" s="43"/>
      <c r="K26" s="43"/>
      <c r="L26" s="43"/>
      <c r="M26" s="43"/>
      <c r="N26" s="86">
        <v>1</v>
      </c>
      <c r="O26" s="86"/>
      <c r="P26" s="86">
        <v>1</v>
      </c>
      <c r="Q26" s="86">
        <v>1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4">
        <v>-11.063635964308</v>
      </c>
      <c r="AO26" s="44">
        <v>-68.793295640498002</v>
      </c>
      <c r="AP26" s="93" t="s">
        <v>383</v>
      </c>
      <c r="AQ26" s="93" t="s">
        <v>383</v>
      </c>
      <c r="AR26" s="43">
        <f t="shared" si="0"/>
        <v>0</v>
      </c>
      <c r="AS26" s="93">
        <f t="shared" si="3"/>
        <v>103</v>
      </c>
      <c r="AT26" s="45"/>
      <c r="AU26" s="46"/>
      <c r="AV26" s="43">
        <v>1</v>
      </c>
      <c r="AW26" s="43">
        <v>1</v>
      </c>
      <c r="AX26" s="43">
        <v>1</v>
      </c>
      <c r="AY26" s="43">
        <v>103</v>
      </c>
      <c r="AZ26" s="43">
        <f>AY26*1.25</f>
        <v>128.75</v>
      </c>
      <c r="BA26" s="43">
        <v>0</v>
      </c>
      <c r="BB26" s="43">
        <v>0</v>
      </c>
    </row>
    <row r="27" spans="1:54" s="47" customFormat="1">
      <c r="A27" s="43">
        <v>20</v>
      </c>
      <c r="B27" s="43">
        <v>270</v>
      </c>
      <c r="C27" s="43"/>
      <c r="D27" s="43"/>
      <c r="E27" s="43"/>
      <c r="F27" s="43">
        <v>1</v>
      </c>
      <c r="G27" s="43"/>
      <c r="H27" s="43">
        <v>1</v>
      </c>
      <c r="I27" s="43"/>
      <c r="J27" s="43"/>
      <c r="K27" s="43"/>
      <c r="L27" s="43">
        <v>1</v>
      </c>
      <c r="M27" s="43"/>
      <c r="N27" s="43"/>
      <c r="O27" s="43"/>
      <c r="P27" s="43"/>
      <c r="Q27" s="43">
        <v>1</v>
      </c>
      <c r="R27" s="43"/>
      <c r="S27" s="43"/>
      <c r="T27" s="43"/>
      <c r="U27" s="43"/>
      <c r="V27" s="43">
        <v>1</v>
      </c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4">
        <v>-11.0638873542</v>
      </c>
      <c r="AO27" s="44">
        <v>-68.793750610201997</v>
      </c>
      <c r="AP27" s="93">
        <v>2695</v>
      </c>
      <c r="AQ27" s="93">
        <v>2655</v>
      </c>
      <c r="AR27" s="43">
        <f t="shared" si="0"/>
        <v>40</v>
      </c>
      <c r="AS27" s="93">
        <f t="shared" si="3"/>
        <v>56</v>
      </c>
      <c r="AT27" s="45"/>
      <c r="AU27" s="46"/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</row>
    <row r="28" spans="1:54" s="47" customFormat="1">
      <c r="A28" s="43">
        <v>21</v>
      </c>
      <c r="B28" s="43">
        <v>271</v>
      </c>
      <c r="C28" s="43"/>
      <c r="D28" s="43"/>
      <c r="E28" s="43"/>
      <c r="F28" s="43">
        <v>1</v>
      </c>
      <c r="G28" s="43"/>
      <c r="H28" s="43">
        <v>1</v>
      </c>
      <c r="I28" s="43"/>
      <c r="J28" s="43"/>
      <c r="K28" s="43"/>
      <c r="L28" s="43"/>
      <c r="M28" s="43"/>
      <c r="N28" s="86">
        <v>1</v>
      </c>
      <c r="O28" s="86"/>
      <c r="P28" s="86">
        <v>1</v>
      </c>
      <c r="Q28" s="86">
        <v>1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4">
        <v>-11.064248316355</v>
      </c>
      <c r="AO28" s="44">
        <v>-68.794402722268998</v>
      </c>
      <c r="AP28" s="93" t="s">
        <v>384</v>
      </c>
      <c r="AQ28" s="93" t="s">
        <v>384</v>
      </c>
      <c r="AR28" s="43">
        <f t="shared" si="0"/>
        <v>0</v>
      </c>
      <c r="AS28" s="93">
        <f t="shared" si="3"/>
        <v>81</v>
      </c>
      <c r="AT28" s="45"/>
      <c r="AU28" s="46"/>
      <c r="AV28" s="86">
        <v>1</v>
      </c>
      <c r="AW28" s="86">
        <v>1</v>
      </c>
      <c r="AX28" s="86">
        <v>1</v>
      </c>
      <c r="AY28" s="43">
        <v>0</v>
      </c>
      <c r="AZ28" s="43">
        <v>0</v>
      </c>
      <c r="BA28" s="43">
        <v>0</v>
      </c>
      <c r="BB28" s="43">
        <v>0</v>
      </c>
    </row>
    <row r="29" spans="1:54" s="47" customFormat="1">
      <c r="A29" s="43">
        <v>22</v>
      </c>
      <c r="B29" s="43">
        <v>272</v>
      </c>
      <c r="C29" s="43"/>
      <c r="D29" s="43"/>
      <c r="E29" s="43"/>
      <c r="F29" s="43">
        <v>1</v>
      </c>
      <c r="G29" s="43"/>
      <c r="H29" s="43">
        <v>1</v>
      </c>
      <c r="I29" s="43"/>
      <c r="J29" s="43"/>
      <c r="K29" s="43"/>
      <c r="L29" s="43"/>
      <c r="M29" s="43"/>
      <c r="N29" s="86">
        <v>1</v>
      </c>
      <c r="O29" s="86"/>
      <c r="P29" s="86">
        <v>1</v>
      </c>
      <c r="Q29" s="86">
        <v>1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4">
        <v>-11.064599735364</v>
      </c>
      <c r="AO29" s="44">
        <v>-68.795160781592003</v>
      </c>
      <c r="AP29" s="93" t="s">
        <v>385</v>
      </c>
      <c r="AQ29" s="93" t="s">
        <v>385</v>
      </c>
      <c r="AR29" s="43">
        <f t="shared" si="0"/>
        <v>0</v>
      </c>
      <c r="AS29" s="93">
        <f t="shared" si="3"/>
        <v>93</v>
      </c>
      <c r="AT29" s="196" t="s">
        <v>219</v>
      </c>
      <c r="AU29" s="197"/>
      <c r="AV29" s="86">
        <v>1</v>
      </c>
      <c r="AW29" s="86">
        <v>1</v>
      </c>
      <c r="AX29" s="86">
        <v>1</v>
      </c>
      <c r="AY29" s="86">
        <v>93</v>
      </c>
      <c r="AZ29" s="86">
        <f>AY29*1.25</f>
        <v>116.25</v>
      </c>
      <c r="BA29" s="43">
        <v>0</v>
      </c>
      <c r="BB29" s="43">
        <v>0</v>
      </c>
    </row>
    <row r="30" spans="1:54" s="47" customFormat="1">
      <c r="A30" s="43">
        <v>23</v>
      </c>
      <c r="B30" s="43">
        <v>273</v>
      </c>
      <c r="C30" s="43"/>
      <c r="D30" s="43"/>
      <c r="E30" s="43"/>
      <c r="F30" s="43">
        <v>1</v>
      </c>
      <c r="G30" s="43"/>
      <c r="H30" s="43"/>
      <c r="I30" s="43"/>
      <c r="J30" s="43"/>
      <c r="K30" s="43"/>
      <c r="L30" s="43">
        <v>1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4">
        <v>-11.064831</v>
      </c>
      <c r="AO30" s="44">
        <v>-68.795568000000003</v>
      </c>
      <c r="AP30" s="93" t="s">
        <v>386</v>
      </c>
      <c r="AQ30" s="93" t="s">
        <v>386</v>
      </c>
      <c r="AR30" s="43">
        <f t="shared" si="0"/>
        <v>0</v>
      </c>
      <c r="AS30" s="93">
        <f t="shared" si="3"/>
        <v>50</v>
      </c>
      <c r="AT30" s="45"/>
      <c r="AU30" s="46"/>
      <c r="AV30" s="43"/>
      <c r="AW30" s="43"/>
      <c r="AX30" s="43"/>
      <c r="AY30" s="43"/>
      <c r="AZ30" s="43"/>
      <c r="BA30" s="43"/>
      <c r="BB30" s="43"/>
    </row>
    <row r="31" spans="1:54" s="47" customFormat="1">
      <c r="A31" s="43">
        <v>24</v>
      </c>
      <c r="B31" s="43">
        <v>274</v>
      </c>
      <c r="C31" s="43"/>
      <c r="D31" s="43"/>
      <c r="E31" s="43"/>
      <c r="F31" s="43">
        <v>1</v>
      </c>
      <c r="G31" s="43"/>
      <c r="H31" s="43"/>
      <c r="I31" s="43">
        <v>1</v>
      </c>
      <c r="J31" s="43"/>
      <c r="K31" s="43"/>
      <c r="L31" s="43">
        <v>1</v>
      </c>
      <c r="M31" s="43"/>
      <c r="N31" s="43"/>
      <c r="O31" s="43"/>
      <c r="P31" s="43"/>
      <c r="Q31" s="43"/>
      <c r="R31" s="43"/>
      <c r="S31" s="43"/>
      <c r="T31" s="43"/>
      <c r="U31" s="43"/>
      <c r="V31" s="43">
        <v>1</v>
      </c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>
        <v>1</v>
      </c>
      <c r="AJ31" s="43"/>
      <c r="AK31" s="43" t="s">
        <v>161</v>
      </c>
      <c r="AL31" s="43">
        <v>1</v>
      </c>
      <c r="AM31" s="43"/>
      <c r="AN31" s="44">
        <v>-11.064873499583999</v>
      </c>
      <c r="AO31" s="44">
        <v>-68.795672412960997</v>
      </c>
      <c r="AP31" s="93">
        <v>2418</v>
      </c>
      <c r="AQ31" s="93">
        <v>2391</v>
      </c>
      <c r="AR31" s="43">
        <f t="shared" si="0"/>
        <v>27</v>
      </c>
      <c r="AS31" s="93">
        <f t="shared" si="3"/>
        <v>13</v>
      </c>
      <c r="AT31" s="45"/>
      <c r="AU31" s="46"/>
      <c r="AV31" s="43">
        <v>0</v>
      </c>
      <c r="AW31" s="43">
        <v>0</v>
      </c>
      <c r="AX31" s="43">
        <v>0</v>
      </c>
      <c r="AY31" s="43">
        <v>0</v>
      </c>
      <c r="AZ31" s="43">
        <v>0</v>
      </c>
      <c r="BA31" s="43">
        <v>0</v>
      </c>
      <c r="BB31" s="43">
        <v>0</v>
      </c>
    </row>
    <row r="32" spans="1:54" s="47" customFormat="1">
      <c r="A32" s="43">
        <v>25</v>
      </c>
      <c r="B32" s="43">
        <v>273</v>
      </c>
      <c r="C32" s="43"/>
      <c r="D32" s="43"/>
      <c r="E32" s="43"/>
      <c r="F32" s="43"/>
      <c r="G32" s="43"/>
      <c r="H32" s="43"/>
      <c r="I32" s="43"/>
      <c r="J32" s="43"/>
      <c r="K32" s="43"/>
      <c r="L32" s="43">
        <v>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4">
        <v>-11.064831</v>
      </c>
      <c r="AO32" s="44">
        <v>-68.795568000000003</v>
      </c>
      <c r="AP32" s="93" t="s">
        <v>387</v>
      </c>
      <c r="AQ32" s="93" t="s">
        <v>387</v>
      </c>
      <c r="AR32" s="43">
        <f t="shared" si="0"/>
        <v>0</v>
      </c>
      <c r="AS32" s="93">
        <f t="shared" si="3"/>
        <v>13</v>
      </c>
      <c r="AT32" s="45"/>
      <c r="AU32" s="46"/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3">
        <v>0</v>
      </c>
      <c r="BB32" s="43">
        <v>0</v>
      </c>
    </row>
    <row r="33" spans="1:54" s="47" customFormat="1">
      <c r="A33" s="43">
        <v>26</v>
      </c>
      <c r="B33" s="43">
        <v>272</v>
      </c>
      <c r="C33" s="43"/>
      <c r="D33" s="43"/>
      <c r="E33" s="43"/>
      <c r="F33" s="43"/>
      <c r="G33" s="43"/>
      <c r="H33" s="43"/>
      <c r="I33" s="43"/>
      <c r="J33" s="43"/>
      <c r="K33" s="43"/>
      <c r="L33" s="43">
        <v>1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4">
        <v>-11.064599735364</v>
      </c>
      <c r="AO33" s="44">
        <v>-68.795160781592003</v>
      </c>
      <c r="AP33" s="93" t="s">
        <v>388</v>
      </c>
      <c r="AQ33" s="93" t="s">
        <v>388</v>
      </c>
      <c r="AR33" s="43">
        <f t="shared" si="0"/>
        <v>0</v>
      </c>
      <c r="AS33" s="93">
        <f t="shared" si="3"/>
        <v>49</v>
      </c>
      <c r="AT33" s="45"/>
      <c r="AU33" s="46"/>
      <c r="AV33" s="43">
        <v>0</v>
      </c>
      <c r="AW33" s="43">
        <v>0</v>
      </c>
      <c r="AX33" s="43">
        <v>0</v>
      </c>
      <c r="AY33" s="43">
        <v>0</v>
      </c>
      <c r="AZ33" s="43">
        <v>0</v>
      </c>
      <c r="BA33" s="43">
        <v>0</v>
      </c>
      <c r="BB33" s="43">
        <v>0</v>
      </c>
    </row>
    <row r="34" spans="1:54" s="47" customFormat="1">
      <c r="A34" s="43">
        <v>28</v>
      </c>
      <c r="B34" s="43">
        <v>275</v>
      </c>
      <c r="C34" s="43"/>
      <c r="D34" s="43"/>
      <c r="E34" s="43"/>
      <c r="F34" s="43">
        <v>1</v>
      </c>
      <c r="G34" s="43"/>
      <c r="H34" s="43"/>
      <c r="I34" s="43">
        <v>1</v>
      </c>
      <c r="J34" s="43"/>
      <c r="K34" s="43"/>
      <c r="L34" s="43">
        <v>1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4">
        <v>-11.064204224439999</v>
      </c>
      <c r="AO34" s="44">
        <v>-68.795382734387999</v>
      </c>
      <c r="AP34" s="93" t="s">
        <v>389</v>
      </c>
      <c r="AQ34" s="93" t="s">
        <v>389</v>
      </c>
      <c r="AR34" s="43">
        <f t="shared" si="0"/>
        <v>0</v>
      </c>
      <c r="AS34" s="93">
        <f t="shared" si="3"/>
        <v>50</v>
      </c>
      <c r="AT34" s="45"/>
      <c r="AU34" s="46"/>
      <c r="AV34" s="43">
        <v>0</v>
      </c>
      <c r="AW34" s="43">
        <v>0</v>
      </c>
      <c r="AX34" s="43">
        <v>0</v>
      </c>
      <c r="AY34" s="43">
        <v>0</v>
      </c>
      <c r="AZ34" s="43">
        <v>0</v>
      </c>
      <c r="BA34" s="43">
        <v>0</v>
      </c>
      <c r="BB34" s="43">
        <v>0</v>
      </c>
    </row>
    <row r="35" spans="1:54" s="47" customFormat="1">
      <c r="A35" s="43">
        <v>29</v>
      </c>
      <c r="B35" s="43">
        <v>276</v>
      </c>
      <c r="C35" s="43"/>
      <c r="D35" s="43"/>
      <c r="E35" s="43"/>
      <c r="F35" s="43">
        <v>1</v>
      </c>
      <c r="G35" s="43"/>
      <c r="H35" s="43"/>
      <c r="I35" s="43">
        <v>1</v>
      </c>
      <c r="J35" s="43"/>
      <c r="K35" s="43"/>
      <c r="L35" s="43">
        <v>1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4">
        <v>-11.063768240368001</v>
      </c>
      <c r="AO35" s="44">
        <v>-68.795610722153995</v>
      </c>
      <c r="AP35" s="93" t="s">
        <v>390</v>
      </c>
      <c r="AQ35" s="93" t="s">
        <v>390</v>
      </c>
      <c r="AR35" s="43">
        <f t="shared" si="0"/>
        <v>0</v>
      </c>
      <c r="AS35" s="93">
        <f t="shared" si="3"/>
        <v>50</v>
      </c>
      <c r="AT35" s="45"/>
      <c r="AU35" s="46"/>
      <c r="AV35" s="43">
        <v>0</v>
      </c>
      <c r="AW35" s="43">
        <v>0</v>
      </c>
      <c r="AX35" s="43">
        <v>0</v>
      </c>
      <c r="AY35" s="43">
        <v>0</v>
      </c>
      <c r="AZ35" s="43">
        <v>0</v>
      </c>
      <c r="BA35" s="43">
        <v>0</v>
      </c>
      <c r="BB35" s="43">
        <v>0</v>
      </c>
    </row>
    <row r="36" spans="1:54" s="47" customFormat="1">
      <c r="A36" s="43">
        <v>30</v>
      </c>
      <c r="B36" s="43">
        <v>277</v>
      </c>
      <c r="C36" s="43"/>
      <c r="D36" s="43"/>
      <c r="E36" s="43"/>
      <c r="F36" s="43">
        <v>1</v>
      </c>
      <c r="G36" s="43"/>
      <c r="H36" s="43"/>
      <c r="I36" s="43">
        <v>1</v>
      </c>
      <c r="J36" s="43"/>
      <c r="K36" s="43"/>
      <c r="L36" s="43">
        <v>1</v>
      </c>
      <c r="M36" s="43"/>
      <c r="N36" s="43"/>
      <c r="O36" s="43"/>
      <c r="P36" s="43"/>
      <c r="Q36" s="43"/>
      <c r="R36" s="43"/>
      <c r="S36" s="43"/>
      <c r="T36" s="43"/>
      <c r="U36" s="43"/>
      <c r="V36" s="43">
        <v>1</v>
      </c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 t="s">
        <v>162</v>
      </c>
      <c r="AL36" s="43">
        <v>1</v>
      </c>
      <c r="AM36" s="43"/>
      <c r="AN36" s="44">
        <v>-11.06347670661</v>
      </c>
      <c r="AO36" s="44">
        <v>-68.795808199793001</v>
      </c>
      <c r="AP36" s="93">
        <v>2188</v>
      </c>
      <c r="AQ36" s="93">
        <v>2162</v>
      </c>
      <c r="AR36" s="43">
        <f t="shared" si="0"/>
        <v>26</v>
      </c>
      <c r="AS36" s="93">
        <f t="shared" si="3"/>
        <v>41</v>
      </c>
      <c r="AT36" s="45"/>
      <c r="AU36" s="46"/>
      <c r="AV36" s="43">
        <v>0</v>
      </c>
      <c r="AW36" s="43">
        <v>0</v>
      </c>
      <c r="AX36" s="43">
        <v>0</v>
      </c>
      <c r="AY36" s="43">
        <v>0</v>
      </c>
      <c r="AZ36" s="43">
        <v>0</v>
      </c>
      <c r="BA36" s="43">
        <v>0</v>
      </c>
      <c r="BB36" s="43">
        <v>0</v>
      </c>
    </row>
    <row r="37" spans="1:54" s="47" customFormat="1">
      <c r="A37" s="43">
        <v>31</v>
      </c>
      <c r="B37" s="43">
        <v>278</v>
      </c>
      <c r="C37" s="43"/>
      <c r="D37" s="43"/>
      <c r="E37" s="43"/>
      <c r="F37" s="43">
        <v>1</v>
      </c>
      <c r="G37" s="43"/>
      <c r="H37" s="43"/>
      <c r="I37" s="43">
        <v>1</v>
      </c>
      <c r="J37" s="43"/>
      <c r="K37" s="43"/>
      <c r="L37" s="43">
        <v>1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4">
        <v>-11.063053554382</v>
      </c>
      <c r="AO37" s="44">
        <v>-68.796031158416994</v>
      </c>
      <c r="AP37" s="93" t="s">
        <v>391</v>
      </c>
      <c r="AQ37" s="93" t="s">
        <v>391</v>
      </c>
      <c r="AR37" s="43">
        <f t="shared" si="0"/>
        <v>0</v>
      </c>
      <c r="AS37" s="93">
        <f t="shared" si="3"/>
        <v>49</v>
      </c>
      <c r="AT37" s="45"/>
      <c r="AU37" s="46"/>
      <c r="AV37" s="43">
        <v>0</v>
      </c>
      <c r="AW37" s="43">
        <v>0</v>
      </c>
      <c r="AX37" s="43">
        <v>0</v>
      </c>
      <c r="AY37" s="43">
        <v>0</v>
      </c>
      <c r="AZ37" s="43">
        <v>0</v>
      </c>
      <c r="BA37" s="43">
        <v>0</v>
      </c>
      <c r="BB37" s="43">
        <v>0</v>
      </c>
    </row>
    <row r="38" spans="1:54" s="47" customFormat="1">
      <c r="A38" s="43">
        <v>32</v>
      </c>
      <c r="B38" s="43">
        <v>279</v>
      </c>
      <c r="C38" s="43"/>
      <c r="D38" s="43"/>
      <c r="E38" s="43"/>
      <c r="F38" s="43">
        <v>1</v>
      </c>
      <c r="G38" s="43"/>
      <c r="H38" s="43"/>
      <c r="I38" s="43">
        <v>1</v>
      </c>
      <c r="J38" s="43"/>
      <c r="K38" s="43"/>
      <c r="L38" s="43">
        <v>1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4">
        <v>-11.062690616906</v>
      </c>
      <c r="AO38" s="44">
        <v>-68.796256128698005</v>
      </c>
      <c r="AP38" s="93" t="s">
        <v>392</v>
      </c>
      <c r="AQ38" s="93" t="s">
        <v>392</v>
      </c>
      <c r="AR38" s="43">
        <f t="shared" si="0"/>
        <v>0</v>
      </c>
      <c r="AS38" s="93">
        <f t="shared" si="3"/>
        <v>50</v>
      </c>
      <c r="AT38" s="45"/>
      <c r="AU38" s="46"/>
      <c r="AV38" s="86">
        <v>1</v>
      </c>
      <c r="AW38" s="86">
        <v>1</v>
      </c>
      <c r="AX38" s="86">
        <v>1</v>
      </c>
      <c r="AY38" s="43">
        <v>0</v>
      </c>
      <c r="AZ38" s="43">
        <v>0</v>
      </c>
      <c r="BA38" s="43">
        <v>0</v>
      </c>
      <c r="BB38" s="43">
        <v>0</v>
      </c>
    </row>
    <row r="39" spans="1:54" s="47" customFormat="1">
      <c r="A39" s="43">
        <v>33</v>
      </c>
      <c r="B39" s="43">
        <v>280</v>
      </c>
      <c r="C39" s="43">
        <v>1</v>
      </c>
      <c r="D39" s="43"/>
      <c r="E39" s="43"/>
      <c r="F39" s="43"/>
      <c r="G39" s="43"/>
      <c r="H39" s="43">
        <v>1</v>
      </c>
      <c r="I39" s="43"/>
      <c r="J39" s="43"/>
      <c r="K39" s="43"/>
      <c r="L39" s="43">
        <v>1</v>
      </c>
      <c r="M39" s="43"/>
      <c r="N39" s="43"/>
      <c r="O39" s="43"/>
      <c r="P39" s="43"/>
      <c r="Q39" s="43"/>
      <c r="R39" s="43"/>
      <c r="S39" s="43"/>
      <c r="T39" s="43"/>
      <c r="U39" s="43"/>
      <c r="V39" s="43">
        <v>1</v>
      </c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 t="s">
        <v>163</v>
      </c>
      <c r="AL39" s="43">
        <v>1</v>
      </c>
      <c r="AM39" s="43"/>
      <c r="AN39" s="44">
        <v>-11.061902</v>
      </c>
      <c r="AO39" s="44">
        <v>-68.796554999999998</v>
      </c>
      <c r="AP39" s="93">
        <v>1959</v>
      </c>
      <c r="AQ39" s="93">
        <v>1929</v>
      </c>
      <c r="AR39" s="43">
        <f t="shared" si="0"/>
        <v>30</v>
      </c>
      <c r="AS39" s="93">
        <f t="shared" si="3"/>
        <v>104</v>
      </c>
      <c r="AT39" s="45"/>
      <c r="AU39" s="46"/>
      <c r="AV39" s="86">
        <v>1</v>
      </c>
      <c r="AW39" s="86">
        <v>1</v>
      </c>
      <c r="AX39" s="86">
        <v>1</v>
      </c>
      <c r="AY39" s="86">
        <v>104</v>
      </c>
      <c r="AZ39" s="86">
        <f>AY39*1.25</f>
        <v>130</v>
      </c>
      <c r="BA39" s="43">
        <v>0</v>
      </c>
      <c r="BB39" s="43">
        <v>0</v>
      </c>
    </row>
    <row r="40" spans="1:54" s="47" customFormat="1">
      <c r="A40" s="43">
        <v>34</v>
      </c>
      <c r="B40" s="43">
        <v>281</v>
      </c>
      <c r="C40" s="43"/>
      <c r="D40" s="43"/>
      <c r="E40" s="43"/>
      <c r="F40" s="43">
        <v>1</v>
      </c>
      <c r="G40" s="43"/>
      <c r="H40" s="43"/>
      <c r="I40" s="43">
        <v>1</v>
      </c>
      <c r="J40" s="43"/>
      <c r="K40" s="43"/>
      <c r="L40" s="43">
        <v>1</v>
      </c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4">
        <v>-11.061819959341999</v>
      </c>
      <c r="AO40" s="44">
        <v>-68.796357382088004</v>
      </c>
      <c r="AP40" s="93" t="s">
        <v>393</v>
      </c>
      <c r="AQ40" s="93" t="s">
        <v>393</v>
      </c>
      <c r="AR40" s="43">
        <f t="shared" si="0"/>
        <v>0</v>
      </c>
      <c r="AS40" s="93">
        <f t="shared" si="3"/>
        <v>24</v>
      </c>
      <c r="AT40" s="45"/>
      <c r="AU40" s="46"/>
      <c r="AV40" s="43">
        <v>0</v>
      </c>
      <c r="AW40" s="43">
        <v>0</v>
      </c>
      <c r="AX40" s="43">
        <v>0</v>
      </c>
      <c r="AY40" s="43">
        <v>0</v>
      </c>
      <c r="AZ40" s="43">
        <v>0</v>
      </c>
      <c r="BA40" s="43">
        <v>0</v>
      </c>
      <c r="BB40" s="43">
        <v>0</v>
      </c>
    </row>
    <row r="41" spans="1:54" s="47" customFormat="1">
      <c r="A41" s="43">
        <v>35</v>
      </c>
      <c r="B41" s="43">
        <v>282</v>
      </c>
      <c r="C41" s="43"/>
      <c r="D41" s="43"/>
      <c r="E41" s="43"/>
      <c r="F41" s="43">
        <v>1</v>
      </c>
      <c r="G41" s="43"/>
      <c r="H41" s="43"/>
      <c r="I41" s="43">
        <v>1</v>
      </c>
      <c r="J41" s="43"/>
      <c r="K41" s="43"/>
      <c r="L41" s="43"/>
      <c r="M41" s="43">
        <v>1</v>
      </c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4">
        <v>-11.061621544508</v>
      </c>
      <c r="AO41" s="44">
        <v>-68.796049263328001</v>
      </c>
      <c r="AP41" s="93" t="s">
        <v>394</v>
      </c>
      <c r="AQ41" s="93" t="s">
        <v>394</v>
      </c>
      <c r="AR41" s="43">
        <f t="shared" si="0"/>
        <v>0</v>
      </c>
      <c r="AS41" s="93">
        <f t="shared" si="3"/>
        <v>41</v>
      </c>
      <c r="AT41" s="45"/>
      <c r="AU41" s="46"/>
      <c r="AV41" s="43">
        <v>0</v>
      </c>
      <c r="AW41" s="43">
        <v>0</v>
      </c>
      <c r="AX41" s="43">
        <v>0</v>
      </c>
      <c r="AY41" s="43">
        <v>0</v>
      </c>
      <c r="AZ41" s="43">
        <v>0</v>
      </c>
      <c r="BA41" s="43">
        <v>0</v>
      </c>
      <c r="BB41" s="43">
        <v>0</v>
      </c>
    </row>
    <row r="42" spans="1:54" s="47" customFormat="1">
      <c r="A42" s="43">
        <v>36</v>
      </c>
      <c r="B42" s="43">
        <v>283</v>
      </c>
      <c r="C42" s="43"/>
      <c r="D42" s="43"/>
      <c r="E42" s="43"/>
      <c r="F42" s="43">
        <v>1</v>
      </c>
      <c r="G42" s="43"/>
      <c r="H42" s="43"/>
      <c r="I42" s="43">
        <v>1</v>
      </c>
      <c r="J42" s="43"/>
      <c r="K42" s="43"/>
      <c r="L42" s="43">
        <v>1</v>
      </c>
      <c r="M42" s="43"/>
      <c r="N42" s="43"/>
      <c r="O42" s="43"/>
      <c r="P42" s="43"/>
      <c r="Q42" s="43"/>
      <c r="R42" s="43"/>
      <c r="S42" s="43"/>
      <c r="T42" s="43"/>
      <c r="U42" s="43"/>
      <c r="V42" s="43">
        <v>1</v>
      </c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>
        <v>1</v>
      </c>
      <c r="AJ42" s="43"/>
      <c r="AK42" s="43" t="s">
        <v>150</v>
      </c>
      <c r="AL42" s="43">
        <v>1</v>
      </c>
      <c r="AM42" s="43"/>
      <c r="AN42" s="44">
        <v>-11.061455703529001</v>
      </c>
      <c r="AO42" s="44">
        <v>-68.795758578925998</v>
      </c>
      <c r="AP42" s="93">
        <v>1829</v>
      </c>
      <c r="AQ42" s="93">
        <v>1803</v>
      </c>
      <c r="AR42" s="43">
        <f t="shared" si="0"/>
        <v>26</v>
      </c>
      <c r="AS42" s="93">
        <f t="shared" si="3"/>
        <v>35</v>
      </c>
      <c r="AT42" s="45"/>
      <c r="AU42" s="46"/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</row>
    <row r="43" spans="1:54" s="47" customFormat="1">
      <c r="A43" s="43">
        <v>37</v>
      </c>
      <c r="B43" s="43">
        <v>284</v>
      </c>
      <c r="C43" s="43"/>
      <c r="D43" s="43"/>
      <c r="E43" s="43"/>
      <c r="F43" s="43">
        <v>1</v>
      </c>
      <c r="G43" s="43"/>
      <c r="H43" s="43">
        <v>1</v>
      </c>
      <c r="I43" s="43"/>
      <c r="J43" s="43"/>
      <c r="K43" s="43"/>
      <c r="L43" s="27">
        <v>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4">
        <v>-11.061315530589001</v>
      </c>
      <c r="AO43" s="44">
        <v>-68.795461189001003</v>
      </c>
      <c r="AP43" s="93" t="s">
        <v>395</v>
      </c>
      <c r="AQ43" s="93">
        <v>1769</v>
      </c>
      <c r="AR43" s="43">
        <f t="shared" si="0"/>
        <v>0</v>
      </c>
      <c r="AS43" s="93">
        <f t="shared" si="3"/>
        <v>34</v>
      </c>
      <c r="AT43" s="45"/>
      <c r="AU43" s="46"/>
      <c r="AV43" s="43">
        <v>0</v>
      </c>
      <c r="AW43" s="43">
        <v>0</v>
      </c>
      <c r="AX43" s="43">
        <v>0</v>
      </c>
      <c r="AY43" s="43">
        <v>0</v>
      </c>
      <c r="AZ43" s="43">
        <v>0</v>
      </c>
      <c r="BA43" s="43">
        <v>0</v>
      </c>
      <c r="BB43" s="43">
        <v>0</v>
      </c>
    </row>
    <row r="44" spans="1:54" s="47" customFormat="1">
      <c r="A44" s="43">
        <v>38</v>
      </c>
      <c r="B44" s="43">
        <v>285</v>
      </c>
      <c r="C44" s="43"/>
      <c r="D44" s="43"/>
      <c r="E44" s="43"/>
      <c r="F44" s="43">
        <v>1</v>
      </c>
      <c r="G44" s="43"/>
      <c r="H44" s="43"/>
      <c r="I44" s="43">
        <v>1</v>
      </c>
      <c r="J44" s="43"/>
      <c r="K44" s="43"/>
      <c r="L44" s="43">
        <v>1</v>
      </c>
      <c r="M44" s="43"/>
      <c r="N44" s="43"/>
      <c r="O44" s="43"/>
      <c r="P44" s="43"/>
      <c r="Q44" s="43"/>
      <c r="R44" s="43"/>
      <c r="S44" s="43"/>
      <c r="T44" s="43"/>
      <c r="U44" s="43"/>
      <c r="V44" s="43">
        <v>1</v>
      </c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 t="s">
        <v>151</v>
      </c>
      <c r="AL44" s="43">
        <v>1</v>
      </c>
      <c r="AM44" s="43"/>
      <c r="AN44" s="44">
        <v>-11.061114152907001</v>
      </c>
      <c r="AO44" s="44">
        <v>-68.795085679739003</v>
      </c>
      <c r="AP44" s="93">
        <v>1721</v>
      </c>
      <c r="AQ44" s="93">
        <v>1695</v>
      </c>
      <c r="AR44" s="43">
        <f t="shared" si="0"/>
        <v>26</v>
      </c>
      <c r="AS44" s="93">
        <f t="shared" si="3"/>
        <v>48</v>
      </c>
      <c r="AT44" s="45"/>
      <c r="AU44" s="46"/>
      <c r="AV44" s="43">
        <v>0</v>
      </c>
      <c r="AW44" s="43">
        <v>0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</row>
    <row r="45" spans="1:54" s="47" customFormat="1">
      <c r="A45" s="43">
        <v>39</v>
      </c>
      <c r="B45" s="43">
        <v>286</v>
      </c>
      <c r="C45" s="43"/>
      <c r="D45" s="43"/>
      <c r="E45" s="43"/>
      <c r="F45" s="43">
        <v>1</v>
      </c>
      <c r="G45" s="43"/>
      <c r="H45" s="43"/>
      <c r="I45" s="43">
        <v>1</v>
      </c>
      <c r="J45" s="43"/>
      <c r="K45" s="43"/>
      <c r="L45" s="43">
        <v>1</v>
      </c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4">
        <v>-11.060948641851001</v>
      </c>
      <c r="AO45" s="44">
        <v>-68.794790972024003</v>
      </c>
      <c r="AP45" s="93" t="s">
        <v>396</v>
      </c>
      <c r="AQ45" s="93" t="s">
        <v>396</v>
      </c>
      <c r="AR45" s="43">
        <f t="shared" si="0"/>
        <v>0</v>
      </c>
      <c r="AS45" s="93">
        <f t="shared" si="3"/>
        <v>40</v>
      </c>
      <c r="AT45" s="45"/>
      <c r="AU45" s="46"/>
      <c r="AV45" s="43">
        <v>0</v>
      </c>
      <c r="AW45" s="43">
        <v>0</v>
      </c>
      <c r="AX45" s="43">
        <v>0</v>
      </c>
      <c r="AY45" s="43">
        <v>0</v>
      </c>
      <c r="AZ45" s="43">
        <v>0</v>
      </c>
      <c r="BA45" s="43">
        <v>0</v>
      </c>
      <c r="BB45" s="43">
        <v>0</v>
      </c>
    </row>
    <row r="46" spans="1:54" s="47" customFormat="1">
      <c r="A46" s="43">
        <v>40</v>
      </c>
      <c r="B46" s="43">
        <v>287</v>
      </c>
      <c r="C46" s="43"/>
      <c r="D46" s="43"/>
      <c r="E46" s="43"/>
      <c r="F46" s="43">
        <v>1</v>
      </c>
      <c r="G46" s="43"/>
      <c r="H46" s="43">
        <v>1</v>
      </c>
      <c r="I46" s="43"/>
      <c r="J46" s="43"/>
      <c r="K46" s="43"/>
      <c r="L46" s="43">
        <v>1</v>
      </c>
      <c r="M46" s="43"/>
      <c r="N46" s="43"/>
      <c r="O46" s="43"/>
      <c r="P46" s="43"/>
      <c r="Q46" s="43">
        <v>1</v>
      </c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4">
        <v>-11.060517589148001</v>
      </c>
      <c r="AO46" s="44">
        <v>-68.795024659484</v>
      </c>
      <c r="AP46" s="93" t="s">
        <v>397</v>
      </c>
      <c r="AQ46" s="93" t="s">
        <v>397</v>
      </c>
      <c r="AR46" s="43">
        <f t="shared" si="0"/>
        <v>0</v>
      </c>
      <c r="AS46" s="93">
        <f t="shared" si="3"/>
        <v>56</v>
      </c>
      <c r="AT46" s="45"/>
      <c r="AU46" s="46"/>
      <c r="AV46" s="43">
        <v>0</v>
      </c>
      <c r="AW46" s="43">
        <v>0</v>
      </c>
      <c r="AX46" s="43">
        <v>0</v>
      </c>
      <c r="AY46" s="43">
        <v>0</v>
      </c>
      <c r="AZ46" s="43">
        <v>0</v>
      </c>
      <c r="BA46" s="43">
        <v>0</v>
      </c>
      <c r="BB46" s="43">
        <v>0</v>
      </c>
    </row>
    <row r="47" spans="1:54" s="47" customFormat="1">
      <c r="A47" s="43">
        <v>41</v>
      </c>
      <c r="B47" s="43">
        <v>288</v>
      </c>
      <c r="C47" s="43"/>
      <c r="D47" s="43"/>
      <c r="E47" s="43"/>
      <c r="F47" s="43">
        <v>1</v>
      </c>
      <c r="G47" s="43"/>
      <c r="H47" s="43">
        <v>1</v>
      </c>
      <c r="I47" s="43"/>
      <c r="J47" s="43"/>
      <c r="K47" s="43"/>
      <c r="L47" s="43">
        <v>1</v>
      </c>
      <c r="M47" s="43"/>
      <c r="N47" s="43"/>
      <c r="O47" s="43"/>
      <c r="P47" s="43"/>
      <c r="Q47" s="43">
        <v>1</v>
      </c>
      <c r="R47" s="43"/>
      <c r="S47" s="43"/>
      <c r="T47" s="43"/>
      <c r="U47" s="43"/>
      <c r="V47" s="43">
        <v>1</v>
      </c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 t="s">
        <v>169</v>
      </c>
      <c r="AL47" s="43">
        <v>1</v>
      </c>
      <c r="AM47" s="43"/>
      <c r="AN47" s="44">
        <v>-11.060163862043</v>
      </c>
      <c r="AO47" s="44">
        <v>-68.795240912585996</v>
      </c>
      <c r="AP47" s="93">
        <v>1543</v>
      </c>
      <c r="AQ47" s="93">
        <v>1517</v>
      </c>
      <c r="AR47" s="43">
        <f t="shared" si="0"/>
        <v>26</v>
      </c>
      <c r="AS47" s="93">
        <f t="shared" si="3"/>
        <v>56</v>
      </c>
      <c r="AT47" s="45"/>
      <c r="AU47" s="46"/>
      <c r="AV47" s="43">
        <v>0</v>
      </c>
      <c r="AW47" s="43">
        <v>0</v>
      </c>
      <c r="AX47" s="43">
        <v>0</v>
      </c>
      <c r="AY47" s="43">
        <v>0</v>
      </c>
      <c r="AZ47" s="43">
        <v>0</v>
      </c>
      <c r="BA47" s="43">
        <v>0</v>
      </c>
      <c r="BB47" s="43">
        <v>0</v>
      </c>
    </row>
    <row r="48" spans="1:54" s="47" customFormat="1">
      <c r="A48" s="43">
        <v>42</v>
      </c>
      <c r="B48" s="43">
        <v>289</v>
      </c>
      <c r="C48" s="43"/>
      <c r="D48" s="43"/>
      <c r="E48" s="43"/>
      <c r="F48" s="43">
        <v>1</v>
      </c>
      <c r="G48" s="43"/>
      <c r="H48" s="43">
        <v>1</v>
      </c>
      <c r="I48" s="43"/>
      <c r="J48" s="43"/>
      <c r="K48" s="43"/>
      <c r="L48" s="43">
        <v>1</v>
      </c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4">
        <v>-11.059734123990999</v>
      </c>
      <c r="AO48" s="44">
        <v>-68.795470241456997</v>
      </c>
      <c r="AP48" s="93" t="s">
        <v>398</v>
      </c>
      <c r="AQ48" s="93" t="s">
        <v>398</v>
      </c>
      <c r="AR48" s="43">
        <f t="shared" si="0"/>
        <v>0</v>
      </c>
      <c r="AS48" s="93">
        <f t="shared" si="3"/>
        <v>55</v>
      </c>
      <c r="AT48" s="45"/>
      <c r="AU48" s="46"/>
      <c r="AV48" s="43">
        <v>0</v>
      </c>
      <c r="AW48" s="43">
        <v>0</v>
      </c>
      <c r="AX48" s="43">
        <v>0</v>
      </c>
      <c r="AY48" s="43">
        <v>0</v>
      </c>
      <c r="AZ48" s="43">
        <v>0</v>
      </c>
      <c r="BA48" s="43">
        <v>0</v>
      </c>
      <c r="BB48" s="43">
        <v>0</v>
      </c>
    </row>
    <row r="49" spans="1:54" s="47" customFormat="1">
      <c r="A49" s="43">
        <v>43</v>
      </c>
      <c r="B49" s="43">
        <v>290</v>
      </c>
      <c r="C49" s="43"/>
      <c r="D49" s="43"/>
      <c r="E49" s="43"/>
      <c r="F49" s="43">
        <v>1</v>
      </c>
      <c r="G49" s="43"/>
      <c r="H49" s="43"/>
      <c r="I49" s="43">
        <v>1</v>
      </c>
      <c r="J49" s="43"/>
      <c r="K49" s="43"/>
      <c r="L49" s="43">
        <v>1</v>
      </c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4">
        <v>-11.059499840151</v>
      </c>
      <c r="AO49" s="44">
        <v>-68.795587252825001</v>
      </c>
      <c r="AP49" s="93" t="s">
        <v>399</v>
      </c>
      <c r="AQ49" s="93" t="s">
        <v>399</v>
      </c>
      <c r="AR49" s="43">
        <f t="shared" si="0"/>
        <v>0</v>
      </c>
      <c r="AS49" s="93">
        <f t="shared" si="3"/>
        <v>12</v>
      </c>
      <c r="AT49" s="45"/>
      <c r="AU49" s="46"/>
      <c r="AV49" s="43">
        <v>0</v>
      </c>
      <c r="AW49" s="43">
        <v>0</v>
      </c>
      <c r="AX49" s="43">
        <v>0</v>
      </c>
      <c r="AY49" s="43">
        <v>0</v>
      </c>
      <c r="AZ49" s="43">
        <v>0</v>
      </c>
      <c r="BA49" s="43">
        <v>0</v>
      </c>
      <c r="BB49" s="43">
        <v>0</v>
      </c>
    </row>
    <row r="50" spans="1:54" s="47" customFormat="1">
      <c r="A50" s="43">
        <v>44</v>
      </c>
      <c r="B50" s="43">
        <v>291</v>
      </c>
      <c r="C50" s="43"/>
      <c r="D50" s="43"/>
      <c r="E50" s="43"/>
      <c r="F50" s="43">
        <v>1</v>
      </c>
      <c r="G50" s="43"/>
      <c r="H50" s="43">
        <v>1</v>
      </c>
      <c r="I50" s="43"/>
      <c r="J50" s="43"/>
      <c r="K50" s="43"/>
      <c r="L50" s="43">
        <v>1</v>
      </c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4">
        <v>-11.059264241236001</v>
      </c>
      <c r="AO50" s="44">
        <v>-68.795723039655996</v>
      </c>
      <c r="AP50" s="93" t="s">
        <v>400</v>
      </c>
      <c r="AQ50" s="93" t="s">
        <v>400</v>
      </c>
      <c r="AR50" s="43">
        <f t="shared" si="0"/>
        <v>0</v>
      </c>
      <c r="AS50" s="93">
        <f t="shared" si="3"/>
        <v>32</v>
      </c>
      <c r="AT50" s="45"/>
      <c r="AU50" s="46"/>
      <c r="AV50" s="43">
        <v>0</v>
      </c>
      <c r="AW50" s="43">
        <v>0</v>
      </c>
      <c r="AX50" s="43">
        <v>0</v>
      </c>
      <c r="AY50" s="43">
        <v>0</v>
      </c>
      <c r="AZ50" s="43">
        <v>0</v>
      </c>
      <c r="BA50" s="43">
        <v>0</v>
      </c>
      <c r="BB50" s="43">
        <v>0</v>
      </c>
    </row>
    <row r="51" spans="1:54" s="47" customFormat="1">
      <c r="A51" s="43">
        <v>45</v>
      </c>
      <c r="B51" s="43">
        <v>292</v>
      </c>
      <c r="C51" s="43"/>
      <c r="D51" s="43"/>
      <c r="E51" s="43"/>
      <c r="F51" s="43">
        <v>1</v>
      </c>
      <c r="G51" s="43"/>
      <c r="H51" s="43"/>
      <c r="I51" s="43">
        <v>1</v>
      </c>
      <c r="J51" s="43"/>
      <c r="K51" s="43"/>
      <c r="L51" s="43">
        <v>1</v>
      </c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4">
        <v>-11.058940456041</v>
      </c>
      <c r="AO51" s="44">
        <v>-68.795927558093993</v>
      </c>
      <c r="AP51" s="93" t="s">
        <v>401</v>
      </c>
      <c r="AQ51" s="93" t="s">
        <v>401</v>
      </c>
      <c r="AR51" s="43">
        <f t="shared" si="0"/>
        <v>0</v>
      </c>
      <c r="AS51" s="93">
        <f t="shared" si="3"/>
        <v>42</v>
      </c>
      <c r="AT51" s="45"/>
      <c r="AU51" s="46"/>
      <c r="AV51" s="43">
        <v>0</v>
      </c>
      <c r="AW51" s="43">
        <v>0</v>
      </c>
      <c r="AX51" s="43">
        <v>0</v>
      </c>
      <c r="AY51" s="43">
        <v>0</v>
      </c>
      <c r="AZ51" s="43">
        <v>0</v>
      </c>
      <c r="BA51" s="43">
        <v>0</v>
      </c>
      <c r="BB51" s="43">
        <v>0</v>
      </c>
    </row>
    <row r="52" spans="1:54" s="47" customFormat="1">
      <c r="A52" s="43">
        <v>46</v>
      </c>
      <c r="B52" s="43">
        <v>293</v>
      </c>
      <c r="C52" s="43"/>
      <c r="D52" s="43"/>
      <c r="E52" s="43"/>
      <c r="F52" s="43">
        <v>1</v>
      </c>
      <c r="G52" s="43"/>
      <c r="H52" s="43"/>
      <c r="I52" s="43">
        <v>1</v>
      </c>
      <c r="J52" s="43"/>
      <c r="K52" s="43"/>
      <c r="L52" s="43">
        <v>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4">
        <v>-11.058770337051</v>
      </c>
      <c r="AO52" s="44">
        <v>-68.795646596699001</v>
      </c>
      <c r="AP52" s="93" t="s">
        <v>402</v>
      </c>
      <c r="AQ52" s="93" t="s">
        <v>402</v>
      </c>
      <c r="AR52" s="43">
        <f t="shared" si="0"/>
        <v>0</v>
      </c>
      <c r="AS52" s="93">
        <f t="shared" si="3"/>
        <v>35</v>
      </c>
      <c r="AT52" s="45"/>
      <c r="AU52" s="46"/>
      <c r="AV52" s="43">
        <v>0</v>
      </c>
      <c r="AW52" s="43">
        <v>0</v>
      </c>
      <c r="AX52" s="43">
        <v>0</v>
      </c>
      <c r="AY52" s="43">
        <v>0</v>
      </c>
      <c r="AZ52" s="43">
        <v>0</v>
      </c>
      <c r="BA52" s="43">
        <v>0</v>
      </c>
      <c r="BB52" s="43">
        <v>0</v>
      </c>
    </row>
    <row r="53" spans="1:54" s="47" customFormat="1">
      <c r="A53" s="43">
        <v>47</v>
      </c>
      <c r="B53" s="43">
        <v>294</v>
      </c>
      <c r="C53" s="43"/>
      <c r="D53" s="43"/>
      <c r="E53" s="43"/>
      <c r="F53" s="43">
        <v>1</v>
      </c>
      <c r="G53" s="43"/>
      <c r="H53" s="43">
        <v>1</v>
      </c>
      <c r="I53" s="43"/>
      <c r="J53" s="43"/>
      <c r="K53" s="43"/>
      <c r="L53" s="43">
        <v>1</v>
      </c>
      <c r="M53" s="43"/>
      <c r="N53" s="43"/>
      <c r="O53" s="43"/>
      <c r="P53" s="43"/>
      <c r="Q53" s="43"/>
      <c r="R53" s="43"/>
      <c r="S53" s="43"/>
      <c r="T53" s="43"/>
      <c r="U53" s="43"/>
      <c r="V53" s="43">
        <v>1</v>
      </c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>
        <v>1</v>
      </c>
      <c r="AJ53" s="43"/>
      <c r="AK53" s="43" t="s">
        <v>156</v>
      </c>
      <c r="AL53" s="43">
        <v>1</v>
      </c>
      <c r="AM53" s="43"/>
      <c r="AN53" s="44">
        <v>-11.058633781078999</v>
      </c>
      <c r="AO53" s="44">
        <v>-68.795330431311996</v>
      </c>
      <c r="AP53" s="93">
        <v>1338</v>
      </c>
      <c r="AQ53" s="93">
        <v>1312</v>
      </c>
      <c r="AR53" s="43">
        <f t="shared" si="0"/>
        <v>26</v>
      </c>
      <c r="AS53" s="93">
        <f t="shared" si="3"/>
        <v>3</v>
      </c>
      <c r="AT53" s="45"/>
      <c r="AU53" s="46"/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</row>
    <row r="54" spans="1:54" s="47" customFormat="1">
      <c r="A54" s="43">
        <v>48</v>
      </c>
      <c r="B54" s="43">
        <v>295</v>
      </c>
      <c r="C54" s="43"/>
      <c r="D54" s="43"/>
      <c r="E54" s="43"/>
      <c r="F54" s="43">
        <v>1</v>
      </c>
      <c r="G54" s="43"/>
      <c r="H54" s="43"/>
      <c r="I54" s="43">
        <v>1</v>
      </c>
      <c r="J54" s="43"/>
      <c r="K54" s="43"/>
      <c r="L54" s="43">
        <v>1</v>
      </c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4">
        <v>-11.058553163729</v>
      </c>
      <c r="AO54" s="44">
        <v>-68.794649150222</v>
      </c>
      <c r="AP54" s="92" t="s">
        <v>403</v>
      </c>
      <c r="AQ54" s="92" t="s">
        <v>403</v>
      </c>
      <c r="AR54" s="86">
        <f t="shared" si="0"/>
        <v>0</v>
      </c>
      <c r="AS54" s="92">
        <f t="shared" si="3"/>
        <v>112</v>
      </c>
      <c r="AT54" s="45"/>
      <c r="AU54" s="46"/>
      <c r="AV54" s="43">
        <v>0</v>
      </c>
      <c r="AW54" s="43">
        <v>0</v>
      </c>
      <c r="AX54" s="43">
        <v>0</v>
      </c>
      <c r="AY54" s="43">
        <v>0</v>
      </c>
      <c r="AZ54" s="43">
        <v>0</v>
      </c>
      <c r="BA54" s="43">
        <v>0</v>
      </c>
      <c r="BB54" s="43">
        <v>0</v>
      </c>
    </row>
    <row r="55" spans="1:54" s="47" customFormat="1">
      <c r="A55" s="43">
        <v>49</v>
      </c>
      <c r="B55" s="43">
        <v>296</v>
      </c>
      <c r="C55" s="43"/>
      <c r="D55" s="43"/>
      <c r="E55" s="43"/>
      <c r="F55" s="43">
        <v>1</v>
      </c>
      <c r="G55" s="43"/>
      <c r="H55" s="43"/>
      <c r="I55" s="43">
        <v>1</v>
      </c>
      <c r="J55" s="43"/>
      <c r="K55" s="43"/>
      <c r="L55" s="43">
        <v>1</v>
      </c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4">
        <v>-11.058564021966999</v>
      </c>
      <c r="AO55" s="44">
        <v>-68.794217649846999</v>
      </c>
      <c r="AP55" s="93" t="s">
        <v>404</v>
      </c>
      <c r="AQ55" s="93" t="s">
        <v>404</v>
      </c>
      <c r="AR55" s="43">
        <f t="shared" si="0"/>
        <v>0</v>
      </c>
      <c r="AS55" s="93">
        <f t="shared" si="3"/>
        <v>48</v>
      </c>
      <c r="AT55" s="45"/>
      <c r="AU55" s="46"/>
      <c r="AV55" s="43">
        <v>0</v>
      </c>
      <c r="AW55" s="43">
        <v>0</v>
      </c>
      <c r="AX55" s="43">
        <v>0</v>
      </c>
      <c r="AY55" s="43">
        <v>0</v>
      </c>
      <c r="AZ55" s="43">
        <v>0</v>
      </c>
      <c r="BA55" s="43">
        <v>0</v>
      </c>
      <c r="BB55" s="43">
        <v>0</v>
      </c>
    </row>
    <row r="56" spans="1:54" s="47" customFormat="1">
      <c r="A56" s="43">
        <v>50</v>
      </c>
      <c r="B56" s="43">
        <v>297</v>
      </c>
      <c r="C56" s="43"/>
      <c r="D56" s="43"/>
      <c r="E56" s="43"/>
      <c r="F56" s="43">
        <v>1</v>
      </c>
      <c r="G56" s="43"/>
      <c r="H56" s="43"/>
      <c r="I56" s="43">
        <v>1</v>
      </c>
      <c r="J56" s="43"/>
      <c r="K56" s="43"/>
      <c r="L56" s="43">
        <v>1</v>
      </c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4">
        <v>-11.058579487776001</v>
      </c>
      <c r="AO56" s="44">
        <v>-68.793821688741005</v>
      </c>
      <c r="AP56" s="93" t="s">
        <v>405</v>
      </c>
      <c r="AQ56" s="93" t="s">
        <v>405</v>
      </c>
      <c r="AR56" s="43">
        <f t="shared" si="0"/>
        <v>0</v>
      </c>
      <c r="AS56" s="93">
        <f t="shared" si="3"/>
        <v>40</v>
      </c>
      <c r="AT56" s="45"/>
      <c r="AU56" s="46"/>
      <c r="AV56" s="43">
        <v>0</v>
      </c>
      <c r="AW56" s="43">
        <v>0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</row>
    <row r="57" spans="1:54" s="47" customFormat="1">
      <c r="A57" s="43">
        <v>51</v>
      </c>
      <c r="B57" s="43">
        <v>298</v>
      </c>
      <c r="C57" s="43"/>
      <c r="D57" s="43"/>
      <c r="E57" s="43"/>
      <c r="F57" s="43">
        <v>1</v>
      </c>
      <c r="G57" s="43"/>
      <c r="H57" s="43"/>
      <c r="I57" s="43">
        <v>1</v>
      </c>
      <c r="J57" s="43"/>
      <c r="K57" s="43"/>
      <c r="L57" s="43"/>
      <c r="M57" s="43">
        <v>1</v>
      </c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4">
        <v>-11.058594953152999</v>
      </c>
      <c r="AO57" s="44">
        <v>-68.793312404304004</v>
      </c>
      <c r="AP57" s="93" t="s">
        <v>406</v>
      </c>
      <c r="AQ57" s="93">
        <v>1072</v>
      </c>
      <c r="AR57" s="43">
        <f t="shared" si="0"/>
        <v>0</v>
      </c>
      <c r="AS57" s="93">
        <f t="shared" si="3"/>
        <v>40</v>
      </c>
      <c r="AT57" s="45"/>
      <c r="AU57" s="46"/>
      <c r="AV57" s="43">
        <v>0</v>
      </c>
      <c r="AW57" s="43">
        <v>0</v>
      </c>
      <c r="AX57" s="43">
        <v>0</v>
      </c>
      <c r="AY57" s="43">
        <v>0</v>
      </c>
      <c r="AZ57" s="43">
        <v>0</v>
      </c>
      <c r="BA57" s="43">
        <v>0</v>
      </c>
      <c r="BB57" s="43">
        <v>0</v>
      </c>
    </row>
    <row r="58" spans="1:54" s="47" customFormat="1">
      <c r="A58" s="43">
        <v>52</v>
      </c>
      <c r="B58" s="43">
        <v>299</v>
      </c>
      <c r="C58" s="43"/>
      <c r="D58" s="43"/>
      <c r="E58" s="43"/>
      <c r="F58" s="43">
        <v>1</v>
      </c>
      <c r="G58" s="43"/>
      <c r="H58" s="43">
        <v>1</v>
      </c>
      <c r="I58" s="43"/>
      <c r="J58" s="43"/>
      <c r="K58" s="43"/>
      <c r="L58" s="43">
        <v>1</v>
      </c>
      <c r="M58" s="43"/>
      <c r="N58" s="43"/>
      <c r="O58" s="43"/>
      <c r="P58" s="43"/>
      <c r="Q58" s="43"/>
      <c r="R58" s="43"/>
      <c r="S58" s="43"/>
      <c r="T58" s="43"/>
      <c r="U58" s="43"/>
      <c r="V58" s="43">
        <v>1</v>
      </c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 t="s">
        <v>177</v>
      </c>
      <c r="AL58" s="43">
        <v>1</v>
      </c>
      <c r="AM58" s="43"/>
      <c r="AN58" s="44">
        <v>-11.058588043091</v>
      </c>
      <c r="AO58" s="44">
        <v>-68.793086092918998</v>
      </c>
      <c r="AP58" s="93">
        <v>1033</v>
      </c>
      <c r="AQ58" s="93">
        <v>1007</v>
      </c>
      <c r="AR58" s="43">
        <f t="shared" si="0"/>
        <v>26</v>
      </c>
      <c r="AS58" s="93">
        <f t="shared" si="3"/>
        <v>39</v>
      </c>
      <c r="AT58" s="45"/>
      <c r="AU58" s="46"/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</row>
    <row r="59" spans="1:54" s="47" customFormat="1">
      <c r="A59" s="43">
        <v>53</v>
      </c>
      <c r="B59" s="43">
        <v>300</v>
      </c>
      <c r="C59" s="43"/>
      <c r="D59" s="43"/>
      <c r="E59" s="43"/>
      <c r="F59" s="43">
        <v>1</v>
      </c>
      <c r="G59" s="43"/>
      <c r="H59" s="43"/>
      <c r="I59" s="43">
        <v>1</v>
      </c>
      <c r="J59" s="43"/>
      <c r="K59" s="43"/>
      <c r="L59" s="43">
        <v>1</v>
      </c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4">
        <v>-11.058594624103</v>
      </c>
      <c r="AO59" s="44">
        <v>-68.792733047157</v>
      </c>
      <c r="AP59" s="93" t="s">
        <v>407</v>
      </c>
      <c r="AQ59" s="93">
        <v>968</v>
      </c>
      <c r="AR59" s="43">
        <f t="shared" si="0"/>
        <v>0</v>
      </c>
      <c r="AS59" s="93">
        <f t="shared" si="3"/>
        <v>39</v>
      </c>
      <c r="AT59" s="45"/>
      <c r="AU59" s="46"/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</row>
    <row r="60" spans="1:54" s="47" customFormat="1">
      <c r="A60" s="43">
        <v>54</v>
      </c>
      <c r="B60" s="43">
        <v>301</v>
      </c>
      <c r="C60" s="43"/>
      <c r="D60" s="43"/>
      <c r="E60" s="43"/>
      <c r="F60" s="43">
        <v>1</v>
      </c>
      <c r="G60" s="43"/>
      <c r="H60" s="43"/>
      <c r="I60" s="43">
        <v>1</v>
      </c>
      <c r="J60" s="43"/>
      <c r="K60" s="43"/>
      <c r="L60" s="43">
        <v>1</v>
      </c>
      <c r="M60" s="43"/>
      <c r="N60" s="43"/>
      <c r="O60" s="43"/>
      <c r="P60" s="43"/>
      <c r="Q60" s="43">
        <v>1</v>
      </c>
      <c r="R60" s="43"/>
      <c r="S60" s="43"/>
      <c r="T60" s="43"/>
      <c r="U60" s="43"/>
      <c r="V60" s="43">
        <v>1</v>
      </c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 t="s">
        <v>178</v>
      </c>
      <c r="AL60" s="43">
        <v>1</v>
      </c>
      <c r="AM60" s="43"/>
      <c r="AN60" s="44">
        <v>-11.058607127729999</v>
      </c>
      <c r="AO60" s="44">
        <v>-68.792360890655999</v>
      </c>
      <c r="AP60" s="93">
        <v>930</v>
      </c>
      <c r="AQ60" s="93">
        <v>904</v>
      </c>
      <c r="AR60" s="43">
        <f t="shared" si="0"/>
        <v>26</v>
      </c>
      <c r="AS60" s="93">
        <f t="shared" si="3"/>
        <v>38</v>
      </c>
      <c r="AT60" s="45"/>
      <c r="AU60" s="46"/>
      <c r="AV60" s="43">
        <v>0</v>
      </c>
      <c r="AW60" s="43">
        <v>0</v>
      </c>
      <c r="AX60" s="43">
        <v>0</v>
      </c>
      <c r="AY60" s="43">
        <v>0</v>
      </c>
      <c r="AZ60" s="43">
        <v>0</v>
      </c>
      <c r="BA60" s="43">
        <v>0</v>
      </c>
      <c r="BB60" s="43">
        <v>0</v>
      </c>
    </row>
    <row r="61" spans="1:54" s="47" customFormat="1">
      <c r="A61" s="43">
        <v>55</v>
      </c>
      <c r="B61" s="43">
        <v>302</v>
      </c>
      <c r="C61" s="43"/>
      <c r="D61" s="43"/>
      <c r="E61" s="43"/>
      <c r="F61" s="43">
        <v>1</v>
      </c>
      <c r="G61" s="43"/>
      <c r="H61" s="43">
        <v>1</v>
      </c>
      <c r="I61" s="43"/>
      <c r="J61" s="43"/>
      <c r="K61" s="43"/>
      <c r="L61" s="43">
        <v>1</v>
      </c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4">
        <v>-11.058606140872</v>
      </c>
      <c r="AO61" s="44">
        <v>-68.791878093034001</v>
      </c>
      <c r="AP61" s="93" t="s">
        <v>408</v>
      </c>
      <c r="AQ61" s="93">
        <v>851</v>
      </c>
      <c r="AR61" s="43">
        <f t="shared" si="0"/>
        <v>0</v>
      </c>
      <c r="AS61" s="93">
        <f t="shared" si="3"/>
        <v>53</v>
      </c>
      <c r="AT61" s="45"/>
      <c r="AU61" s="46"/>
      <c r="AV61" s="43">
        <v>0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</row>
    <row r="62" spans="1:54" s="47" customFormat="1">
      <c r="A62" s="43">
        <v>56</v>
      </c>
      <c r="B62" s="43">
        <v>303</v>
      </c>
      <c r="C62" s="43"/>
      <c r="D62" s="43"/>
      <c r="E62" s="43"/>
      <c r="F62" s="43">
        <v>1</v>
      </c>
      <c r="G62" s="43"/>
      <c r="H62" s="43"/>
      <c r="I62" s="43">
        <v>1</v>
      </c>
      <c r="J62" s="43"/>
      <c r="K62" s="43"/>
      <c r="L62" s="43">
        <v>1</v>
      </c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4">
        <v>-11.059035880576999</v>
      </c>
      <c r="AO62" s="44">
        <v>-68.791900221258004</v>
      </c>
      <c r="AP62" s="92">
        <f>AP61-AS62</f>
        <v>803.15411675858502</v>
      </c>
      <c r="AQ62" s="92">
        <f>AP62</f>
        <v>803.15411675858502</v>
      </c>
      <c r="AR62" s="86">
        <f t="shared" si="0"/>
        <v>0</v>
      </c>
      <c r="AS62" s="27">
        <f t="shared" ref="AS62:AS71" si="4">6371000*ACOS(COS(RADIANS(90-AN61))*COS(RADIANS(90-AN62))+SIN(RADIANS(90-AN61
))*SIN(RADIANS(90-AN62))*COS(RADIANS(AO61-AO62)))</f>
        <v>47.845883241415031</v>
      </c>
      <c r="AT62" s="45"/>
      <c r="AU62" s="46"/>
      <c r="AV62" s="43">
        <v>0</v>
      </c>
      <c r="AW62" s="43">
        <v>0</v>
      </c>
      <c r="AX62" s="43">
        <v>0</v>
      </c>
      <c r="AY62" s="43">
        <v>0</v>
      </c>
      <c r="AZ62" s="43">
        <v>0</v>
      </c>
      <c r="BA62" s="43">
        <v>0</v>
      </c>
      <c r="BB62" s="43">
        <v>0</v>
      </c>
    </row>
    <row r="63" spans="1:54" s="47" customFormat="1">
      <c r="A63" s="43">
        <v>57</v>
      </c>
      <c r="B63" s="43">
        <v>304</v>
      </c>
      <c r="C63" s="43"/>
      <c r="D63" s="43"/>
      <c r="E63" s="43"/>
      <c r="F63" s="43">
        <v>1</v>
      </c>
      <c r="G63" s="43"/>
      <c r="H63" s="43">
        <v>1</v>
      </c>
      <c r="I63" s="43"/>
      <c r="J63" s="43"/>
      <c r="K63" s="43"/>
      <c r="L63" s="43">
        <v>1</v>
      </c>
      <c r="M63" s="43"/>
      <c r="N63" s="43"/>
      <c r="O63" s="43"/>
      <c r="P63" s="43"/>
      <c r="Q63" s="43"/>
      <c r="R63" s="43"/>
      <c r="S63" s="43"/>
      <c r="T63" s="43"/>
      <c r="U63" s="43"/>
      <c r="V63" s="43">
        <v>1</v>
      </c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>
        <v>1</v>
      </c>
      <c r="AJ63" s="43"/>
      <c r="AK63" s="43" t="s">
        <v>172</v>
      </c>
      <c r="AL63" s="43">
        <v>1</v>
      </c>
      <c r="AM63" s="43"/>
      <c r="AN63" s="44">
        <v>-11.0594248175</v>
      </c>
      <c r="AO63" s="44">
        <v>-68.791916649788007</v>
      </c>
      <c r="AP63" s="92">
        <f t="shared" ref="AP63:AP71" si="5">AP62-AS63</f>
        <v>759.86924241980137</v>
      </c>
      <c r="AQ63" s="92">
        <f>AP63-26</f>
        <v>733.86924241980137</v>
      </c>
      <c r="AR63" s="86">
        <f t="shared" si="0"/>
        <v>26</v>
      </c>
      <c r="AS63" s="27">
        <f t="shared" si="4"/>
        <v>43.284874338783695</v>
      </c>
      <c r="AT63" s="45"/>
      <c r="AU63" s="46"/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</row>
    <row r="64" spans="1:54" s="47" customFormat="1">
      <c r="A64" s="43">
        <v>58</v>
      </c>
      <c r="B64" s="43">
        <v>305</v>
      </c>
      <c r="C64" s="43"/>
      <c r="D64" s="43"/>
      <c r="E64" s="43"/>
      <c r="F64" s="43">
        <v>1</v>
      </c>
      <c r="G64" s="43"/>
      <c r="H64" s="43"/>
      <c r="I64" s="43">
        <v>1</v>
      </c>
      <c r="J64" s="43"/>
      <c r="K64" s="43"/>
      <c r="L64" s="43">
        <v>1</v>
      </c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4">
        <v>-11.059753866948</v>
      </c>
      <c r="AO64" s="44">
        <v>-68.791908603161005</v>
      </c>
      <c r="AP64" s="92">
        <f>AQ63-AS63</f>
        <v>690.58436808101771</v>
      </c>
      <c r="AQ64" s="92">
        <f>AP64</f>
        <v>690.58436808101771</v>
      </c>
      <c r="AR64" s="86">
        <f t="shared" si="0"/>
        <v>0</v>
      </c>
      <c r="AS64" s="27">
        <f t="shared" si="4"/>
        <v>36.599250400293656</v>
      </c>
      <c r="AT64" s="45"/>
      <c r="AU64" s="46"/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</row>
    <row r="65" spans="1:54" s="47" customFormat="1">
      <c r="A65" s="43">
        <v>59</v>
      </c>
      <c r="B65" s="43">
        <v>306</v>
      </c>
      <c r="C65" s="43"/>
      <c r="D65" s="43"/>
      <c r="E65" s="43"/>
      <c r="F65" s="43">
        <v>1</v>
      </c>
      <c r="G65" s="43"/>
      <c r="H65" s="43"/>
      <c r="I65" s="43">
        <v>1</v>
      </c>
      <c r="J65" s="43"/>
      <c r="K65" s="43"/>
      <c r="L65" s="43">
        <v>1</v>
      </c>
      <c r="M65" s="43"/>
      <c r="N65" s="43"/>
      <c r="O65" s="43"/>
      <c r="P65" s="43"/>
      <c r="Q65" s="43"/>
      <c r="R65" s="43"/>
      <c r="S65" s="43"/>
      <c r="T65" s="43"/>
      <c r="U65" s="43"/>
      <c r="V65" s="43">
        <v>1</v>
      </c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 t="s">
        <v>173</v>
      </c>
      <c r="AL65" s="43">
        <v>1</v>
      </c>
      <c r="AM65" s="43"/>
      <c r="AN65" s="44">
        <v>-11.060157939164</v>
      </c>
      <c r="AO65" s="44">
        <v>-68.791894186288005</v>
      </c>
      <c r="AP65" s="92">
        <f t="shared" si="5"/>
        <v>645.62601387535108</v>
      </c>
      <c r="AQ65" s="92">
        <f>AP65-26</f>
        <v>619.62601387535108</v>
      </c>
      <c r="AR65" s="86">
        <f t="shared" si="0"/>
        <v>26</v>
      </c>
      <c r="AS65" s="27">
        <f t="shared" si="4"/>
        <v>44.95835420566663</v>
      </c>
      <c r="AT65" s="45"/>
      <c r="AU65" s="46"/>
      <c r="AV65" s="43">
        <v>0</v>
      </c>
      <c r="AW65" s="43">
        <v>0</v>
      </c>
      <c r="AX65" s="43">
        <v>0</v>
      </c>
      <c r="AY65" s="43">
        <v>0</v>
      </c>
      <c r="AZ65" s="43">
        <v>0</v>
      </c>
      <c r="BA65" s="43">
        <v>0</v>
      </c>
      <c r="BB65" s="43">
        <v>0</v>
      </c>
    </row>
    <row r="66" spans="1:54" s="47" customFormat="1">
      <c r="A66" s="43">
        <v>60</v>
      </c>
      <c r="B66" s="43">
        <v>307</v>
      </c>
      <c r="C66" s="43"/>
      <c r="D66" s="43"/>
      <c r="E66" s="43"/>
      <c r="F66" s="43">
        <v>1</v>
      </c>
      <c r="G66" s="43"/>
      <c r="H66" s="43"/>
      <c r="I66" s="43">
        <v>1</v>
      </c>
      <c r="J66" s="43"/>
      <c r="K66" s="43"/>
      <c r="L66" s="43">
        <v>1</v>
      </c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4">
        <v>-11.060590967076999</v>
      </c>
      <c r="AO66" s="44">
        <v>-68.791854623705007</v>
      </c>
      <c r="AP66" s="92">
        <f t="shared" si="5"/>
        <v>597.28231650244118</v>
      </c>
      <c r="AQ66" s="92">
        <f>AP66</f>
        <v>597.28231650244118</v>
      </c>
      <c r="AR66" s="86">
        <f t="shared" si="0"/>
        <v>0</v>
      </c>
      <c r="AS66" s="27">
        <f t="shared" si="4"/>
        <v>48.343697372909887</v>
      </c>
      <c r="AT66" s="45"/>
      <c r="AU66" s="46"/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43">
        <v>0</v>
      </c>
    </row>
    <row r="67" spans="1:54" s="47" customFormat="1">
      <c r="A67" s="43">
        <v>61</v>
      </c>
      <c r="B67" s="43">
        <v>308</v>
      </c>
      <c r="C67" s="43"/>
      <c r="D67" s="43"/>
      <c r="E67" s="43"/>
      <c r="F67" s="43">
        <v>1</v>
      </c>
      <c r="G67" s="43"/>
      <c r="H67" s="43"/>
      <c r="I67" s="43">
        <v>1</v>
      </c>
      <c r="J67" s="43"/>
      <c r="K67" s="43"/>
      <c r="L67" s="43">
        <v>1</v>
      </c>
      <c r="M67" s="43"/>
      <c r="N67" s="43"/>
      <c r="O67" s="43"/>
      <c r="P67" s="43"/>
      <c r="Q67" s="43"/>
      <c r="R67" s="43"/>
      <c r="S67" s="43"/>
      <c r="T67" s="43"/>
      <c r="U67" s="43"/>
      <c r="V67" s="43">
        <v>1</v>
      </c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 t="s">
        <v>174</v>
      </c>
      <c r="AL67" s="43">
        <v>1</v>
      </c>
      <c r="AM67" s="43"/>
      <c r="AN67" s="44">
        <v>-11.060921660455</v>
      </c>
      <c r="AO67" s="44">
        <v>-68.791847918182</v>
      </c>
      <c r="AP67" s="92">
        <f t="shared" si="5"/>
        <v>560.50361749885508</v>
      </c>
      <c r="AQ67" s="92">
        <f>AP67-26</f>
        <v>534.50361749885508</v>
      </c>
      <c r="AR67" s="86">
        <f t="shared" si="0"/>
        <v>26</v>
      </c>
      <c r="AS67" s="27">
        <f t="shared" si="4"/>
        <v>36.778699003586098</v>
      </c>
      <c r="AT67" s="45"/>
      <c r="AU67" s="46"/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43">
        <v>0</v>
      </c>
    </row>
    <row r="68" spans="1:54" s="47" customFormat="1">
      <c r="A68" s="43">
        <v>62</v>
      </c>
      <c r="B68" s="43">
        <v>309</v>
      </c>
      <c r="C68" s="43"/>
      <c r="D68" s="43"/>
      <c r="E68" s="43"/>
      <c r="F68" s="43">
        <v>1</v>
      </c>
      <c r="G68" s="43"/>
      <c r="H68" s="43">
        <v>1</v>
      </c>
      <c r="I68" s="43"/>
      <c r="J68" s="43"/>
      <c r="K68" s="43"/>
      <c r="L68" s="43">
        <v>1</v>
      </c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4">
        <v>-11.06121813251</v>
      </c>
      <c r="AO68" s="44">
        <v>-68.791868370025995</v>
      </c>
      <c r="AP68" s="92">
        <f t="shared" si="5"/>
        <v>527.46204202183628</v>
      </c>
      <c r="AQ68" s="92">
        <f>AP68</f>
        <v>527.46204202183628</v>
      </c>
      <c r="AR68" s="86">
        <f t="shared" si="0"/>
        <v>0</v>
      </c>
      <c r="AS68" s="27">
        <f t="shared" si="4"/>
        <v>33.041575477018803</v>
      </c>
      <c r="AT68" s="45"/>
      <c r="AU68" s="46"/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</row>
    <row r="69" spans="1:54" s="47" customFormat="1">
      <c r="A69" s="43">
        <v>63</v>
      </c>
      <c r="B69" s="43">
        <v>310</v>
      </c>
      <c r="C69" s="43"/>
      <c r="D69" s="43"/>
      <c r="E69" s="43"/>
      <c r="F69" s="43">
        <v>1</v>
      </c>
      <c r="G69" s="43"/>
      <c r="H69" s="43"/>
      <c r="I69" s="43">
        <v>1</v>
      </c>
      <c r="J69" s="43"/>
      <c r="K69" s="43"/>
      <c r="L69" s="43">
        <v>1</v>
      </c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4">
        <v>-11.061484331913</v>
      </c>
      <c r="AO69" s="44">
        <v>-68.791871387510994</v>
      </c>
      <c r="AP69" s="92">
        <f t="shared" si="5"/>
        <v>497.86018700932283</v>
      </c>
      <c r="AQ69" s="92">
        <f t="shared" ref="AQ69:AQ70" si="6">AP69</f>
        <v>497.86018700932283</v>
      </c>
      <c r="AR69" s="86">
        <f t="shared" si="0"/>
        <v>0</v>
      </c>
      <c r="AS69" s="27">
        <f t="shared" si="4"/>
        <v>29.601855012513447</v>
      </c>
      <c r="AT69" s="45"/>
      <c r="AU69" s="46"/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</row>
    <row r="70" spans="1:54" s="47" customFormat="1">
      <c r="A70" s="43">
        <v>64</v>
      </c>
      <c r="B70" s="43">
        <v>311</v>
      </c>
      <c r="C70" s="43"/>
      <c r="D70" s="43"/>
      <c r="E70" s="43"/>
      <c r="F70" s="43">
        <v>1</v>
      </c>
      <c r="G70" s="43"/>
      <c r="H70" s="43"/>
      <c r="I70" s="43">
        <v>1</v>
      </c>
      <c r="J70" s="43"/>
      <c r="K70" s="43"/>
      <c r="L70" s="43">
        <v>1</v>
      </c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4">
        <v>-11.061869316951</v>
      </c>
      <c r="AO70" s="44">
        <v>-68.791855964809002</v>
      </c>
      <c r="AP70" s="92">
        <f t="shared" si="5"/>
        <v>455.01879956485618</v>
      </c>
      <c r="AQ70" s="92">
        <f t="shared" si="6"/>
        <v>455.01879956485618</v>
      </c>
      <c r="AR70" s="86">
        <f t="shared" si="0"/>
        <v>0</v>
      </c>
      <c r="AS70" s="27">
        <f t="shared" si="4"/>
        <v>42.84138744446664</v>
      </c>
      <c r="AT70" s="45"/>
      <c r="AU70" s="46"/>
      <c r="AV70" s="43">
        <v>0</v>
      </c>
      <c r="AW70" s="43">
        <v>0</v>
      </c>
      <c r="AX70" s="43">
        <v>0</v>
      </c>
      <c r="AY70" s="43">
        <v>0</v>
      </c>
      <c r="AZ70" s="43">
        <v>0</v>
      </c>
      <c r="BA70" s="43">
        <v>0</v>
      </c>
      <c r="BB70" s="43">
        <v>0</v>
      </c>
    </row>
    <row r="71" spans="1:54" s="47" customFormat="1">
      <c r="A71" s="43">
        <v>65</v>
      </c>
      <c r="B71" s="43">
        <v>312</v>
      </c>
      <c r="C71" s="43"/>
      <c r="D71" s="43"/>
      <c r="E71" s="43"/>
      <c r="F71" s="43">
        <v>1</v>
      </c>
      <c r="G71" s="43"/>
      <c r="H71" s="43"/>
      <c r="I71" s="43">
        <v>1</v>
      </c>
      <c r="J71" s="43"/>
      <c r="K71" s="43"/>
      <c r="L71" s="43"/>
      <c r="M71" s="43"/>
      <c r="N71" s="43">
        <v>1</v>
      </c>
      <c r="O71" s="43"/>
      <c r="P71" s="43"/>
      <c r="Q71" s="43"/>
      <c r="R71" s="43"/>
      <c r="S71" s="43"/>
      <c r="T71" s="43"/>
      <c r="U71" s="43"/>
      <c r="V71" s="43">
        <v>1</v>
      </c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 t="s">
        <v>175</v>
      </c>
      <c r="AL71" s="43">
        <v>1</v>
      </c>
      <c r="AM71" s="43"/>
      <c r="AN71" s="44">
        <v>-11.062234229795999</v>
      </c>
      <c r="AO71" s="44">
        <v>-68.791833836584999</v>
      </c>
      <c r="AP71" s="92">
        <f t="shared" si="5"/>
        <v>414.37052474857978</v>
      </c>
      <c r="AQ71" s="92">
        <f>AP71-16</f>
        <v>398.37052474857978</v>
      </c>
      <c r="AR71" s="86">
        <f t="shared" si="0"/>
        <v>16</v>
      </c>
      <c r="AS71" s="27">
        <f t="shared" si="4"/>
        <v>40.64827481627642</v>
      </c>
      <c r="AT71" s="45"/>
      <c r="AU71" s="46"/>
      <c r="AV71" s="43">
        <v>0</v>
      </c>
      <c r="AW71" s="43">
        <v>0</v>
      </c>
      <c r="AX71" s="43">
        <v>0</v>
      </c>
      <c r="AY71" s="43">
        <v>0</v>
      </c>
      <c r="AZ71" s="43">
        <v>0</v>
      </c>
      <c r="BA71" s="43">
        <v>0</v>
      </c>
      <c r="BB71" s="43">
        <v>0</v>
      </c>
    </row>
    <row r="72" spans="1:54">
      <c r="A72" s="141" t="s">
        <v>22</v>
      </c>
      <c r="B72" s="141"/>
      <c r="C72" s="29">
        <f>SUM(C8:C71)</f>
        <v>1</v>
      </c>
      <c r="D72" s="29">
        <f t="shared" ref="D72:AJ72" si="7">SUM(D8:D71)</f>
        <v>0</v>
      </c>
      <c r="E72" s="29">
        <f t="shared" si="7"/>
        <v>0</v>
      </c>
      <c r="F72" s="29">
        <f t="shared" si="7"/>
        <v>61</v>
      </c>
      <c r="G72" s="29">
        <f t="shared" si="7"/>
        <v>0</v>
      </c>
      <c r="H72" s="29">
        <f t="shared" si="7"/>
        <v>30</v>
      </c>
      <c r="I72" s="29">
        <f t="shared" si="7"/>
        <v>31</v>
      </c>
      <c r="J72" s="29">
        <f t="shared" si="7"/>
        <v>0</v>
      </c>
      <c r="K72" s="29">
        <f t="shared" si="7"/>
        <v>0</v>
      </c>
      <c r="L72" s="29">
        <f t="shared" si="7"/>
        <v>55</v>
      </c>
      <c r="M72" s="29">
        <f t="shared" si="7"/>
        <v>4</v>
      </c>
      <c r="N72" s="29">
        <f t="shared" si="7"/>
        <v>5</v>
      </c>
      <c r="O72" s="29">
        <f t="shared" si="7"/>
        <v>0</v>
      </c>
      <c r="P72" s="29">
        <f t="shared" si="7"/>
        <v>4</v>
      </c>
      <c r="Q72" s="29">
        <f t="shared" si="7"/>
        <v>20</v>
      </c>
      <c r="R72" s="29">
        <f t="shared" si="7"/>
        <v>0</v>
      </c>
      <c r="S72" s="29">
        <f t="shared" si="7"/>
        <v>0</v>
      </c>
      <c r="T72" s="29">
        <f t="shared" si="7"/>
        <v>0</v>
      </c>
      <c r="U72" s="29">
        <f t="shared" si="7"/>
        <v>0</v>
      </c>
      <c r="V72" s="29">
        <f t="shared" si="7"/>
        <v>17</v>
      </c>
      <c r="W72" s="29">
        <f t="shared" si="7"/>
        <v>0</v>
      </c>
      <c r="X72" s="29">
        <f t="shared" si="7"/>
        <v>0</v>
      </c>
      <c r="Y72" s="29">
        <f t="shared" si="7"/>
        <v>0</v>
      </c>
      <c r="Z72" s="29">
        <f t="shared" si="7"/>
        <v>0</v>
      </c>
      <c r="AA72" s="29">
        <f t="shared" si="7"/>
        <v>0</v>
      </c>
      <c r="AB72" s="29">
        <f t="shared" si="7"/>
        <v>0</v>
      </c>
      <c r="AC72" s="29">
        <f t="shared" si="7"/>
        <v>0</v>
      </c>
      <c r="AD72" s="29">
        <f t="shared" si="7"/>
        <v>0</v>
      </c>
      <c r="AE72" s="29">
        <f t="shared" si="7"/>
        <v>0</v>
      </c>
      <c r="AF72" s="29">
        <f t="shared" si="7"/>
        <v>0</v>
      </c>
      <c r="AG72" s="29">
        <f t="shared" si="7"/>
        <v>0</v>
      </c>
      <c r="AH72" s="29">
        <f t="shared" si="7"/>
        <v>0</v>
      </c>
      <c r="AI72" s="29">
        <f t="shared" si="7"/>
        <v>5</v>
      </c>
      <c r="AJ72" s="29">
        <f t="shared" si="7"/>
        <v>0</v>
      </c>
      <c r="AK72" s="29">
        <f>COUNTA(AK8:AK71)</f>
        <v>16</v>
      </c>
      <c r="AL72" s="29">
        <f>SUM(AL8:AL71)</f>
        <v>16</v>
      </c>
      <c r="AM72" s="29">
        <f>SUM(AM8:AM71)</f>
        <v>0</v>
      </c>
      <c r="AN72" s="142" t="s">
        <v>25</v>
      </c>
      <c r="AO72" s="142"/>
      <c r="AP72" s="142">
        <f>AR72+AS72</f>
        <v>3411.278403460853</v>
      </c>
      <c r="AQ72" s="142"/>
      <c r="AR72" s="25">
        <f>SUM(AR8:AR71)</f>
        <v>498</v>
      </c>
      <c r="AS72" s="25">
        <f>SUM(AS8:AS71)</f>
        <v>2913.278403460853</v>
      </c>
      <c r="AT72" s="142" t="s">
        <v>74</v>
      </c>
      <c r="AU72" s="142"/>
      <c r="AV72" s="29">
        <f t="shared" ref="AV72:BB72" si="8">SUM(AV8:AV71)</f>
        <v>6</v>
      </c>
      <c r="AW72" s="29">
        <f t="shared" si="8"/>
        <v>6</v>
      </c>
      <c r="AX72" s="29">
        <f t="shared" si="8"/>
        <v>6</v>
      </c>
      <c r="AY72" s="29">
        <f t="shared" si="8"/>
        <v>300</v>
      </c>
      <c r="AZ72" s="29">
        <f t="shared" si="8"/>
        <v>375</v>
      </c>
      <c r="BA72" s="29">
        <f t="shared" si="8"/>
        <v>0</v>
      </c>
      <c r="BB72" s="29">
        <f t="shared" si="8"/>
        <v>0</v>
      </c>
    </row>
    <row r="73" spans="1:54" ht="10.95" customHeight="1"/>
    <row r="74" spans="1:54" ht="10.95" customHeight="1"/>
    <row r="75" spans="1:54" ht="10.95" customHeight="1"/>
    <row r="76" spans="1:54" ht="10.95" customHeight="1"/>
    <row r="77" spans="1:54" ht="10.95" customHeight="1"/>
    <row r="78" spans="1:54" ht="10.95" customHeight="1"/>
    <row r="79" spans="1:54" ht="10.95" customHeight="1"/>
    <row r="80" spans="1:54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  <row r="192" ht="10.95" customHeight="1"/>
    <row r="193" ht="10.95" customHeight="1"/>
    <row r="194" ht="10.95" customHeight="1"/>
    <row r="195" ht="10.95" customHeight="1"/>
    <row r="196" ht="10.95" customHeight="1"/>
    <row r="197" ht="10.95" customHeight="1"/>
    <row r="198" ht="10.95" customHeight="1"/>
    <row r="199" ht="10.95" customHeight="1"/>
    <row r="200" ht="10.95" customHeight="1"/>
    <row r="201" ht="10.95" customHeight="1"/>
    <row r="202" ht="10.95" customHeight="1"/>
    <row r="203" ht="10.95" customHeight="1"/>
    <row r="204" ht="10.95" customHeight="1"/>
    <row r="205" ht="10.95" customHeight="1"/>
    <row r="206" ht="10.95" customHeight="1"/>
    <row r="207" ht="10.95" customHeight="1"/>
    <row r="208" ht="10.95" customHeight="1"/>
    <row r="209" ht="10.95" customHeight="1"/>
    <row r="210" ht="10.95" customHeight="1"/>
    <row r="211" ht="10.95" customHeight="1"/>
    <row r="212" ht="10.95" customHeight="1"/>
    <row r="213" ht="10.95" customHeight="1"/>
    <row r="214" ht="10.95" customHeight="1"/>
    <row r="215" ht="10.95" customHeight="1"/>
    <row r="216" ht="10.95" customHeight="1"/>
    <row r="217" ht="10.95" customHeight="1"/>
    <row r="218" ht="10.95" customHeight="1"/>
    <row r="219" ht="10.95" customHeight="1"/>
    <row r="220" ht="10.95" customHeight="1"/>
    <row r="221" ht="10.95" customHeight="1"/>
    <row r="222" ht="10.95" customHeight="1"/>
    <row r="223" ht="10.95" customHeight="1"/>
    <row r="224" ht="10.95" customHeight="1"/>
    <row r="225" ht="10.95" customHeight="1"/>
    <row r="226" ht="10.95" customHeight="1"/>
    <row r="227" ht="10.95" customHeight="1"/>
    <row r="228" ht="10.95" customHeight="1"/>
    <row r="229" ht="10.95" customHeight="1"/>
    <row r="230" ht="10.95" customHeight="1"/>
    <row r="231" ht="10.95" customHeight="1"/>
    <row r="232" ht="10.95" customHeight="1"/>
    <row r="233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9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8:AU18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9:AU19"/>
    <mergeCell ref="AT20:AU20"/>
    <mergeCell ref="AT29:AU29"/>
    <mergeCell ref="A72:B72"/>
    <mergeCell ref="AN72:AO72"/>
    <mergeCell ref="AP72:AQ72"/>
    <mergeCell ref="AT72:AU7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160-C4E7-4D71-9408-20F239B58C44}">
  <sheetPr>
    <tabColor rgb="FFFF0000"/>
    <pageSetUpPr fitToPage="1"/>
  </sheetPr>
  <dimension ref="A1:BB172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274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-11.064873499583999</v>
      </c>
      <c r="AO8" s="28">
        <v>-68.795672412960997</v>
      </c>
      <c r="AP8" s="27"/>
      <c r="AQ8" s="27"/>
      <c r="AR8" s="27">
        <v>12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337</v>
      </c>
      <c r="C9" s="27"/>
      <c r="D9" s="27"/>
      <c r="E9" s="27"/>
      <c r="F9" s="27">
        <v>1</v>
      </c>
      <c r="G9" s="27"/>
      <c r="H9" s="27"/>
      <c r="I9" s="27">
        <v>1</v>
      </c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-11.065186748971</v>
      </c>
      <c r="AO9" s="28">
        <v>-68.795500416308002</v>
      </c>
      <c r="AP9" s="27"/>
      <c r="AQ9" s="27"/>
      <c r="AR9" s="27"/>
      <c r="AS9" s="27">
        <f t="shared" ref="AS9:AS10" si="0">6371000*ACOS(COS(RADIANS(90-AN8))*COS(RADIANS(90-AN9))+SIN(RADIANS(90-AN8
))*SIN(RADIANS(90-AN9))*COS(RADIANS(AO8-AO9)))</f>
        <v>39.566954857596535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338</v>
      </c>
      <c r="C10" s="27"/>
      <c r="D10" s="27"/>
      <c r="E10" s="27"/>
      <c r="F10" s="27">
        <v>1</v>
      </c>
      <c r="G10" s="27"/>
      <c r="H10" s="27">
        <v>1</v>
      </c>
      <c r="I10" s="27"/>
      <c r="J10" s="27"/>
      <c r="K10" s="27"/>
      <c r="L10" s="27"/>
      <c r="M10" s="27"/>
      <c r="N10" s="27">
        <v>1</v>
      </c>
      <c r="O10" s="27"/>
      <c r="P10" s="27"/>
      <c r="Q10" s="27"/>
      <c r="R10" s="27"/>
      <c r="S10" s="27"/>
      <c r="T10" s="27"/>
      <c r="U10" s="27"/>
      <c r="V10" s="27">
        <v>1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 t="s">
        <v>166</v>
      </c>
      <c r="AL10" s="27">
        <v>1</v>
      </c>
      <c r="AM10" s="27"/>
      <c r="AN10" s="28">
        <v>-11.065527637489</v>
      </c>
      <c r="AO10" s="28">
        <v>-68.795320373028005</v>
      </c>
      <c r="AP10" s="27"/>
      <c r="AQ10" s="27"/>
      <c r="AR10" s="27">
        <v>12</v>
      </c>
      <c r="AS10" s="27">
        <f t="shared" si="0"/>
        <v>42.694505024639007</v>
      </c>
      <c r="AT10" s="175"/>
      <c r="AU10" s="176"/>
      <c r="AV10" s="27"/>
      <c r="AW10" s="27"/>
      <c r="AX10" s="27"/>
      <c r="AY10" s="27"/>
      <c r="AZ10" s="27"/>
      <c r="BA10" s="27"/>
      <c r="BB10" s="27"/>
    </row>
    <row r="11" spans="1:54">
      <c r="A11" s="141" t="s">
        <v>22</v>
      </c>
      <c r="B11" s="141"/>
      <c r="C11" s="29">
        <f t="shared" ref="C11" si="1">SUM(C8:C10)</f>
        <v>0</v>
      </c>
      <c r="D11" s="29">
        <f t="shared" ref="D11:AJ11" si="2">SUM(D8:D10)</f>
        <v>0</v>
      </c>
      <c r="E11" s="29">
        <f t="shared" si="2"/>
        <v>0</v>
      </c>
      <c r="F11" s="29">
        <f t="shared" si="2"/>
        <v>2</v>
      </c>
      <c r="G11" s="29">
        <f t="shared" si="2"/>
        <v>0</v>
      </c>
      <c r="H11" s="29">
        <f t="shared" si="2"/>
        <v>1</v>
      </c>
      <c r="I11" s="29">
        <f t="shared" si="2"/>
        <v>1</v>
      </c>
      <c r="J11" s="29">
        <f t="shared" si="2"/>
        <v>0</v>
      </c>
      <c r="K11" s="29">
        <f t="shared" si="2"/>
        <v>0</v>
      </c>
      <c r="L11" s="29">
        <f t="shared" si="2"/>
        <v>1</v>
      </c>
      <c r="M11" s="29">
        <f t="shared" si="2"/>
        <v>0</v>
      </c>
      <c r="N11" s="29">
        <f t="shared" si="2"/>
        <v>2</v>
      </c>
      <c r="O11" s="29">
        <f t="shared" si="2"/>
        <v>0</v>
      </c>
      <c r="P11" s="29">
        <f t="shared" si="2"/>
        <v>0</v>
      </c>
      <c r="Q11" s="29">
        <f t="shared" si="2"/>
        <v>0</v>
      </c>
      <c r="R11" s="29">
        <f t="shared" si="2"/>
        <v>0</v>
      </c>
      <c r="S11" s="29">
        <f t="shared" si="2"/>
        <v>0</v>
      </c>
      <c r="T11" s="29">
        <f t="shared" si="2"/>
        <v>0</v>
      </c>
      <c r="U11" s="29">
        <f t="shared" si="2"/>
        <v>0</v>
      </c>
      <c r="V11" s="29">
        <f t="shared" si="2"/>
        <v>1</v>
      </c>
      <c r="W11" s="29">
        <f t="shared" si="2"/>
        <v>0</v>
      </c>
      <c r="X11" s="29">
        <f t="shared" si="2"/>
        <v>0</v>
      </c>
      <c r="Y11" s="29">
        <f t="shared" si="2"/>
        <v>0</v>
      </c>
      <c r="Z11" s="29">
        <f t="shared" si="2"/>
        <v>0</v>
      </c>
      <c r="AA11" s="29">
        <f t="shared" si="2"/>
        <v>0</v>
      </c>
      <c r="AB11" s="29">
        <f t="shared" si="2"/>
        <v>0</v>
      </c>
      <c r="AC11" s="29">
        <f t="shared" si="2"/>
        <v>0</v>
      </c>
      <c r="AD11" s="29">
        <f t="shared" si="2"/>
        <v>0</v>
      </c>
      <c r="AE11" s="29">
        <f t="shared" si="2"/>
        <v>0</v>
      </c>
      <c r="AF11" s="29">
        <f t="shared" si="2"/>
        <v>0</v>
      </c>
      <c r="AG11" s="29">
        <f t="shared" si="2"/>
        <v>0</v>
      </c>
      <c r="AH11" s="29">
        <f t="shared" si="2"/>
        <v>0</v>
      </c>
      <c r="AI11" s="29">
        <f t="shared" si="2"/>
        <v>0</v>
      </c>
      <c r="AJ11" s="29">
        <f t="shared" si="2"/>
        <v>0</v>
      </c>
      <c r="AK11" s="29">
        <f>COUNTA(AK8:AK10)</f>
        <v>1</v>
      </c>
      <c r="AL11" s="29">
        <f t="shared" ref="AL11:AM11" si="3">SUM(AL8:AL10)</f>
        <v>1</v>
      </c>
      <c r="AM11" s="29">
        <f t="shared" si="3"/>
        <v>0</v>
      </c>
      <c r="AN11" s="142" t="s">
        <v>25</v>
      </c>
      <c r="AO11" s="142"/>
      <c r="AP11" s="142">
        <f>AR11+AS11</f>
        <v>106.26145988223554</v>
      </c>
      <c r="AQ11" s="142"/>
      <c r="AR11" s="25">
        <f>SUM(AR8:AR10)</f>
        <v>24</v>
      </c>
      <c r="AS11" s="25">
        <f>SUM(AS8:AS10)</f>
        <v>82.261459882235542</v>
      </c>
      <c r="AT11" s="142" t="s">
        <v>74</v>
      </c>
      <c r="AU11" s="142"/>
      <c r="AV11" s="29">
        <f t="shared" ref="AV11:BB11" si="4">SUM(AV8:AV10)</f>
        <v>0</v>
      </c>
      <c r="AW11" s="29">
        <f t="shared" si="4"/>
        <v>0</v>
      </c>
      <c r="AX11" s="29">
        <f t="shared" si="4"/>
        <v>0</v>
      </c>
      <c r="AY11" s="29">
        <f t="shared" si="4"/>
        <v>0</v>
      </c>
      <c r="AZ11" s="29">
        <f t="shared" si="4"/>
        <v>0</v>
      </c>
      <c r="BA11" s="29">
        <f t="shared" si="4"/>
        <v>0</v>
      </c>
      <c r="BB11" s="29">
        <f t="shared" si="4"/>
        <v>0</v>
      </c>
    </row>
    <row r="12" spans="1:54" ht="10.95" customHeight="1"/>
    <row r="13" spans="1:54" ht="10.95" customHeight="1"/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8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11:B11"/>
    <mergeCell ref="AN11:AO11"/>
    <mergeCell ref="AP11:AQ11"/>
    <mergeCell ref="AT11:AU11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BA5C-629F-45D5-87EA-4E4CA608580D}">
  <sheetPr>
    <tabColor rgb="FFFFC000"/>
    <pageSetUpPr fitToPage="1"/>
  </sheetPr>
  <dimension ref="A1:BB182"/>
  <sheetViews>
    <sheetView showGridLines="0" zoomScale="85" zoomScaleNormal="85" workbookViewId="0">
      <pane xSplit="2" ySplit="7" topLeftCell="C8" activePane="bottomRight" state="frozen"/>
      <selection activeCell="AU31" sqref="AU31"/>
      <selection pane="topRight" activeCell="AU31" sqref="AU31"/>
      <selection pane="bottomLeft" activeCell="AU31" sqref="AU31"/>
      <selection pane="bottomRight" activeCell="AU18" sqref="AU18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2" width="6.109375" style="1" bestFit="1" customWidth="1"/>
    <col min="43" max="43" width="6.109375" style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283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43"/>
      <c r="W8" s="43"/>
      <c r="X8" s="43"/>
      <c r="Y8" s="43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-11.061455703529001</v>
      </c>
      <c r="AO8" s="28">
        <v>-68.795758578925998</v>
      </c>
      <c r="AP8" s="55">
        <v>2021</v>
      </c>
      <c r="AQ8" s="55">
        <v>2009</v>
      </c>
      <c r="AR8" s="27">
        <f>AP8-AQ8</f>
        <v>12</v>
      </c>
      <c r="AS8" s="27">
        <v>0</v>
      </c>
      <c r="AT8" s="186" t="s">
        <v>419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284</v>
      </c>
      <c r="C9" s="27"/>
      <c r="D9" s="27"/>
      <c r="E9" s="27"/>
      <c r="F9" s="27"/>
      <c r="G9" s="27"/>
      <c r="H9" s="27"/>
      <c r="I9" s="27"/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43"/>
      <c r="W9" s="43"/>
      <c r="X9" s="43"/>
      <c r="Y9" s="43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-11.061315530589001</v>
      </c>
      <c r="AO9" s="28">
        <v>-68.795461189001003</v>
      </c>
      <c r="AP9" s="55" t="s">
        <v>409</v>
      </c>
      <c r="AQ9" s="55" t="s">
        <v>409</v>
      </c>
      <c r="AR9" s="27">
        <f t="shared" ref="AR9:AR20" si="0">AP9-AQ9</f>
        <v>0</v>
      </c>
      <c r="AS9" s="27">
        <f>AQ8-AP9</f>
        <v>37</v>
      </c>
      <c r="AT9" s="186"/>
      <c r="AU9" s="187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339</v>
      </c>
      <c r="C10" s="27"/>
      <c r="D10" s="27"/>
      <c r="E10" s="27"/>
      <c r="F10" s="27">
        <v>1</v>
      </c>
      <c r="G10" s="27"/>
      <c r="H10" s="27">
        <v>1</v>
      </c>
      <c r="I10" s="27"/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43"/>
      <c r="W10" s="43"/>
      <c r="X10" s="43"/>
      <c r="Y10" s="43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-11.060750555469999</v>
      </c>
      <c r="AO10" s="28">
        <v>-68.795771654695002</v>
      </c>
      <c r="AP10" s="55" t="s">
        <v>410</v>
      </c>
      <c r="AQ10" s="55" t="s">
        <v>410</v>
      </c>
      <c r="AR10" s="27">
        <f t="shared" si="0"/>
        <v>0</v>
      </c>
      <c r="AS10" s="27">
        <f t="shared" ref="AS10:AS20" si="1">AQ9-AP10</f>
        <v>71</v>
      </c>
      <c r="AT10" s="105"/>
      <c r="AU10" s="106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340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43"/>
      <c r="W11" s="43"/>
      <c r="X11" s="43"/>
      <c r="Y11" s="43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-11.060422823335999</v>
      </c>
      <c r="AO11" s="28">
        <v>-68.795955721287996</v>
      </c>
      <c r="AP11" s="55" t="s">
        <v>411</v>
      </c>
      <c r="AQ11" s="55" t="s">
        <v>411</v>
      </c>
      <c r="AR11" s="27">
        <f t="shared" si="0"/>
        <v>0</v>
      </c>
      <c r="AS11" s="27">
        <f t="shared" si="1"/>
        <v>41</v>
      </c>
      <c r="AT11" s="105"/>
      <c r="AU11" s="10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341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27"/>
      <c r="L12" s="27"/>
      <c r="M12" s="27"/>
      <c r="N12" s="27">
        <v>2</v>
      </c>
      <c r="O12" s="27"/>
      <c r="P12" s="27"/>
      <c r="Q12" s="27"/>
      <c r="R12" s="27"/>
      <c r="S12" s="27"/>
      <c r="T12" s="27"/>
      <c r="U12" s="27"/>
      <c r="V12" s="43">
        <v>1</v>
      </c>
      <c r="W12" s="43"/>
      <c r="X12" s="43"/>
      <c r="Y12" s="43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 t="s">
        <v>168</v>
      </c>
      <c r="AL12" s="27">
        <v>1</v>
      </c>
      <c r="AM12" s="27"/>
      <c r="AN12" s="28">
        <v>-11.060494884951</v>
      </c>
      <c r="AO12" s="28">
        <v>-68.796071391552005</v>
      </c>
      <c r="AP12" s="55">
        <v>1845</v>
      </c>
      <c r="AQ12" s="55">
        <v>1819</v>
      </c>
      <c r="AR12" s="27">
        <f t="shared" si="0"/>
        <v>26</v>
      </c>
      <c r="AS12" s="27">
        <f t="shared" si="1"/>
        <v>15</v>
      </c>
      <c r="AT12" s="105"/>
      <c r="AU12" s="10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340</v>
      </c>
      <c r="C13" s="27"/>
      <c r="D13" s="27"/>
      <c r="E13" s="27"/>
      <c r="F13" s="27"/>
      <c r="G13" s="27"/>
      <c r="H13" s="27"/>
      <c r="I13" s="27"/>
      <c r="J13" s="27"/>
      <c r="K13" s="27"/>
      <c r="L13" s="27">
        <v>1</v>
      </c>
      <c r="M13" s="27"/>
      <c r="N13" s="27"/>
      <c r="O13" s="27"/>
      <c r="P13" s="27"/>
      <c r="Q13" s="27"/>
      <c r="R13" s="27"/>
      <c r="S13" s="27"/>
      <c r="T13" s="27"/>
      <c r="U13" s="27"/>
      <c r="V13" s="43"/>
      <c r="W13" s="43"/>
      <c r="X13" s="43"/>
      <c r="Y13" s="43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-11.060422823335999</v>
      </c>
      <c r="AO13" s="28">
        <v>-68.795955721287996</v>
      </c>
      <c r="AP13" s="85">
        <v>1803</v>
      </c>
      <c r="AQ13" s="85">
        <v>1803</v>
      </c>
      <c r="AR13" s="27">
        <f t="shared" si="0"/>
        <v>0</v>
      </c>
      <c r="AS13" s="27">
        <f t="shared" si="1"/>
        <v>16</v>
      </c>
      <c r="AT13" s="105"/>
      <c r="AU13" s="10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342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27"/>
      <c r="L14" s="27">
        <v>1</v>
      </c>
      <c r="M14" s="27"/>
      <c r="N14" s="27"/>
      <c r="O14" s="27"/>
      <c r="P14" s="27"/>
      <c r="Q14" s="27"/>
      <c r="R14" s="27"/>
      <c r="S14" s="27"/>
      <c r="T14" s="27"/>
      <c r="U14" s="27"/>
      <c r="V14" s="43">
        <v>1</v>
      </c>
      <c r="W14" s="43"/>
      <c r="X14" s="43"/>
      <c r="Y14" s="43"/>
      <c r="Z14" s="27"/>
      <c r="AA14" s="27"/>
      <c r="AB14" s="27"/>
      <c r="AC14" s="27"/>
      <c r="AD14" s="27"/>
      <c r="AE14" s="27"/>
      <c r="AF14" s="27"/>
      <c r="AG14" s="27"/>
      <c r="AH14" s="27"/>
      <c r="AI14" s="27">
        <v>1</v>
      </c>
      <c r="AJ14" s="27"/>
      <c r="AK14" s="27" t="s">
        <v>416</v>
      </c>
      <c r="AL14" s="27">
        <v>1</v>
      </c>
      <c r="AM14" s="27"/>
      <c r="AN14" s="28">
        <v>-11.060044088253999</v>
      </c>
      <c r="AO14" s="28">
        <v>-68.796174321322994</v>
      </c>
      <c r="AP14" s="55">
        <v>1756</v>
      </c>
      <c r="AQ14" s="55">
        <v>1730</v>
      </c>
      <c r="AR14" s="27">
        <f t="shared" si="0"/>
        <v>26</v>
      </c>
      <c r="AS14" s="27">
        <f t="shared" si="1"/>
        <v>47</v>
      </c>
      <c r="AT14" s="105"/>
      <c r="AU14" s="106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343</v>
      </c>
      <c r="C15" s="27"/>
      <c r="D15" s="27"/>
      <c r="E15" s="27"/>
      <c r="F15" s="27">
        <v>1</v>
      </c>
      <c r="G15" s="27"/>
      <c r="H15" s="27"/>
      <c r="I15" s="27">
        <v>1</v>
      </c>
      <c r="J15" s="27"/>
      <c r="K15" s="27"/>
      <c r="L15" s="27">
        <v>1</v>
      </c>
      <c r="M15" s="27"/>
      <c r="N15" s="27"/>
      <c r="O15" s="27"/>
      <c r="P15" s="27"/>
      <c r="Q15" s="27"/>
      <c r="R15" s="27"/>
      <c r="S15" s="27"/>
      <c r="T15" s="27"/>
      <c r="U15" s="27"/>
      <c r="V15" s="43"/>
      <c r="W15" s="43"/>
      <c r="X15" s="43"/>
      <c r="Y15" s="43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-11.059630802498001</v>
      </c>
      <c r="AO15" s="28">
        <v>-68.796409014611996</v>
      </c>
      <c r="AP15" s="55" t="s">
        <v>412</v>
      </c>
      <c r="AQ15" s="55" t="s">
        <v>412</v>
      </c>
      <c r="AR15" s="27">
        <f t="shared" si="0"/>
        <v>0</v>
      </c>
      <c r="AS15" s="27">
        <f t="shared" si="1"/>
        <v>53</v>
      </c>
      <c r="AT15" s="105"/>
      <c r="AU15" s="106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27">
        <v>344</v>
      </c>
      <c r="C16" s="27"/>
      <c r="D16" s="27"/>
      <c r="E16" s="27"/>
      <c r="F16" s="27">
        <v>1</v>
      </c>
      <c r="G16" s="27"/>
      <c r="H16" s="27"/>
      <c r="I16" s="27">
        <v>1</v>
      </c>
      <c r="J16" s="27"/>
      <c r="K16" s="27"/>
      <c r="L16" s="27">
        <v>1</v>
      </c>
      <c r="M16" s="27"/>
      <c r="N16" s="27"/>
      <c r="O16" s="27"/>
      <c r="P16" s="27"/>
      <c r="Q16" s="27"/>
      <c r="R16" s="27"/>
      <c r="S16" s="27"/>
      <c r="T16" s="27"/>
      <c r="U16" s="27"/>
      <c r="V16" s="43"/>
      <c r="W16" s="43"/>
      <c r="X16" s="43"/>
      <c r="Y16" s="43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>
        <v>-11.059308333614</v>
      </c>
      <c r="AO16" s="28">
        <v>-68.796584028750004</v>
      </c>
      <c r="AP16" s="55" t="s">
        <v>413</v>
      </c>
      <c r="AQ16" s="55" t="s">
        <v>413</v>
      </c>
      <c r="AR16" s="27">
        <f t="shared" si="0"/>
        <v>0</v>
      </c>
      <c r="AS16" s="27">
        <f t="shared" si="1"/>
        <v>40</v>
      </c>
      <c r="AT16" s="105"/>
      <c r="AU16" s="106"/>
      <c r="AV16" s="27"/>
      <c r="AW16" s="27"/>
      <c r="AX16" s="27"/>
      <c r="AY16" s="27"/>
      <c r="AZ16" s="27"/>
      <c r="BA16" s="27"/>
      <c r="BB16" s="27"/>
    </row>
    <row r="17" spans="1:54">
      <c r="A17" s="27">
        <v>10</v>
      </c>
      <c r="B17" s="27">
        <v>345</v>
      </c>
      <c r="C17" s="27"/>
      <c r="D17" s="27"/>
      <c r="E17" s="27"/>
      <c r="F17" s="27">
        <v>1</v>
      </c>
      <c r="G17" s="27"/>
      <c r="H17" s="27">
        <v>1</v>
      </c>
      <c r="I17" s="27"/>
      <c r="J17" s="27"/>
      <c r="K17" s="27"/>
      <c r="L17" s="27">
        <v>1</v>
      </c>
      <c r="M17" s="27"/>
      <c r="N17" s="27"/>
      <c r="O17" s="27"/>
      <c r="P17" s="27"/>
      <c r="Q17" s="27"/>
      <c r="R17" s="27"/>
      <c r="S17" s="27"/>
      <c r="T17" s="27"/>
      <c r="U17" s="27"/>
      <c r="V17" s="43">
        <v>1</v>
      </c>
      <c r="W17" s="43"/>
      <c r="X17" s="43"/>
      <c r="Y17" s="43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 t="s">
        <v>417</v>
      </c>
      <c r="AL17" s="27">
        <v>1</v>
      </c>
      <c r="AM17" s="27"/>
      <c r="AN17" s="28">
        <v>-11.059034564340999</v>
      </c>
      <c r="AO17" s="28">
        <v>-68.796753678469997</v>
      </c>
      <c r="AP17" s="55">
        <v>1602</v>
      </c>
      <c r="AQ17" s="55">
        <v>1576</v>
      </c>
      <c r="AR17" s="27">
        <f t="shared" si="0"/>
        <v>26</v>
      </c>
      <c r="AS17" s="27">
        <f t="shared" si="1"/>
        <v>35</v>
      </c>
      <c r="AT17" s="105"/>
      <c r="AU17" s="106"/>
      <c r="AV17" s="27"/>
      <c r="AW17" s="27"/>
      <c r="AX17" s="27"/>
      <c r="AY17" s="27"/>
      <c r="AZ17" s="27"/>
      <c r="BA17" s="27"/>
      <c r="BB17" s="27"/>
    </row>
    <row r="18" spans="1:54">
      <c r="A18" s="27">
        <v>11</v>
      </c>
      <c r="B18" s="27">
        <v>346</v>
      </c>
      <c r="C18" s="27"/>
      <c r="D18" s="27"/>
      <c r="E18" s="27"/>
      <c r="F18" s="27">
        <v>1</v>
      </c>
      <c r="G18" s="27"/>
      <c r="H18" s="27"/>
      <c r="I18" s="27">
        <v>1</v>
      </c>
      <c r="J18" s="27"/>
      <c r="K18" s="27"/>
      <c r="L18" s="27">
        <v>1</v>
      </c>
      <c r="M18" s="27"/>
      <c r="N18" s="27"/>
      <c r="O18" s="27"/>
      <c r="P18" s="27"/>
      <c r="Q18" s="27"/>
      <c r="R18" s="27"/>
      <c r="S18" s="27"/>
      <c r="T18" s="27"/>
      <c r="U18" s="27"/>
      <c r="V18" s="43"/>
      <c r="W18" s="43"/>
      <c r="X18" s="43"/>
      <c r="Y18" s="43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-11.059211922114001</v>
      </c>
      <c r="AO18" s="28">
        <v>-68.797085601836002</v>
      </c>
      <c r="AP18" s="55" t="s">
        <v>414</v>
      </c>
      <c r="AQ18" s="55" t="s">
        <v>414</v>
      </c>
      <c r="AR18" s="27">
        <f t="shared" si="0"/>
        <v>0</v>
      </c>
      <c r="AS18" s="27">
        <f t="shared" si="1"/>
        <v>34</v>
      </c>
      <c r="AT18" s="105"/>
      <c r="AU18" s="106"/>
      <c r="AV18" s="27"/>
      <c r="AW18" s="27"/>
      <c r="AX18" s="27"/>
      <c r="AY18" s="27"/>
      <c r="AZ18" s="27"/>
      <c r="BA18" s="27"/>
      <c r="BB18" s="27"/>
    </row>
    <row r="19" spans="1:54">
      <c r="A19" s="27">
        <v>12</v>
      </c>
      <c r="B19" s="27">
        <v>347</v>
      </c>
      <c r="C19" s="27"/>
      <c r="D19" s="27"/>
      <c r="E19" s="27"/>
      <c r="F19" s="27">
        <v>1</v>
      </c>
      <c r="G19" s="27"/>
      <c r="H19" s="27"/>
      <c r="I19" s="27">
        <v>1</v>
      </c>
      <c r="J19" s="27"/>
      <c r="K19" s="27"/>
      <c r="L19" s="27">
        <v>1</v>
      </c>
      <c r="M19" s="27"/>
      <c r="N19" s="27"/>
      <c r="O19" s="27"/>
      <c r="P19" s="27"/>
      <c r="Q19" s="27"/>
      <c r="R19" s="27"/>
      <c r="S19" s="27"/>
      <c r="T19" s="27"/>
      <c r="U19" s="27"/>
      <c r="V19" s="43"/>
      <c r="W19" s="43"/>
      <c r="X19" s="43"/>
      <c r="Y19" s="43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>
        <v>-11.059373156688</v>
      </c>
      <c r="AO19" s="28">
        <v>-68.797452729195001</v>
      </c>
      <c r="AP19" s="55" t="s">
        <v>415</v>
      </c>
      <c r="AQ19" s="55" t="s">
        <v>415</v>
      </c>
      <c r="AR19" s="27">
        <f t="shared" si="0"/>
        <v>0</v>
      </c>
      <c r="AS19" s="27">
        <f t="shared" si="1"/>
        <v>52</v>
      </c>
      <c r="AT19" s="105"/>
      <c r="AU19" s="106"/>
      <c r="AV19" s="27"/>
      <c r="AW19" s="27"/>
      <c r="AX19" s="27"/>
      <c r="AY19" s="27"/>
      <c r="AZ19" s="27"/>
      <c r="BA19" s="27"/>
      <c r="BB19" s="27"/>
    </row>
    <row r="20" spans="1:54">
      <c r="A20" s="27">
        <v>13</v>
      </c>
      <c r="B20" s="27">
        <v>348</v>
      </c>
      <c r="C20" s="27"/>
      <c r="D20" s="27"/>
      <c r="E20" s="27"/>
      <c r="F20" s="27">
        <v>1</v>
      </c>
      <c r="G20" s="27"/>
      <c r="H20" s="27"/>
      <c r="I20" s="27">
        <v>1</v>
      </c>
      <c r="J20" s="27"/>
      <c r="K20" s="27"/>
      <c r="L20" s="27"/>
      <c r="M20" s="27"/>
      <c r="N20" s="27">
        <v>1</v>
      </c>
      <c r="O20" s="27"/>
      <c r="P20" s="27"/>
      <c r="Q20" s="27"/>
      <c r="R20" s="27"/>
      <c r="S20" s="27"/>
      <c r="T20" s="27"/>
      <c r="U20" s="27"/>
      <c r="V20" s="27">
        <v>1</v>
      </c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 t="s">
        <v>418</v>
      </c>
      <c r="AL20" s="27">
        <v>1</v>
      </c>
      <c r="AM20" s="27"/>
      <c r="AN20" s="28">
        <v>-11.05925733119</v>
      </c>
      <c r="AO20" s="28">
        <v>-68.797528166323005</v>
      </c>
      <c r="AP20" s="55">
        <v>1475</v>
      </c>
      <c r="AQ20" s="55">
        <v>1462</v>
      </c>
      <c r="AR20" s="27">
        <f t="shared" si="0"/>
        <v>13</v>
      </c>
      <c r="AS20" s="27">
        <f t="shared" si="1"/>
        <v>15</v>
      </c>
      <c r="AT20" s="105"/>
      <c r="AU20" s="106"/>
      <c r="AV20" s="27"/>
      <c r="AW20" s="27"/>
      <c r="AX20" s="27"/>
      <c r="AY20" s="27"/>
      <c r="AZ20" s="27"/>
      <c r="BA20" s="27"/>
      <c r="BB20" s="27"/>
    </row>
    <row r="21" spans="1:54">
      <c r="A21" s="141" t="s">
        <v>22</v>
      </c>
      <c r="B21" s="141"/>
      <c r="C21" s="29">
        <f t="shared" ref="C21:AJ21" si="2">SUM(C8:C20)</f>
        <v>0</v>
      </c>
      <c r="D21" s="29">
        <f t="shared" si="2"/>
        <v>0</v>
      </c>
      <c r="E21" s="29">
        <f t="shared" si="2"/>
        <v>0</v>
      </c>
      <c r="F21" s="29">
        <f t="shared" si="2"/>
        <v>10</v>
      </c>
      <c r="G21" s="29">
        <f t="shared" si="2"/>
        <v>0</v>
      </c>
      <c r="H21" s="29">
        <f t="shared" si="2"/>
        <v>3</v>
      </c>
      <c r="I21" s="29">
        <f t="shared" si="2"/>
        <v>7</v>
      </c>
      <c r="J21" s="29">
        <f t="shared" si="2"/>
        <v>0</v>
      </c>
      <c r="K21" s="29">
        <f t="shared" si="2"/>
        <v>0</v>
      </c>
      <c r="L21" s="29">
        <f t="shared" si="2"/>
        <v>10</v>
      </c>
      <c r="M21" s="29">
        <f t="shared" si="2"/>
        <v>0</v>
      </c>
      <c r="N21" s="29">
        <f t="shared" si="2"/>
        <v>4</v>
      </c>
      <c r="O21" s="29">
        <f t="shared" si="2"/>
        <v>0</v>
      </c>
      <c r="P21" s="29">
        <f t="shared" si="2"/>
        <v>0</v>
      </c>
      <c r="Q21" s="29">
        <f t="shared" si="2"/>
        <v>0</v>
      </c>
      <c r="R21" s="29">
        <f t="shared" si="2"/>
        <v>0</v>
      </c>
      <c r="S21" s="29">
        <f t="shared" si="2"/>
        <v>0</v>
      </c>
      <c r="T21" s="29">
        <f t="shared" si="2"/>
        <v>0</v>
      </c>
      <c r="U21" s="29">
        <f t="shared" si="2"/>
        <v>0</v>
      </c>
      <c r="V21" s="29">
        <f t="shared" si="2"/>
        <v>4</v>
      </c>
      <c r="W21" s="29">
        <f t="shared" si="2"/>
        <v>0</v>
      </c>
      <c r="X21" s="29">
        <f t="shared" si="2"/>
        <v>0</v>
      </c>
      <c r="Y21" s="29">
        <f t="shared" si="2"/>
        <v>0</v>
      </c>
      <c r="Z21" s="29">
        <f t="shared" si="2"/>
        <v>0</v>
      </c>
      <c r="AA21" s="29">
        <f t="shared" si="2"/>
        <v>0</v>
      </c>
      <c r="AB21" s="29">
        <f t="shared" si="2"/>
        <v>0</v>
      </c>
      <c r="AC21" s="29">
        <f t="shared" si="2"/>
        <v>0</v>
      </c>
      <c r="AD21" s="29">
        <f t="shared" si="2"/>
        <v>0</v>
      </c>
      <c r="AE21" s="29">
        <f t="shared" si="2"/>
        <v>0</v>
      </c>
      <c r="AF21" s="29">
        <f t="shared" si="2"/>
        <v>0</v>
      </c>
      <c r="AG21" s="29">
        <f t="shared" si="2"/>
        <v>0</v>
      </c>
      <c r="AH21" s="29">
        <f t="shared" si="2"/>
        <v>0</v>
      </c>
      <c r="AI21" s="29">
        <f t="shared" si="2"/>
        <v>1</v>
      </c>
      <c r="AJ21" s="29">
        <f t="shared" si="2"/>
        <v>0</v>
      </c>
      <c r="AK21" s="29">
        <f>COUNTA(AK8:AK20)</f>
        <v>4</v>
      </c>
      <c r="AL21" s="29">
        <f>SUM(AL8:AL20)</f>
        <v>4</v>
      </c>
      <c r="AM21" s="29">
        <f>SUM(AM8:AM20)</f>
        <v>0</v>
      </c>
      <c r="AN21" s="142" t="s">
        <v>25</v>
      </c>
      <c r="AO21" s="142"/>
      <c r="AP21" s="142">
        <f>AR21+AS21</f>
        <v>559</v>
      </c>
      <c r="AQ21" s="142"/>
      <c r="AR21" s="25">
        <f>SUM(AR8:AR20)</f>
        <v>103</v>
      </c>
      <c r="AS21" s="25">
        <f>SUM(AS8:AS20)</f>
        <v>456</v>
      </c>
      <c r="AT21" s="142" t="s">
        <v>74</v>
      </c>
      <c r="AU21" s="142"/>
      <c r="AV21" s="29">
        <f t="shared" ref="AV21:BB21" si="3">SUM(AV8:AV20)</f>
        <v>0</v>
      </c>
      <c r="AW21" s="29">
        <f t="shared" si="3"/>
        <v>0</v>
      </c>
      <c r="AX21" s="29">
        <f t="shared" si="3"/>
        <v>0</v>
      </c>
      <c r="AY21" s="29">
        <f t="shared" si="3"/>
        <v>0</v>
      </c>
      <c r="AZ21" s="29">
        <f t="shared" si="3"/>
        <v>0</v>
      </c>
      <c r="BA21" s="29">
        <f t="shared" si="3"/>
        <v>0</v>
      </c>
      <c r="BB21" s="29">
        <f t="shared" si="3"/>
        <v>0</v>
      </c>
    </row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21:B21"/>
    <mergeCell ref="AN21:AO21"/>
    <mergeCell ref="AP21:AQ21"/>
    <mergeCell ref="AT21:AU21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81F7-4400-4AFF-9644-2E98DD3DD64B}">
  <sheetPr>
    <tabColor rgb="FFFF0000"/>
    <pageSetUpPr fitToPage="1"/>
  </sheetPr>
  <dimension ref="A1:BB174"/>
  <sheetViews>
    <sheetView showGridLines="0" zoomScale="80" zoomScaleNormal="70" workbookViewId="0">
      <pane ySplit="7" topLeftCell="A8" activePane="bottomLeft" state="frozen"/>
      <selection activeCell="AU31" sqref="AU31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342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-11.060044088253999</v>
      </c>
      <c r="AO8" s="28">
        <v>-68.796174321322994</v>
      </c>
      <c r="AP8" s="27"/>
      <c r="AQ8" s="27"/>
      <c r="AR8" s="27">
        <v>12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349</v>
      </c>
      <c r="C9" s="27"/>
      <c r="D9" s="27"/>
      <c r="E9" s="27"/>
      <c r="F9" s="27">
        <v>1</v>
      </c>
      <c r="G9" s="27"/>
      <c r="H9" s="27"/>
      <c r="I9" s="27">
        <v>1</v>
      </c>
      <c r="J9" s="27"/>
      <c r="K9" s="27"/>
      <c r="L9" s="43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-11.060092787484001</v>
      </c>
      <c r="AO9" s="28">
        <v>-68.796268869190996</v>
      </c>
      <c r="AP9" s="27"/>
      <c r="AQ9" s="27"/>
      <c r="AR9" s="27"/>
      <c r="AS9" s="27">
        <f t="shared" ref="AS9:AS12" si="0">6371000*ACOS(COS(RADIANS(90-AN8))*COS(RADIANS(90-AN9))+SIN(RADIANS(90-AN8
))*SIN(RADIANS(90-AN9))*COS(RADIANS(AO8-AO9)))</f>
        <v>11.653090303672009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350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-11.060265209056</v>
      </c>
      <c r="AO10" s="28">
        <v>-68.796608503906995</v>
      </c>
      <c r="AP10" s="27"/>
      <c r="AQ10" s="27"/>
      <c r="AR10" s="27"/>
      <c r="AS10" s="27">
        <f t="shared" si="0"/>
        <v>41.729328306543636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351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-11.060348458363</v>
      </c>
      <c r="AO11" s="28">
        <v>-68.796777818351003</v>
      </c>
      <c r="AP11" s="27"/>
      <c r="AQ11" s="27"/>
      <c r="AR11" s="27"/>
      <c r="AS11" s="27">
        <f t="shared" si="0"/>
        <v>20.666696997575727</v>
      </c>
      <c r="AT11" s="40"/>
      <c r="AU11" s="41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352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27"/>
      <c r="L12" s="27"/>
      <c r="M12" s="27"/>
      <c r="N12" s="27">
        <v>1</v>
      </c>
      <c r="O12" s="27"/>
      <c r="P12" s="27"/>
      <c r="Q12" s="27"/>
      <c r="R12" s="27"/>
      <c r="S12" s="27"/>
      <c r="T12" s="27"/>
      <c r="U12" s="27"/>
      <c r="V12" s="27">
        <v>1</v>
      </c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 t="s">
        <v>170</v>
      </c>
      <c r="AL12" s="27">
        <v>1</v>
      </c>
      <c r="AM12" s="27"/>
      <c r="AN12" s="28">
        <v>-11.060549177853</v>
      </c>
      <c r="AO12" s="28">
        <v>-68.796648066489993</v>
      </c>
      <c r="AP12" s="27"/>
      <c r="AQ12" s="27"/>
      <c r="AR12" s="27">
        <v>12</v>
      </c>
      <c r="AS12" s="27">
        <f t="shared" si="0"/>
        <v>26.43159643969728</v>
      </c>
      <c r="AT12" s="40"/>
      <c r="AU12" s="41"/>
      <c r="AV12" s="27"/>
      <c r="AW12" s="27"/>
      <c r="AX12" s="27"/>
      <c r="AY12" s="27"/>
      <c r="AZ12" s="27"/>
      <c r="BA12" s="27"/>
      <c r="BB12" s="27"/>
    </row>
    <row r="13" spans="1:54">
      <c r="A13" s="141" t="s">
        <v>22</v>
      </c>
      <c r="B13" s="141"/>
      <c r="C13" s="29">
        <f t="shared" ref="C13:AG13" si="1">SUM(C8:C12)</f>
        <v>0</v>
      </c>
      <c r="D13" s="29">
        <f t="shared" si="1"/>
        <v>0</v>
      </c>
      <c r="E13" s="29">
        <f t="shared" si="1"/>
        <v>0</v>
      </c>
      <c r="F13" s="29">
        <f t="shared" si="1"/>
        <v>4</v>
      </c>
      <c r="G13" s="29">
        <f t="shared" si="1"/>
        <v>0</v>
      </c>
      <c r="H13" s="29">
        <f t="shared" si="1"/>
        <v>0</v>
      </c>
      <c r="I13" s="29">
        <f t="shared" si="1"/>
        <v>4</v>
      </c>
      <c r="J13" s="29">
        <f t="shared" si="1"/>
        <v>0</v>
      </c>
      <c r="K13" s="29">
        <f t="shared" si="1"/>
        <v>0</v>
      </c>
      <c r="L13" s="29">
        <f t="shared" si="1"/>
        <v>3</v>
      </c>
      <c r="M13" s="29">
        <f t="shared" si="1"/>
        <v>0</v>
      </c>
      <c r="N13" s="29">
        <f t="shared" si="1"/>
        <v>2</v>
      </c>
      <c r="O13" s="29">
        <f t="shared" si="1"/>
        <v>0</v>
      </c>
      <c r="P13" s="29">
        <f t="shared" si="1"/>
        <v>0</v>
      </c>
      <c r="Q13" s="29">
        <f t="shared" si="1"/>
        <v>0</v>
      </c>
      <c r="R13" s="29">
        <f t="shared" si="1"/>
        <v>0</v>
      </c>
      <c r="S13" s="29">
        <f t="shared" si="1"/>
        <v>0</v>
      </c>
      <c r="T13" s="29">
        <f t="shared" si="1"/>
        <v>0</v>
      </c>
      <c r="U13" s="29">
        <f t="shared" si="1"/>
        <v>0</v>
      </c>
      <c r="V13" s="29">
        <f t="shared" si="1"/>
        <v>1</v>
      </c>
      <c r="W13" s="29">
        <f t="shared" si="1"/>
        <v>0</v>
      </c>
      <c r="X13" s="29">
        <f t="shared" si="1"/>
        <v>0</v>
      </c>
      <c r="Y13" s="29">
        <f t="shared" si="1"/>
        <v>0</v>
      </c>
      <c r="Z13" s="29">
        <f t="shared" si="1"/>
        <v>0</v>
      </c>
      <c r="AA13" s="29">
        <f t="shared" si="1"/>
        <v>0</v>
      </c>
      <c r="AB13" s="29">
        <f t="shared" si="1"/>
        <v>0</v>
      </c>
      <c r="AC13" s="29">
        <f t="shared" si="1"/>
        <v>0</v>
      </c>
      <c r="AD13" s="29">
        <f t="shared" si="1"/>
        <v>0</v>
      </c>
      <c r="AE13" s="29">
        <f t="shared" si="1"/>
        <v>0</v>
      </c>
      <c r="AF13" s="29">
        <f t="shared" si="1"/>
        <v>0</v>
      </c>
      <c r="AG13" s="29">
        <f t="shared" si="1"/>
        <v>0</v>
      </c>
      <c r="AH13" s="29">
        <f>COUNTA(AH8:AH12)</f>
        <v>0</v>
      </c>
      <c r="AI13" s="29">
        <f>SUM(AI8:AI12)</f>
        <v>0</v>
      </c>
      <c r="AJ13" s="29">
        <f>SUM(AJ8:AJ12)</f>
        <v>0</v>
      </c>
      <c r="AK13" s="29">
        <f>COUNTA(AK8:AK12)</f>
        <v>1</v>
      </c>
      <c r="AL13" s="29">
        <f>SUM(AL8:AL12)</f>
        <v>1</v>
      </c>
      <c r="AM13" s="29">
        <f>SUM(AM8:AM12)</f>
        <v>0</v>
      </c>
      <c r="AN13" s="142" t="s">
        <v>25</v>
      </c>
      <c r="AO13" s="142"/>
      <c r="AP13" s="142">
        <f>AR13+AS13</f>
        <v>124.48071204748865</v>
      </c>
      <c r="AQ13" s="142"/>
      <c r="AR13" s="25">
        <f>SUM(AR8:AR12)</f>
        <v>24</v>
      </c>
      <c r="AS13" s="25">
        <f>SUM(AS8:AS12)</f>
        <v>100.48071204748865</v>
      </c>
      <c r="AT13" s="142" t="s">
        <v>74</v>
      </c>
      <c r="AU13" s="142"/>
      <c r="AV13" s="29">
        <f t="shared" ref="AV13:BB13" si="2">SUM(AV8:AV12)</f>
        <v>0</v>
      </c>
      <c r="AW13" s="29">
        <f t="shared" si="2"/>
        <v>0</v>
      </c>
      <c r="AX13" s="29">
        <f t="shared" si="2"/>
        <v>0</v>
      </c>
      <c r="AY13" s="29">
        <f t="shared" si="2"/>
        <v>0</v>
      </c>
      <c r="AZ13" s="29">
        <f t="shared" si="2"/>
        <v>0</v>
      </c>
      <c r="BA13" s="29">
        <f t="shared" si="2"/>
        <v>0</v>
      </c>
      <c r="BB13" s="29">
        <f t="shared" si="2"/>
        <v>0</v>
      </c>
    </row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3:B13"/>
    <mergeCell ref="AN13:AO13"/>
    <mergeCell ref="AP13:AQ13"/>
    <mergeCell ref="AT13:AU13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1148-5328-4A6C-9B05-4B07C10459E0}">
  <sheetPr>
    <tabColor theme="9"/>
    <pageSetUpPr fitToPage="1"/>
  </sheetPr>
  <dimension ref="A1:BB183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M43" sqref="M43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2" width="7" style="1" bestFit="1" customWidth="1"/>
    <col min="43" max="44" width="6.109375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285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-11.061114152907001</v>
      </c>
      <c r="AO8" s="28">
        <v>-68.795085679739003</v>
      </c>
      <c r="AP8" s="55">
        <v>1461</v>
      </c>
      <c r="AQ8" s="55">
        <v>1448</v>
      </c>
      <c r="AR8" s="55">
        <f>AP8-AQ8</f>
        <v>13</v>
      </c>
      <c r="AS8" s="55">
        <v>0</v>
      </c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286</v>
      </c>
      <c r="C9" s="27"/>
      <c r="D9" s="27"/>
      <c r="E9" s="27"/>
      <c r="F9" s="27"/>
      <c r="G9" s="27"/>
      <c r="H9" s="27"/>
      <c r="I9" s="27">
        <v>1</v>
      </c>
      <c r="J9" s="27"/>
      <c r="K9" s="43"/>
      <c r="L9" s="43">
        <v>1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-11.060948641851001</v>
      </c>
      <c r="AO9" s="28">
        <v>-68.794790972024003</v>
      </c>
      <c r="AP9" s="55" t="s">
        <v>420</v>
      </c>
      <c r="AQ9" s="55" t="s">
        <v>420</v>
      </c>
      <c r="AR9" s="55">
        <f t="shared" ref="AR9:AR21" si="0">AP9-AQ9</f>
        <v>0</v>
      </c>
      <c r="AS9" s="55">
        <f>AQ8-AP9</f>
        <v>40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353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43"/>
      <c r="L10" s="43"/>
      <c r="M10" s="43">
        <v>1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-11.0608</v>
      </c>
      <c r="AO10" s="28">
        <v>-68.794483999999997</v>
      </c>
      <c r="AP10" s="55" t="s">
        <v>421</v>
      </c>
      <c r="AQ10" s="55" t="s">
        <v>421</v>
      </c>
      <c r="AR10" s="55">
        <f t="shared" si="0"/>
        <v>0</v>
      </c>
      <c r="AS10" s="55">
        <f t="shared" ref="AS10:AS20" si="1">AQ9-AP10</f>
        <v>37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354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43"/>
      <c r="L11" s="43">
        <v>1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-11.060640324321</v>
      </c>
      <c r="AO11" s="28">
        <v>-68.794226367025999</v>
      </c>
      <c r="AP11" s="55" t="s">
        <v>422</v>
      </c>
      <c r="AQ11" s="55" t="s">
        <v>422</v>
      </c>
      <c r="AR11" s="55">
        <f t="shared" si="0"/>
        <v>0</v>
      </c>
      <c r="AS11" s="55">
        <f t="shared" si="1"/>
        <v>34</v>
      </c>
      <c r="AT11" s="40"/>
      <c r="AU11" s="41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355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43"/>
      <c r="L12" s="43">
        <v>1</v>
      </c>
      <c r="M12" s="43"/>
      <c r="N12" s="43"/>
      <c r="O12" s="43"/>
      <c r="P12" s="43"/>
      <c r="Q12" s="43"/>
      <c r="R12" s="43"/>
      <c r="S12" s="43"/>
      <c r="T12" s="43"/>
      <c r="U12" s="43"/>
      <c r="V12" s="43">
        <v>1</v>
      </c>
      <c r="W12" s="43"/>
      <c r="X12" s="43"/>
      <c r="Y12" s="43"/>
      <c r="Z12" s="43"/>
      <c r="AA12" s="43"/>
      <c r="AB12" s="43"/>
      <c r="AC12" s="43"/>
      <c r="AD12" s="27"/>
      <c r="AE12" s="27"/>
      <c r="AF12" s="27"/>
      <c r="AG12" s="27"/>
      <c r="AH12" s="27"/>
      <c r="AI12" s="27">
        <v>1</v>
      </c>
      <c r="AJ12" s="27"/>
      <c r="AK12" s="27" t="s">
        <v>152</v>
      </c>
      <c r="AL12" s="27">
        <v>1</v>
      </c>
      <c r="AM12" s="27"/>
      <c r="AN12" s="28">
        <v>-11.060488633030999</v>
      </c>
      <c r="AO12" s="28">
        <v>-68.793906848877</v>
      </c>
      <c r="AP12" s="55">
        <v>1297</v>
      </c>
      <c r="AQ12" s="55">
        <v>1271</v>
      </c>
      <c r="AR12" s="55">
        <f t="shared" si="0"/>
        <v>26</v>
      </c>
      <c r="AS12" s="55">
        <f t="shared" si="1"/>
        <v>40</v>
      </c>
      <c r="AT12" s="40"/>
      <c r="AU12" s="41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356</v>
      </c>
      <c r="C13" s="27"/>
      <c r="D13" s="27"/>
      <c r="E13" s="27"/>
      <c r="F13" s="27">
        <v>1</v>
      </c>
      <c r="G13" s="27"/>
      <c r="H13" s="27">
        <v>1</v>
      </c>
      <c r="I13" s="27"/>
      <c r="J13" s="27"/>
      <c r="K13" s="43"/>
      <c r="L13" s="43">
        <v>1</v>
      </c>
      <c r="M13" s="43"/>
      <c r="N13" s="43"/>
      <c r="O13" s="43"/>
      <c r="P13" s="43"/>
      <c r="Q13" s="43"/>
      <c r="R13" s="43"/>
      <c r="S13" s="43"/>
      <c r="T13" s="43"/>
      <c r="U13" s="43"/>
      <c r="V13" s="43">
        <v>1</v>
      </c>
      <c r="W13" s="43"/>
      <c r="X13" s="43"/>
      <c r="Y13" s="43"/>
      <c r="Z13" s="43"/>
      <c r="AA13" s="43"/>
      <c r="AB13" s="43"/>
      <c r="AC13" s="43"/>
      <c r="AD13" s="27"/>
      <c r="AE13" s="27"/>
      <c r="AF13" s="27"/>
      <c r="AG13" s="27"/>
      <c r="AH13" s="27"/>
      <c r="AI13" s="27"/>
      <c r="AJ13" s="27"/>
      <c r="AK13" s="27" t="s">
        <v>153</v>
      </c>
      <c r="AL13" s="27">
        <v>1</v>
      </c>
      <c r="AM13" s="27"/>
      <c r="AN13" s="28">
        <v>-11.060157609821999</v>
      </c>
      <c r="AO13" s="28">
        <v>-68.793341238050999</v>
      </c>
      <c r="AP13" s="55">
        <v>1198</v>
      </c>
      <c r="AQ13" s="55">
        <v>1172</v>
      </c>
      <c r="AR13" s="55">
        <f t="shared" si="0"/>
        <v>26</v>
      </c>
      <c r="AS13" s="55">
        <f t="shared" si="1"/>
        <v>73</v>
      </c>
      <c r="AT13" s="40"/>
      <c r="AU13" s="41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357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43"/>
      <c r="L14" s="43">
        <v>1</v>
      </c>
      <c r="M14" s="43"/>
      <c r="N14" s="43"/>
      <c r="O14" s="43"/>
      <c r="P14" s="43"/>
      <c r="Q14" s="43">
        <v>1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-11.060121085695</v>
      </c>
      <c r="AO14" s="28">
        <v>-68.793066646903</v>
      </c>
      <c r="AP14" s="55" t="s">
        <v>423</v>
      </c>
      <c r="AQ14" s="55" t="s">
        <v>423</v>
      </c>
      <c r="AR14" s="55">
        <f t="shared" si="0"/>
        <v>0</v>
      </c>
      <c r="AS14" s="55">
        <f t="shared" si="1"/>
        <v>31</v>
      </c>
      <c r="AT14" s="40"/>
      <c r="AU14" s="41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358</v>
      </c>
      <c r="C15" s="27"/>
      <c r="D15" s="27"/>
      <c r="E15" s="27"/>
      <c r="F15" s="27">
        <v>1</v>
      </c>
      <c r="G15" s="27"/>
      <c r="H15" s="27"/>
      <c r="I15" s="27">
        <v>1</v>
      </c>
      <c r="J15" s="27"/>
      <c r="K15" s="43"/>
      <c r="L15" s="43">
        <v>1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-11.060102987547999</v>
      </c>
      <c r="AO15" s="28">
        <v>-68.792881909757</v>
      </c>
      <c r="AP15" s="55" t="s">
        <v>424</v>
      </c>
      <c r="AQ15" s="55" t="s">
        <v>424</v>
      </c>
      <c r="AR15" s="55">
        <f t="shared" si="0"/>
        <v>0</v>
      </c>
      <c r="AS15" s="55">
        <f t="shared" si="1"/>
        <v>22</v>
      </c>
      <c r="AT15" s="40"/>
      <c r="AU15" s="41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27">
        <v>359</v>
      </c>
      <c r="C16" s="27"/>
      <c r="D16" s="27"/>
      <c r="E16" s="27"/>
      <c r="F16" s="27">
        <v>1</v>
      </c>
      <c r="G16" s="27"/>
      <c r="H16" s="27"/>
      <c r="I16" s="27">
        <v>1</v>
      </c>
      <c r="J16" s="27"/>
      <c r="K16" s="43"/>
      <c r="L16" s="43">
        <v>1</v>
      </c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>
        <v>-11.06011614973</v>
      </c>
      <c r="AO16" s="28">
        <v>-68.792538587002994</v>
      </c>
      <c r="AP16" s="55" t="s">
        <v>425</v>
      </c>
      <c r="AQ16" s="55">
        <v>1080</v>
      </c>
      <c r="AR16" s="55">
        <f t="shared" si="0"/>
        <v>0</v>
      </c>
      <c r="AS16" s="55">
        <f>AQ15-AP16</f>
        <v>39</v>
      </c>
      <c r="AT16" s="40"/>
      <c r="AU16" s="41"/>
      <c r="AV16" s="27"/>
      <c r="AW16" s="27"/>
      <c r="AX16" s="27"/>
      <c r="AY16" s="27"/>
      <c r="AZ16" s="27"/>
      <c r="BA16" s="27"/>
      <c r="BB16" s="27"/>
    </row>
    <row r="17" spans="1:54">
      <c r="A17" s="27">
        <v>10</v>
      </c>
      <c r="B17" s="27">
        <v>360</v>
      </c>
      <c r="C17" s="27"/>
      <c r="D17" s="27"/>
      <c r="E17" s="27"/>
      <c r="F17" s="27">
        <v>1</v>
      </c>
      <c r="G17" s="27"/>
      <c r="H17" s="27"/>
      <c r="I17" s="27">
        <v>1</v>
      </c>
      <c r="J17" s="27"/>
      <c r="K17" s="43"/>
      <c r="L17" s="43">
        <v>1</v>
      </c>
      <c r="M17" s="43"/>
      <c r="N17" s="43"/>
      <c r="O17" s="43"/>
      <c r="P17" s="43"/>
      <c r="Q17" s="43"/>
      <c r="R17" s="43"/>
      <c r="S17" s="43"/>
      <c r="T17" s="43"/>
      <c r="U17" s="43"/>
      <c r="V17" s="43">
        <v>1</v>
      </c>
      <c r="W17" s="43"/>
      <c r="X17" s="43"/>
      <c r="Y17" s="43"/>
      <c r="Z17" s="43"/>
      <c r="AA17" s="43"/>
      <c r="AB17" s="43"/>
      <c r="AC17" s="43"/>
      <c r="AD17" s="27"/>
      <c r="AE17" s="27"/>
      <c r="AF17" s="27"/>
      <c r="AG17" s="27"/>
      <c r="AH17" s="27"/>
      <c r="AI17" s="27"/>
      <c r="AJ17" s="27"/>
      <c r="AK17" s="27" t="s">
        <v>154</v>
      </c>
      <c r="AL17" s="27">
        <v>1</v>
      </c>
      <c r="AM17" s="27"/>
      <c r="AN17" s="28">
        <v>-11.060101013715</v>
      </c>
      <c r="AO17" s="28">
        <v>-68.792382683604004</v>
      </c>
      <c r="AP17" s="55">
        <v>1062</v>
      </c>
      <c r="AQ17" s="55">
        <v>1036</v>
      </c>
      <c r="AR17" s="55">
        <f t="shared" si="0"/>
        <v>26</v>
      </c>
      <c r="AS17" s="55">
        <f>AQ16-AP17</f>
        <v>18</v>
      </c>
      <c r="AT17" s="40"/>
      <c r="AU17" s="41"/>
      <c r="AV17" s="27"/>
      <c r="AW17" s="27"/>
      <c r="AX17" s="27"/>
      <c r="AY17" s="27"/>
      <c r="AZ17" s="27"/>
      <c r="BA17" s="27"/>
      <c r="BB17" s="27"/>
    </row>
    <row r="18" spans="1:54">
      <c r="A18" s="27">
        <v>11</v>
      </c>
      <c r="B18" s="27">
        <v>361</v>
      </c>
      <c r="C18" s="27"/>
      <c r="D18" s="27"/>
      <c r="E18" s="27"/>
      <c r="F18" s="27">
        <v>1</v>
      </c>
      <c r="G18" s="27"/>
      <c r="H18" s="27"/>
      <c r="I18" s="27">
        <v>1</v>
      </c>
      <c r="J18" s="27"/>
      <c r="K18" s="43"/>
      <c r="L18" s="43">
        <v>1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-11.060593928512001</v>
      </c>
      <c r="AO18" s="28">
        <v>-68.792361896485005</v>
      </c>
      <c r="AP18" s="55" t="s">
        <v>426</v>
      </c>
      <c r="AQ18" s="55" t="s">
        <v>426</v>
      </c>
      <c r="AR18" s="55">
        <f t="shared" si="0"/>
        <v>0</v>
      </c>
      <c r="AS18" s="55">
        <f>AQ17-AP18</f>
        <v>56</v>
      </c>
      <c r="AT18" s="40"/>
      <c r="AU18" s="41"/>
      <c r="AV18" s="27"/>
      <c r="AW18" s="27"/>
      <c r="AX18" s="27"/>
      <c r="AY18" s="27"/>
      <c r="AZ18" s="27"/>
      <c r="BA18" s="27"/>
      <c r="BB18" s="27"/>
    </row>
    <row r="19" spans="1:54">
      <c r="A19" s="27">
        <v>12</v>
      </c>
      <c r="B19" s="27">
        <v>362</v>
      </c>
      <c r="C19" s="27"/>
      <c r="D19" s="27"/>
      <c r="E19" s="27"/>
      <c r="F19" s="27">
        <v>1</v>
      </c>
      <c r="G19" s="27"/>
      <c r="H19" s="27"/>
      <c r="I19" s="27">
        <v>1</v>
      </c>
      <c r="J19" s="27"/>
      <c r="K19" s="27"/>
      <c r="L19" s="27">
        <v>1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>
        <v>-11.060906195200999</v>
      </c>
      <c r="AO19" s="28">
        <v>-68.792365249246004</v>
      </c>
      <c r="AP19" s="55" t="s">
        <v>427</v>
      </c>
      <c r="AQ19" s="55" t="s">
        <v>427</v>
      </c>
      <c r="AR19" s="55">
        <f t="shared" si="0"/>
        <v>0</v>
      </c>
      <c r="AS19" s="55">
        <f t="shared" si="1"/>
        <v>34</v>
      </c>
      <c r="AT19" s="40"/>
      <c r="AU19" s="41"/>
      <c r="AV19" s="27"/>
      <c r="AW19" s="27"/>
      <c r="AX19" s="27"/>
      <c r="AY19" s="27"/>
      <c r="AZ19" s="27"/>
      <c r="BA19" s="27"/>
      <c r="BB19" s="27"/>
    </row>
    <row r="20" spans="1:54">
      <c r="A20" s="27">
        <v>13</v>
      </c>
      <c r="B20" s="27">
        <v>363</v>
      </c>
      <c r="C20" s="27"/>
      <c r="D20" s="27"/>
      <c r="E20" s="27"/>
      <c r="F20" s="27">
        <v>1</v>
      </c>
      <c r="G20" s="27"/>
      <c r="H20" s="27">
        <v>1</v>
      </c>
      <c r="I20" s="27"/>
      <c r="J20" s="27"/>
      <c r="K20" s="27"/>
      <c r="L20" s="27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8">
        <v>-11.061177001555</v>
      </c>
      <c r="AO20" s="28">
        <v>-68.792364243416998</v>
      </c>
      <c r="AP20" s="55" t="s">
        <v>428</v>
      </c>
      <c r="AQ20" s="55" t="s">
        <v>428</v>
      </c>
      <c r="AR20" s="55">
        <f t="shared" si="0"/>
        <v>0</v>
      </c>
      <c r="AS20" s="55">
        <f t="shared" si="1"/>
        <v>32</v>
      </c>
      <c r="AT20" s="40"/>
      <c r="AU20" s="41"/>
      <c r="AV20" s="27"/>
      <c r="AW20" s="27"/>
      <c r="AX20" s="27"/>
      <c r="AY20" s="27"/>
      <c r="AZ20" s="27"/>
      <c r="BA20" s="27"/>
      <c r="BB20" s="27"/>
    </row>
    <row r="21" spans="1:54">
      <c r="A21" s="27">
        <v>14</v>
      </c>
      <c r="B21" s="27">
        <v>364</v>
      </c>
      <c r="C21" s="27"/>
      <c r="D21" s="27"/>
      <c r="E21" s="27"/>
      <c r="F21" s="27">
        <v>1</v>
      </c>
      <c r="G21" s="27"/>
      <c r="H21" s="27"/>
      <c r="I21" s="27">
        <v>1</v>
      </c>
      <c r="J21" s="27"/>
      <c r="K21" s="27"/>
      <c r="L21" s="27"/>
      <c r="M21" s="27"/>
      <c r="N21" s="27">
        <v>1</v>
      </c>
      <c r="O21" s="27"/>
      <c r="P21" s="27"/>
      <c r="Q21" s="27"/>
      <c r="R21" s="27"/>
      <c r="S21" s="27"/>
      <c r="T21" s="27"/>
      <c r="U21" s="27"/>
      <c r="V21" s="27">
        <v>1</v>
      </c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 t="s">
        <v>155</v>
      </c>
      <c r="AL21" s="27">
        <v>1</v>
      </c>
      <c r="AM21" s="27"/>
      <c r="AN21" s="28">
        <v>-11.06151756569</v>
      </c>
      <c r="AO21" s="28">
        <v>-68.792353849858003</v>
      </c>
      <c r="AP21" s="55">
        <v>888</v>
      </c>
      <c r="AQ21" s="55">
        <v>875</v>
      </c>
      <c r="AR21" s="55">
        <f t="shared" si="0"/>
        <v>13</v>
      </c>
      <c r="AS21" s="55">
        <f>AQ20-AP21</f>
        <v>26</v>
      </c>
      <c r="AT21" s="40"/>
      <c r="AU21" s="41"/>
      <c r="AV21" s="27"/>
      <c r="AW21" s="27"/>
      <c r="AX21" s="27"/>
      <c r="AY21" s="27"/>
      <c r="AZ21" s="27"/>
      <c r="BA21" s="27"/>
      <c r="BB21" s="27"/>
    </row>
    <row r="22" spans="1:54">
      <c r="A22" s="141" t="s">
        <v>22</v>
      </c>
      <c r="B22" s="141"/>
      <c r="C22" s="29">
        <f t="shared" ref="C22:AJ22" si="2">SUM(C8:C21)</f>
        <v>0</v>
      </c>
      <c r="D22" s="29">
        <f t="shared" si="2"/>
        <v>0</v>
      </c>
      <c r="E22" s="29">
        <f t="shared" si="2"/>
        <v>0</v>
      </c>
      <c r="F22" s="29">
        <f t="shared" si="2"/>
        <v>12</v>
      </c>
      <c r="G22" s="29">
        <f t="shared" si="2"/>
        <v>0</v>
      </c>
      <c r="H22" s="29">
        <f t="shared" si="2"/>
        <v>3</v>
      </c>
      <c r="I22" s="29">
        <f t="shared" si="2"/>
        <v>10</v>
      </c>
      <c r="J22" s="29">
        <f t="shared" si="2"/>
        <v>0</v>
      </c>
      <c r="K22" s="29">
        <f t="shared" si="2"/>
        <v>0</v>
      </c>
      <c r="L22" s="29">
        <f t="shared" si="2"/>
        <v>11</v>
      </c>
      <c r="M22" s="29">
        <f t="shared" si="2"/>
        <v>1</v>
      </c>
      <c r="N22" s="29">
        <f t="shared" si="2"/>
        <v>2</v>
      </c>
      <c r="O22" s="29">
        <f t="shared" si="2"/>
        <v>0</v>
      </c>
      <c r="P22" s="29">
        <f t="shared" si="2"/>
        <v>0</v>
      </c>
      <c r="Q22" s="29">
        <f t="shared" si="2"/>
        <v>1</v>
      </c>
      <c r="R22" s="29">
        <f t="shared" si="2"/>
        <v>0</v>
      </c>
      <c r="S22" s="29">
        <f t="shared" si="2"/>
        <v>0</v>
      </c>
      <c r="T22" s="29">
        <f t="shared" si="2"/>
        <v>0</v>
      </c>
      <c r="U22" s="29">
        <f t="shared" si="2"/>
        <v>0</v>
      </c>
      <c r="V22" s="29">
        <f t="shared" si="2"/>
        <v>4</v>
      </c>
      <c r="W22" s="29">
        <f t="shared" si="2"/>
        <v>0</v>
      </c>
      <c r="X22" s="29">
        <f t="shared" si="2"/>
        <v>0</v>
      </c>
      <c r="Y22" s="29">
        <f t="shared" si="2"/>
        <v>0</v>
      </c>
      <c r="Z22" s="29">
        <f t="shared" si="2"/>
        <v>0</v>
      </c>
      <c r="AA22" s="29">
        <f t="shared" si="2"/>
        <v>0</v>
      </c>
      <c r="AB22" s="29">
        <f t="shared" si="2"/>
        <v>0</v>
      </c>
      <c r="AC22" s="29">
        <f t="shared" si="2"/>
        <v>0</v>
      </c>
      <c r="AD22" s="29">
        <f t="shared" si="2"/>
        <v>0</v>
      </c>
      <c r="AE22" s="29">
        <f t="shared" si="2"/>
        <v>0</v>
      </c>
      <c r="AF22" s="29">
        <f t="shared" si="2"/>
        <v>0</v>
      </c>
      <c r="AG22" s="29">
        <f t="shared" si="2"/>
        <v>0</v>
      </c>
      <c r="AH22" s="29">
        <f t="shared" si="2"/>
        <v>0</v>
      </c>
      <c r="AI22" s="29">
        <f t="shared" si="2"/>
        <v>1</v>
      </c>
      <c r="AJ22" s="29">
        <f t="shared" si="2"/>
        <v>0</v>
      </c>
      <c r="AK22" s="29">
        <f>COUNTA(AK8:AK21)</f>
        <v>4</v>
      </c>
      <c r="AL22" s="29">
        <f>SUM(AL8:AL21)</f>
        <v>4</v>
      </c>
      <c r="AM22" s="29">
        <f>SUM(AM8:AM21)</f>
        <v>0</v>
      </c>
      <c r="AN22" s="142" t="s">
        <v>25</v>
      </c>
      <c r="AO22" s="142"/>
      <c r="AP22" s="142">
        <f>AR22+AS22</f>
        <v>586</v>
      </c>
      <c r="AQ22" s="142"/>
      <c r="AR22" s="25">
        <f>SUM(AR8:AR21)</f>
        <v>104</v>
      </c>
      <c r="AS22" s="25">
        <f>SUM(AS8:AS21)</f>
        <v>482</v>
      </c>
      <c r="AT22" s="142" t="s">
        <v>74</v>
      </c>
      <c r="AU22" s="142"/>
      <c r="AV22" s="29">
        <f t="shared" ref="AV22:BB22" si="3">SUM(AV8:AV21)</f>
        <v>0</v>
      </c>
      <c r="AW22" s="29">
        <f t="shared" si="3"/>
        <v>0</v>
      </c>
      <c r="AX22" s="29">
        <f t="shared" si="3"/>
        <v>0</v>
      </c>
      <c r="AY22" s="29">
        <f t="shared" si="3"/>
        <v>0</v>
      </c>
      <c r="AZ22" s="29">
        <f t="shared" si="3"/>
        <v>0</v>
      </c>
      <c r="BA22" s="29">
        <f t="shared" si="3"/>
        <v>0</v>
      </c>
      <c r="BB22" s="29">
        <f t="shared" si="3"/>
        <v>0</v>
      </c>
    </row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22:B22"/>
    <mergeCell ref="AN22:AO22"/>
    <mergeCell ref="AP22:AQ22"/>
    <mergeCell ref="AT22:AU2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FA7C-6C06-495B-B56F-C173D359E1F5}">
  <sheetPr>
    <tabColor rgb="FFFF0000"/>
    <pageSetUpPr fitToPage="1"/>
  </sheetPr>
  <dimension ref="A1:BB174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U24" sqref="AU24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355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-11.060488633030999</v>
      </c>
      <c r="AO8" s="28">
        <v>-68.793906848877</v>
      </c>
      <c r="AP8" s="27"/>
      <c r="AQ8" s="27"/>
      <c r="AR8" s="27">
        <v>12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354</v>
      </c>
      <c r="C9" s="27"/>
      <c r="D9" s="27"/>
      <c r="E9" s="27"/>
      <c r="F9" s="27"/>
      <c r="G9" s="27"/>
      <c r="H9" s="27"/>
      <c r="I9" s="27">
        <v>1</v>
      </c>
      <c r="J9" s="27"/>
      <c r="K9" s="27"/>
      <c r="L9" s="43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-11.060640324321</v>
      </c>
      <c r="AO9" s="28">
        <v>-68.794226367025999</v>
      </c>
      <c r="AP9" s="27"/>
      <c r="AQ9" s="27"/>
      <c r="AR9" s="27"/>
      <c r="AS9" s="27">
        <f t="shared" ref="AS9:AS12" si="0">6371000*ACOS(COS(RADIANS(90-AN8))*COS(RADIANS(90-AN9))+SIN(RADIANS(90-AN8
))*SIN(RADIANS(90-AN9))*COS(RADIANS(AO8-AO9)))</f>
        <v>38.734183276881716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365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-11.060972991867001</v>
      </c>
      <c r="AO10" s="28">
        <v>-68.794030230491998</v>
      </c>
      <c r="AP10" s="27"/>
      <c r="AQ10" s="27"/>
      <c r="AR10" s="27"/>
      <c r="AS10" s="27">
        <f t="shared" si="0"/>
        <v>42.737230925341983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366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-11.061286245091001</v>
      </c>
      <c r="AO11" s="28">
        <v>-68.793859910218998</v>
      </c>
      <c r="AP11" s="27"/>
      <c r="AQ11" s="27"/>
      <c r="AR11" s="27"/>
      <c r="AS11" s="27">
        <f t="shared" si="0"/>
        <v>39.481101118430615</v>
      </c>
      <c r="AT11" s="40"/>
      <c r="AU11" s="41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367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/>
      <c r="M12" s="27"/>
      <c r="N12" s="27">
        <v>1</v>
      </c>
      <c r="O12" s="27"/>
      <c r="P12" s="27"/>
      <c r="Q12" s="27"/>
      <c r="R12" s="27"/>
      <c r="S12" s="27"/>
      <c r="T12" s="27"/>
      <c r="U12" s="27"/>
      <c r="V12" s="43">
        <v>1</v>
      </c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 t="s">
        <v>171</v>
      </c>
      <c r="AL12" s="27">
        <v>1</v>
      </c>
      <c r="AM12" s="27"/>
      <c r="AN12" s="28">
        <v>-11.061554418825001</v>
      </c>
      <c r="AO12" s="28">
        <v>-68.793734516948007</v>
      </c>
      <c r="AP12" s="27"/>
      <c r="AQ12" s="27"/>
      <c r="AR12" s="27">
        <v>12</v>
      </c>
      <c r="AS12" s="27">
        <f t="shared" si="0"/>
        <v>32.809452182359642</v>
      </c>
      <c r="AT12" s="40"/>
      <c r="AU12" s="41"/>
      <c r="AV12" s="27"/>
      <c r="AW12" s="27"/>
      <c r="AX12" s="27"/>
      <c r="AY12" s="27"/>
      <c r="AZ12" s="27"/>
      <c r="BA12" s="27"/>
      <c r="BB12" s="27"/>
    </row>
    <row r="13" spans="1:54">
      <c r="A13" s="141" t="s">
        <v>22</v>
      </c>
      <c r="B13" s="141"/>
      <c r="C13" s="29">
        <f t="shared" ref="C13" si="1">SUM(C8:C12)</f>
        <v>0</v>
      </c>
      <c r="D13" s="29">
        <f t="shared" ref="D13:AJ13" si="2">SUM(D8:D12)</f>
        <v>0</v>
      </c>
      <c r="E13" s="29">
        <f t="shared" si="2"/>
        <v>0</v>
      </c>
      <c r="F13" s="29">
        <f t="shared" si="2"/>
        <v>3</v>
      </c>
      <c r="G13" s="29">
        <f t="shared" si="2"/>
        <v>0</v>
      </c>
      <c r="H13" s="29">
        <f t="shared" si="2"/>
        <v>1</v>
      </c>
      <c r="I13" s="29">
        <f t="shared" si="2"/>
        <v>3</v>
      </c>
      <c r="J13" s="29">
        <f t="shared" si="2"/>
        <v>0</v>
      </c>
      <c r="K13" s="29">
        <f t="shared" si="2"/>
        <v>0</v>
      </c>
      <c r="L13" s="29">
        <f t="shared" si="2"/>
        <v>3</v>
      </c>
      <c r="M13" s="29">
        <f t="shared" si="2"/>
        <v>0</v>
      </c>
      <c r="N13" s="29">
        <f t="shared" si="2"/>
        <v>2</v>
      </c>
      <c r="O13" s="29">
        <f t="shared" si="2"/>
        <v>0</v>
      </c>
      <c r="P13" s="29">
        <f t="shared" si="2"/>
        <v>0</v>
      </c>
      <c r="Q13" s="29">
        <f t="shared" si="2"/>
        <v>0</v>
      </c>
      <c r="R13" s="29">
        <f t="shared" si="2"/>
        <v>0</v>
      </c>
      <c r="S13" s="29">
        <f t="shared" si="2"/>
        <v>0</v>
      </c>
      <c r="T13" s="29">
        <f t="shared" si="2"/>
        <v>0</v>
      </c>
      <c r="U13" s="29">
        <f t="shared" si="2"/>
        <v>0</v>
      </c>
      <c r="V13" s="29">
        <f t="shared" si="2"/>
        <v>1</v>
      </c>
      <c r="W13" s="29">
        <f t="shared" si="2"/>
        <v>0</v>
      </c>
      <c r="X13" s="29">
        <f t="shared" si="2"/>
        <v>0</v>
      </c>
      <c r="Y13" s="29">
        <f t="shared" si="2"/>
        <v>0</v>
      </c>
      <c r="Z13" s="29">
        <f t="shared" si="2"/>
        <v>0</v>
      </c>
      <c r="AA13" s="29">
        <f t="shared" si="2"/>
        <v>0</v>
      </c>
      <c r="AB13" s="29">
        <f t="shared" si="2"/>
        <v>0</v>
      </c>
      <c r="AC13" s="29">
        <f t="shared" si="2"/>
        <v>0</v>
      </c>
      <c r="AD13" s="29">
        <f t="shared" si="2"/>
        <v>0</v>
      </c>
      <c r="AE13" s="29">
        <f t="shared" si="2"/>
        <v>0</v>
      </c>
      <c r="AF13" s="29">
        <f t="shared" si="2"/>
        <v>0</v>
      </c>
      <c r="AG13" s="29">
        <f t="shared" si="2"/>
        <v>0</v>
      </c>
      <c r="AH13" s="29">
        <f t="shared" si="2"/>
        <v>0</v>
      </c>
      <c r="AI13" s="29">
        <f t="shared" si="2"/>
        <v>0</v>
      </c>
      <c r="AJ13" s="29">
        <f t="shared" si="2"/>
        <v>0</v>
      </c>
      <c r="AK13" s="29">
        <f>COUNTA(AK8:AK12)</f>
        <v>1</v>
      </c>
      <c r="AL13" s="29">
        <f>SUM(AL8:AL12)</f>
        <v>1</v>
      </c>
      <c r="AM13" s="29">
        <f>SUM(AM8:AM12)</f>
        <v>0</v>
      </c>
      <c r="AN13" s="142" t="s">
        <v>25</v>
      </c>
      <c r="AO13" s="142"/>
      <c r="AP13" s="142">
        <f>AR13+AS13</f>
        <v>177.76196750301395</v>
      </c>
      <c r="AQ13" s="142"/>
      <c r="AR13" s="25">
        <f>SUM(AR8:AR12)</f>
        <v>24</v>
      </c>
      <c r="AS13" s="25">
        <f>SUM(AS8:AS12)</f>
        <v>153.76196750301395</v>
      </c>
      <c r="AT13" s="142" t="s">
        <v>74</v>
      </c>
      <c r="AU13" s="142"/>
      <c r="AV13" s="29">
        <f t="shared" ref="AV13:BB13" si="3">SUM(AV8:AV12)</f>
        <v>0</v>
      </c>
      <c r="AW13" s="29">
        <f t="shared" si="3"/>
        <v>0</v>
      </c>
      <c r="AX13" s="29">
        <f t="shared" si="3"/>
        <v>0</v>
      </c>
      <c r="AY13" s="29">
        <f t="shared" si="3"/>
        <v>0</v>
      </c>
      <c r="AZ13" s="29">
        <f t="shared" si="3"/>
        <v>0</v>
      </c>
      <c r="BA13" s="29">
        <f t="shared" si="3"/>
        <v>0</v>
      </c>
      <c r="BB13" s="29">
        <f t="shared" si="3"/>
        <v>0</v>
      </c>
    </row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3:B13"/>
    <mergeCell ref="AN13:AO13"/>
    <mergeCell ref="AP13:AQ13"/>
    <mergeCell ref="AT13:AU13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AD4B-B251-401D-810D-5AC8525BEEC3}">
  <sheetPr>
    <tabColor rgb="FFFF0000"/>
    <pageSetUpPr fitToPage="1"/>
  </sheetPr>
  <dimension ref="A1:BB172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4.332031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294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-11.058633781078999</v>
      </c>
      <c r="AO8" s="28">
        <v>-68.795330431311996</v>
      </c>
      <c r="AP8" s="27"/>
      <c r="AQ8" s="27"/>
      <c r="AR8" s="27">
        <v>12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368</v>
      </c>
      <c r="C9" s="27"/>
      <c r="D9" s="27"/>
      <c r="E9" s="27"/>
      <c r="F9" s="27">
        <v>1</v>
      </c>
      <c r="G9" s="27"/>
      <c r="H9" s="27"/>
      <c r="I9" s="27">
        <v>1</v>
      </c>
      <c r="J9" s="27"/>
      <c r="K9" s="27"/>
      <c r="L9" s="43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-11.058796661079001</v>
      </c>
      <c r="AO9" s="28">
        <v>-68.795248959212998</v>
      </c>
      <c r="AP9" s="27"/>
      <c r="AQ9" s="27"/>
      <c r="AR9" s="27"/>
      <c r="AS9" s="27">
        <f t="shared" ref="AS9:AS10" si="0">6371000*ACOS(COS(RADIANS(90-AN8))*COS(RADIANS(90-AN9))+SIN(RADIANS(90-AN8
))*SIN(RADIANS(90-AN9))*COS(RADIANS(AO8-AO9)))</f>
        <v>20.175928627371277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369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/>
      <c r="M10" s="27"/>
      <c r="N10" s="27">
        <v>1</v>
      </c>
      <c r="O10" s="27"/>
      <c r="P10" s="27"/>
      <c r="Q10" s="27"/>
      <c r="R10" s="27"/>
      <c r="S10" s="27"/>
      <c r="T10" s="27"/>
      <c r="U10" s="27"/>
      <c r="V10" s="27">
        <v>1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 t="s">
        <v>176</v>
      </c>
      <c r="AL10" s="27">
        <v>1</v>
      </c>
      <c r="AM10" s="27"/>
      <c r="AN10" s="28">
        <v>-11.059103993582999</v>
      </c>
      <c r="AO10" s="28">
        <v>-68.795078638941007</v>
      </c>
      <c r="AP10" s="27"/>
      <c r="AQ10" s="27"/>
      <c r="AR10" s="27">
        <v>12</v>
      </c>
      <c r="AS10" s="27">
        <f t="shared" si="0"/>
        <v>38.901700423281895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141" t="s">
        <v>22</v>
      </c>
      <c r="B11" s="141"/>
      <c r="C11" s="29">
        <f t="shared" ref="C11:AG11" si="1">SUM(C8:C10)</f>
        <v>0</v>
      </c>
      <c r="D11" s="29">
        <f t="shared" si="1"/>
        <v>0</v>
      </c>
      <c r="E11" s="29">
        <f t="shared" si="1"/>
        <v>0</v>
      </c>
      <c r="F11" s="29">
        <f t="shared" si="1"/>
        <v>2</v>
      </c>
      <c r="G11" s="29">
        <f t="shared" si="1"/>
        <v>0</v>
      </c>
      <c r="H11" s="29">
        <f t="shared" si="1"/>
        <v>0</v>
      </c>
      <c r="I11" s="29">
        <f t="shared" si="1"/>
        <v>2</v>
      </c>
      <c r="J11" s="29">
        <f t="shared" si="1"/>
        <v>0</v>
      </c>
      <c r="K11" s="29">
        <f t="shared" si="1"/>
        <v>0</v>
      </c>
      <c r="L11" s="29">
        <f t="shared" si="1"/>
        <v>1</v>
      </c>
      <c r="M11" s="29">
        <f t="shared" si="1"/>
        <v>0</v>
      </c>
      <c r="N11" s="29">
        <f t="shared" si="1"/>
        <v>2</v>
      </c>
      <c r="O11" s="29">
        <f t="shared" si="1"/>
        <v>0</v>
      </c>
      <c r="P11" s="29">
        <f t="shared" si="1"/>
        <v>0</v>
      </c>
      <c r="Q11" s="29">
        <f t="shared" si="1"/>
        <v>0</v>
      </c>
      <c r="R11" s="29">
        <f t="shared" si="1"/>
        <v>0</v>
      </c>
      <c r="S11" s="29">
        <f t="shared" si="1"/>
        <v>0</v>
      </c>
      <c r="T11" s="29">
        <f t="shared" si="1"/>
        <v>0</v>
      </c>
      <c r="U11" s="29">
        <f t="shared" si="1"/>
        <v>0</v>
      </c>
      <c r="V11" s="29">
        <f t="shared" si="1"/>
        <v>1</v>
      </c>
      <c r="W11" s="29">
        <f t="shared" si="1"/>
        <v>0</v>
      </c>
      <c r="X11" s="29">
        <f t="shared" si="1"/>
        <v>0</v>
      </c>
      <c r="Y11" s="29">
        <f t="shared" si="1"/>
        <v>0</v>
      </c>
      <c r="Z11" s="29">
        <f t="shared" si="1"/>
        <v>0</v>
      </c>
      <c r="AA11" s="29">
        <f t="shared" si="1"/>
        <v>0</v>
      </c>
      <c r="AB11" s="29">
        <f t="shared" si="1"/>
        <v>0</v>
      </c>
      <c r="AC11" s="29">
        <f t="shared" si="1"/>
        <v>0</v>
      </c>
      <c r="AD11" s="29">
        <f t="shared" si="1"/>
        <v>0</v>
      </c>
      <c r="AE11" s="29">
        <f t="shared" si="1"/>
        <v>0</v>
      </c>
      <c r="AF11" s="29">
        <f t="shared" si="1"/>
        <v>0</v>
      </c>
      <c r="AG11" s="29">
        <f t="shared" si="1"/>
        <v>0</v>
      </c>
      <c r="AH11" s="29">
        <f>COUNTA(AH8:AH10)</f>
        <v>0</v>
      </c>
      <c r="AI11" s="29">
        <f>SUM(AI8:AI10)</f>
        <v>0</v>
      </c>
      <c r="AJ11" s="29">
        <f>SUM(AJ8:AJ10)</f>
        <v>0</v>
      </c>
      <c r="AK11" s="29">
        <f>COUNTA(AK8:AK10)</f>
        <v>1</v>
      </c>
      <c r="AL11" s="29">
        <f>SUM(AL8:AL10)</f>
        <v>1</v>
      </c>
      <c r="AM11" s="29">
        <f>SUM(AM8:AM10)</f>
        <v>0</v>
      </c>
      <c r="AN11" s="142" t="s">
        <v>25</v>
      </c>
      <c r="AO11" s="142"/>
      <c r="AP11" s="142">
        <f>AR11+AS11</f>
        <v>83.077629050653172</v>
      </c>
      <c r="AQ11" s="142"/>
      <c r="AR11" s="25">
        <f>SUM(AR8:AR10)</f>
        <v>24</v>
      </c>
      <c r="AS11" s="25">
        <f>SUM(AS8:AS10)</f>
        <v>59.077629050653172</v>
      </c>
      <c r="AT11" s="142" t="s">
        <v>74</v>
      </c>
      <c r="AU11" s="142"/>
      <c r="AV11" s="29">
        <f t="shared" ref="AV11:BB11" si="2">SUM(AV8:AV10)</f>
        <v>0</v>
      </c>
      <c r="AW11" s="29">
        <f t="shared" si="2"/>
        <v>0</v>
      </c>
      <c r="AX11" s="29">
        <f t="shared" si="2"/>
        <v>0</v>
      </c>
      <c r="AY11" s="29">
        <f t="shared" si="2"/>
        <v>0</v>
      </c>
      <c r="AZ11" s="29">
        <f t="shared" si="2"/>
        <v>0</v>
      </c>
      <c r="BA11" s="29">
        <f t="shared" si="2"/>
        <v>0</v>
      </c>
      <c r="BB11" s="29">
        <f t="shared" si="2"/>
        <v>0</v>
      </c>
    </row>
    <row r="12" spans="1:54" ht="10.95" customHeight="1"/>
    <row r="13" spans="1:54" ht="10.95" customHeight="1"/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1:B11"/>
    <mergeCell ref="AN11:AO11"/>
    <mergeCell ref="AP11:AQ11"/>
    <mergeCell ref="AT11:AU11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B1F0-5D62-4DF0-B3CE-7935715677A4}">
  <sheetPr>
    <tabColor rgb="FFFFC000"/>
    <pageSetUpPr fitToPage="1"/>
  </sheetPr>
  <dimension ref="A1:BB68"/>
  <sheetViews>
    <sheetView showGridLines="0" zoomScale="80" zoomScaleNormal="80" workbookViewId="0">
      <pane xSplit="2" ySplit="7" topLeftCell="X38" activePane="bottomRight" state="frozen"/>
      <selection activeCell="AU31" sqref="AU31"/>
      <selection pane="topRight" activeCell="AU31" sqref="AU31"/>
      <selection pane="bottomLeft" activeCell="AU31" sqref="AU31"/>
      <selection pane="bottomRight" activeCell="R43" sqref="R43"/>
    </sheetView>
  </sheetViews>
  <sheetFormatPr baseColWidth="10" defaultColWidth="9.109375" defaultRowHeight="12"/>
  <cols>
    <col min="1" max="1" width="2.88671875" style="1" bestFit="1" customWidth="1"/>
    <col min="2" max="2" width="6.109375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5.109375" style="1" bestFit="1" customWidth="1"/>
    <col min="7" max="7" width="3.109375" style="1" bestFit="1" customWidth="1"/>
    <col min="8" max="8" width="5.109375" style="1" bestFit="1" customWidth="1"/>
    <col min="9" max="9" width="3.88671875" style="1" bestFit="1" customWidth="1"/>
    <col min="10" max="11" width="3.109375" style="1" bestFit="1" customWidth="1"/>
    <col min="12" max="12" width="5.109375" style="1" bestFit="1" customWidth="1"/>
    <col min="13" max="13" width="4.1093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4.5546875" style="1" bestFit="1" customWidth="1"/>
    <col min="18" max="18" width="3.8867187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5" width="3.109375" style="1" bestFit="1" customWidth="1"/>
    <col min="26" max="26" width="3.6640625" style="1" customWidth="1"/>
    <col min="27" max="27" width="3.109375" style="1" hidden="1" customWidth="1"/>
    <col min="28" max="28" width="3.44140625" style="1" hidden="1" customWidth="1"/>
    <col min="29" max="29" width="1.6640625" style="1" hidden="1" customWidth="1"/>
    <col min="30" max="30" width="1.44140625" style="1" hidden="1" customWidth="1"/>
    <col min="31" max="31" width="3" style="1" hidden="1" customWidth="1"/>
    <col min="32" max="32" width="4.5546875" style="1" hidden="1" customWidth="1"/>
    <col min="33" max="33" width="2.44140625" style="1" hidden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7" width="4.44140625" style="1" bestFit="1" customWidth="1"/>
    <col min="38" max="38" width="4.88671875" style="1" bestFit="1" customWidth="1"/>
    <col min="39" max="39" width="3.88671875" style="1" bestFit="1" customWidth="1"/>
    <col min="40" max="40" width="13.109375" style="1" customWidth="1"/>
    <col min="41" max="41" width="15" style="1" customWidth="1"/>
    <col min="42" max="43" width="7" style="1" bestFit="1" customWidth="1"/>
    <col min="44" max="44" width="7.44140625" style="1" bestFit="1" customWidth="1"/>
    <col min="45" max="45" width="7.88671875" style="1" bestFit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49" width="4.44140625" style="1" bestFit="1" customWidth="1"/>
    <col min="50" max="50" width="3.33203125" style="1" bestFit="1" customWidth="1"/>
    <col min="51" max="51" width="5.5546875" style="1" bestFit="1" customWidth="1"/>
    <col min="52" max="52" width="6.10937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97"/>
      <c r="AZ3" s="97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s="3" customFormat="1" ht="14.4">
      <c r="A5" s="152"/>
      <c r="B5" s="152"/>
      <c r="C5" s="152"/>
      <c r="D5" s="10"/>
      <c r="E5" s="10"/>
      <c r="F5" s="10"/>
      <c r="G5" s="10"/>
      <c r="H5" s="10"/>
      <c r="I5" s="10"/>
      <c r="J5" s="10"/>
      <c r="K5" s="10"/>
      <c r="L5" s="152"/>
      <c r="M5" s="152"/>
      <c r="N5" s="152"/>
      <c r="O5" s="152"/>
      <c r="P5" s="152"/>
      <c r="Q5" s="152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98"/>
      <c r="AE5" s="8"/>
      <c r="AF5" s="152"/>
      <c r="AG5" s="152"/>
      <c r="AH5" s="152"/>
      <c r="AI5" s="152"/>
      <c r="AJ5" s="152"/>
      <c r="AK5" s="152"/>
      <c r="AL5" s="146"/>
      <c r="AM5" s="146"/>
      <c r="AN5" s="146"/>
      <c r="AO5" s="146"/>
      <c r="AP5" s="10"/>
      <c r="AQ5" s="152"/>
      <c r="AR5" s="152"/>
      <c r="AS5" s="146"/>
      <c r="AT5" s="146"/>
      <c r="AU5" s="146"/>
      <c r="AV5" s="146"/>
      <c r="AW5" s="146"/>
      <c r="AX5" s="146"/>
      <c r="AY5" s="97"/>
      <c r="AZ5" s="97"/>
      <c r="BA5" s="10"/>
      <c r="BB5" s="10"/>
    </row>
    <row r="6" spans="1:54" ht="22.5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17">
      <c r="A7" s="145"/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90</v>
      </c>
      <c r="H7" s="18" t="s">
        <v>7</v>
      </c>
      <c r="I7" s="18" t="s">
        <v>6</v>
      </c>
      <c r="J7" s="18" t="s">
        <v>8</v>
      </c>
      <c r="K7" s="18" t="s">
        <v>41</v>
      </c>
      <c r="L7" s="18" t="s">
        <v>9</v>
      </c>
      <c r="M7" s="18" t="s">
        <v>10</v>
      </c>
      <c r="N7" s="18" t="s">
        <v>11</v>
      </c>
      <c r="O7" s="11" t="s">
        <v>119</v>
      </c>
      <c r="P7" s="11" t="s">
        <v>120</v>
      </c>
      <c r="Q7" s="11" t="s">
        <v>93</v>
      </c>
      <c r="R7" s="17" t="s">
        <v>89</v>
      </c>
      <c r="S7" s="17" t="s">
        <v>116</v>
      </c>
      <c r="T7" s="18" t="s">
        <v>13</v>
      </c>
      <c r="U7" s="18" t="s">
        <v>29</v>
      </c>
      <c r="V7" s="18" t="s">
        <v>26</v>
      </c>
      <c r="W7" s="18" t="s">
        <v>31</v>
      </c>
      <c r="X7" s="18" t="s">
        <v>14</v>
      </c>
      <c r="Y7" s="18" t="s">
        <v>15</v>
      </c>
      <c r="Z7" s="18" t="s">
        <v>83</v>
      </c>
      <c r="AA7" s="18" t="s">
        <v>17</v>
      </c>
      <c r="AB7" s="18" t="s">
        <v>16</v>
      </c>
      <c r="AC7" s="18" t="s">
        <v>91</v>
      </c>
      <c r="AD7" s="18" t="s">
        <v>92</v>
      </c>
      <c r="AE7" s="18" t="s">
        <v>43</v>
      </c>
      <c r="AF7" s="18" t="s">
        <v>42</v>
      </c>
      <c r="AG7" s="18" t="s">
        <v>30</v>
      </c>
      <c r="AH7" s="94" t="s">
        <v>60</v>
      </c>
      <c r="AI7" s="18" t="s">
        <v>18</v>
      </c>
      <c r="AJ7" s="94" t="s">
        <v>61</v>
      </c>
      <c r="AK7" s="94" t="s">
        <v>62</v>
      </c>
      <c r="AL7" s="18" t="s">
        <v>19</v>
      </c>
      <c r="AM7" s="18" t="s">
        <v>28</v>
      </c>
      <c r="AN7" s="18" t="s">
        <v>20</v>
      </c>
      <c r="AO7" s="18" t="s">
        <v>21</v>
      </c>
      <c r="AP7" s="145" t="s">
        <v>84</v>
      </c>
      <c r="AQ7" s="145"/>
      <c r="AR7" s="18" t="s">
        <v>23</v>
      </c>
      <c r="AS7" s="18" t="s">
        <v>27</v>
      </c>
      <c r="AT7" s="145"/>
      <c r="AU7" s="145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6">
        <v>1</v>
      </c>
      <c r="B8" s="42">
        <v>47</v>
      </c>
      <c r="C8" s="27">
        <v>0</v>
      </c>
      <c r="D8" s="27">
        <v>0</v>
      </c>
      <c r="E8" s="27">
        <v>0</v>
      </c>
      <c r="F8" s="27">
        <v>1</v>
      </c>
      <c r="G8" s="27">
        <v>0</v>
      </c>
      <c r="H8" s="27">
        <v>1</v>
      </c>
      <c r="I8" s="27">
        <v>0</v>
      </c>
      <c r="J8" s="27">
        <v>0</v>
      </c>
      <c r="K8" s="27">
        <v>0</v>
      </c>
      <c r="L8" s="27"/>
      <c r="M8" s="27">
        <v>0</v>
      </c>
      <c r="N8" s="27">
        <v>1</v>
      </c>
      <c r="O8" s="27">
        <v>0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1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-11.070439544985</v>
      </c>
      <c r="AO8" s="28">
        <v>-68.787203673272998</v>
      </c>
      <c r="AP8" s="107">
        <v>3521</v>
      </c>
      <c r="AQ8" s="107">
        <v>3495</v>
      </c>
      <c r="AR8" s="55">
        <f>AP8-AQ8</f>
        <v>26</v>
      </c>
      <c r="AS8" s="55"/>
      <c r="AT8" s="139"/>
      <c r="AU8" s="140"/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</row>
    <row r="9" spans="1:54">
      <c r="A9" s="26">
        <v>2</v>
      </c>
      <c r="B9" s="42">
        <v>48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1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1</v>
      </c>
      <c r="R9" s="27">
        <v>0</v>
      </c>
      <c r="S9" s="27">
        <v>0</v>
      </c>
      <c r="T9" s="27">
        <v>0</v>
      </c>
      <c r="U9" s="27">
        <v>0</v>
      </c>
      <c r="V9" s="27">
        <v>1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1</v>
      </c>
      <c r="AJ9" s="27">
        <v>0</v>
      </c>
      <c r="AK9" s="27" t="s">
        <v>223</v>
      </c>
      <c r="AL9" s="27">
        <v>1</v>
      </c>
      <c r="AM9" s="27">
        <v>0</v>
      </c>
      <c r="AN9" s="28">
        <v>-11.069905848078999</v>
      </c>
      <c r="AO9" s="28">
        <v>-68.787219431251003</v>
      </c>
      <c r="AP9" s="107">
        <v>3465</v>
      </c>
      <c r="AQ9" s="107">
        <v>3439</v>
      </c>
      <c r="AR9" s="55">
        <f t="shared" ref="AR9:AR67" si="0">AP9-AQ9</f>
        <v>26</v>
      </c>
      <c r="AS9" s="55">
        <f t="shared" ref="AS9:AS13" si="1">AQ8-AP9</f>
        <v>30</v>
      </c>
      <c r="AT9" s="139"/>
      <c r="AU9" s="140"/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</row>
    <row r="10" spans="1:54">
      <c r="A10" s="26">
        <v>3</v>
      </c>
      <c r="B10" s="42">
        <v>49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-11.069451446344001</v>
      </c>
      <c r="AO10" s="28">
        <v>-68.787297550587994</v>
      </c>
      <c r="AP10" s="107">
        <v>3416</v>
      </c>
      <c r="AQ10" s="107">
        <v>3416</v>
      </c>
      <c r="AR10" s="55">
        <f t="shared" si="0"/>
        <v>0</v>
      </c>
      <c r="AS10" s="55">
        <f t="shared" si="1"/>
        <v>23</v>
      </c>
      <c r="AT10" s="139"/>
      <c r="AU10" s="140"/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</row>
    <row r="11" spans="1:54">
      <c r="A11" s="26">
        <v>4</v>
      </c>
      <c r="B11" s="42">
        <v>50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-11.069107930097999</v>
      </c>
      <c r="AO11" s="28">
        <v>-68.787226472048999</v>
      </c>
      <c r="AP11" s="107">
        <v>3377</v>
      </c>
      <c r="AQ11" s="107">
        <v>3377</v>
      </c>
      <c r="AR11" s="55">
        <f t="shared" si="0"/>
        <v>0</v>
      </c>
      <c r="AS11" s="55">
        <f t="shared" si="1"/>
        <v>39</v>
      </c>
      <c r="AT11" s="139"/>
      <c r="AU11" s="140"/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</row>
    <row r="12" spans="1:54">
      <c r="A12" s="26">
        <v>5</v>
      </c>
      <c r="B12" s="42">
        <v>51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1</v>
      </c>
      <c r="R12" s="27">
        <v>0</v>
      </c>
      <c r="S12" s="27">
        <v>0</v>
      </c>
      <c r="T12" s="27">
        <v>0</v>
      </c>
      <c r="U12" s="27">
        <v>0</v>
      </c>
      <c r="V12" s="27">
        <v>1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 t="s">
        <v>225</v>
      </c>
      <c r="AL12" s="27">
        <v>1</v>
      </c>
      <c r="AM12" s="27">
        <v>0</v>
      </c>
      <c r="AN12" s="28">
        <v>-11.068640694688</v>
      </c>
      <c r="AO12" s="28">
        <v>-68.787181545048</v>
      </c>
      <c r="AP12" s="107">
        <v>3325</v>
      </c>
      <c r="AQ12" s="107">
        <v>3325</v>
      </c>
      <c r="AR12" s="55">
        <f t="shared" si="0"/>
        <v>0</v>
      </c>
      <c r="AS12" s="55">
        <f t="shared" si="1"/>
        <v>52</v>
      </c>
      <c r="AT12" s="139"/>
      <c r="AU12" s="140"/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</row>
    <row r="13" spans="1:54">
      <c r="A13" s="26">
        <v>6</v>
      </c>
      <c r="B13" s="42">
        <v>52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28">
        <v>-11.068218866024001</v>
      </c>
      <c r="AO13" s="28">
        <v>-68.787132594734004</v>
      </c>
      <c r="AP13" s="109" t="s">
        <v>540</v>
      </c>
      <c r="AQ13" s="109" t="str">
        <f t="shared" ref="AQ13:AQ32" si="2">AP13</f>
        <v>3278</v>
      </c>
      <c r="AR13" s="55">
        <f t="shared" si="0"/>
        <v>0</v>
      </c>
      <c r="AS13" s="55">
        <f t="shared" si="1"/>
        <v>47</v>
      </c>
      <c r="AT13" s="139"/>
      <c r="AU13" s="140"/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</row>
    <row r="14" spans="1:54">
      <c r="A14" s="26">
        <v>7</v>
      </c>
      <c r="B14" s="42">
        <v>53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/>
      <c r="AL14" s="27">
        <v>0</v>
      </c>
      <c r="AM14" s="27">
        <v>0</v>
      </c>
      <c r="AN14" s="28">
        <v>-11.067924046252999</v>
      </c>
      <c r="AO14" s="28">
        <v>-68.787102084606005</v>
      </c>
      <c r="AP14" s="109" t="s">
        <v>541</v>
      </c>
      <c r="AQ14" s="109" t="str">
        <f t="shared" si="2"/>
        <v>3245</v>
      </c>
      <c r="AR14" s="55">
        <f t="shared" si="0"/>
        <v>0</v>
      </c>
      <c r="AS14" s="55">
        <f>AQ13-AP14</f>
        <v>33</v>
      </c>
      <c r="AT14" s="139"/>
      <c r="AU14" s="140"/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</row>
    <row r="15" spans="1:54">
      <c r="A15" s="26">
        <v>8</v>
      </c>
      <c r="B15" s="42">
        <v>54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1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1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 t="s">
        <v>226</v>
      </c>
      <c r="AL15" s="27">
        <v>1</v>
      </c>
      <c r="AM15" s="27">
        <v>0</v>
      </c>
      <c r="AN15" s="28">
        <v>-11.067576579714</v>
      </c>
      <c r="AO15" s="28">
        <v>-68.787072580306997</v>
      </c>
      <c r="AP15" s="109">
        <v>3207</v>
      </c>
      <c r="AQ15" s="109">
        <v>3181</v>
      </c>
      <c r="AR15" s="55">
        <f t="shared" si="0"/>
        <v>26</v>
      </c>
      <c r="AS15" s="55">
        <f t="shared" ref="AS15:AS67" si="3">AQ14-AP15</f>
        <v>38</v>
      </c>
      <c r="AT15" s="139"/>
      <c r="AU15" s="140"/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</row>
    <row r="16" spans="1:54">
      <c r="A16" s="26">
        <v>9</v>
      </c>
      <c r="B16" s="42">
        <v>55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1</v>
      </c>
      <c r="I16" s="27">
        <v>0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1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/>
      <c r="AL16" s="27">
        <v>0</v>
      </c>
      <c r="AM16" s="27">
        <v>0</v>
      </c>
      <c r="AN16" s="28">
        <v>-11.067085650909</v>
      </c>
      <c r="AO16" s="28">
        <v>-68.787002172320996</v>
      </c>
      <c r="AP16" s="109" t="s">
        <v>542</v>
      </c>
      <c r="AQ16" s="109" t="str">
        <f t="shared" si="2"/>
        <v>3126</v>
      </c>
      <c r="AR16" s="55">
        <f t="shared" si="0"/>
        <v>0</v>
      </c>
      <c r="AS16" s="55">
        <f t="shared" si="3"/>
        <v>55</v>
      </c>
      <c r="AT16" s="139"/>
      <c r="AU16" s="140"/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</row>
    <row r="17" spans="1:54">
      <c r="A17" s="26">
        <v>10</v>
      </c>
      <c r="B17" s="42">
        <v>56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7">
        <v>1</v>
      </c>
      <c r="I17" s="27">
        <v>0</v>
      </c>
      <c r="J17" s="27">
        <v>0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/>
      <c r="AL17" s="27">
        <v>0</v>
      </c>
      <c r="AM17" s="27">
        <v>0</v>
      </c>
      <c r="AN17" s="28">
        <v>-11.066716795682</v>
      </c>
      <c r="AO17" s="28">
        <v>-68.786967303603006</v>
      </c>
      <c r="AP17" s="109" t="s">
        <v>543</v>
      </c>
      <c r="AQ17" s="109" t="str">
        <f t="shared" si="2"/>
        <v>3088</v>
      </c>
      <c r="AR17" s="55">
        <f t="shared" si="0"/>
        <v>0</v>
      </c>
      <c r="AS17" s="55">
        <f t="shared" si="3"/>
        <v>38</v>
      </c>
      <c r="AT17" s="139"/>
      <c r="AU17" s="140"/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</row>
    <row r="18" spans="1:54">
      <c r="A18" s="26">
        <v>11</v>
      </c>
      <c r="B18" s="42">
        <v>57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1</v>
      </c>
      <c r="I18" s="27">
        <v>0</v>
      </c>
      <c r="J18" s="27">
        <v>0</v>
      </c>
      <c r="K18" s="27">
        <v>0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1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/>
      <c r="AL18" s="27">
        <v>0</v>
      </c>
      <c r="AM18" s="27">
        <v>0</v>
      </c>
      <c r="AN18" s="28">
        <v>-11.066493705498001</v>
      </c>
      <c r="AO18" s="28">
        <v>-68.786960933356994</v>
      </c>
      <c r="AP18" s="109" t="s">
        <v>544</v>
      </c>
      <c r="AQ18" s="109" t="str">
        <f t="shared" si="2"/>
        <v>3063</v>
      </c>
      <c r="AR18" s="55">
        <f t="shared" si="0"/>
        <v>0</v>
      </c>
      <c r="AS18" s="55">
        <f t="shared" si="3"/>
        <v>25</v>
      </c>
      <c r="AT18" s="139" t="s">
        <v>148</v>
      </c>
      <c r="AU18" s="140"/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</row>
    <row r="19" spans="1:54">
      <c r="A19" s="26">
        <v>12</v>
      </c>
      <c r="B19" s="42">
        <v>58</v>
      </c>
      <c r="C19" s="27">
        <v>0</v>
      </c>
      <c r="D19" s="27">
        <v>0</v>
      </c>
      <c r="E19" s="27">
        <v>0</v>
      </c>
      <c r="F19" s="27">
        <v>1</v>
      </c>
      <c r="G19" s="27">
        <v>0</v>
      </c>
      <c r="H19" s="27">
        <v>1</v>
      </c>
      <c r="I19" s="27">
        <v>0</v>
      </c>
      <c r="J19" s="27">
        <v>0</v>
      </c>
      <c r="K19" s="27">
        <v>0</v>
      </c>
      <c r="L19" s="27">
        <v>1</v>
      </c>
      <c r="M19" s="27">
        <v>0</v>
      </c>
      <c r="N19" s="27">
        <v>0</v>
      </c>
      <c r="O19" s="27">
        <v>0</v>
      </c>
      <c r="P19" s="27">
        <v>0</v>
      </c>
      <c r="Q19" s="27">
        <v>1</v>
      </c>
      <c r="R19" s="27"/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/>
      <c r="AL19" s="27">
        <v>0</v>
      </c>
      <c r="AM19" s="27">
        <v>0</v>
      </c>
      <c r="AN19" s="28">
        <v>-11.065837924666001</v>
      </c>
      <c r="AO19" s="28">
        <v>-68.786867726593997</v>
      </c>
      <c r="AP19" s="109" t="s">
        <v>545</v>
      </c>
      <c r="AQ19" s="109" t="str">
        <f t="shared" si="2"/>
        <v>2989</v>
      </c>
      <c r="AR19" s="55">
        <f t="shared" si="0"/>
        <v>0</v>
      </c>
      <c r="AS19" s="55">
        <f t="shared" si="3"/>
        <v>74</v>
      </c>
      <c r="AT19" s="139"/>
      <c r="AU19" s="140"/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</row>
    <row r="20" spans="1:54">
      <c r="A20" s="26">
        <v>13</v>
      </c>
      <c r="B20" s="42">
        <v>59</v>
      </c>
      <c r="C20" s="27">
        <v>0</v>
      </c>
      <c r="D20" s="27">
        <v>0</v>
      </c>
      <c r="E20" s="27">
        <v>0</v>
      </c>
      <c r="F20" s="27">
        <v>1</v>
      </c>
      <c r="G20" s="27">
        <v>0</v>
      </c>
      <c r="H20" s="27">
        <v>1</v>
      </c>
      <c r="I20" s="27">
        <v>0</v>
      </c>
      <c r="J20" s="27">
        <v>0</v>
      </c>
      <c r="K20" s="27">
        <v>0</v>
      </c>
      <c r="L20" s="27">
        <v>1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/>
      <c r="AL20" s="27">
        <v>0</v>
      </c>
      <c r="AM20" s="27">
        <v>0</v>
      </c>
      <c r="AN20" s="28">
        <v>-11.065366673400399</v>
      </c>
      <c r="AO20" s="28">
        <v>-68.786793420825205</v>
      </c>
      <c r="AP20" s="109" t="s">
        <v>546</v>
      </c>
      <c r="AQ20" s="109" t="str">
        <f t="shared" si="2"/>
        <v>2936</v>
      </c>
      <c r="AR20" s="55">
        <f t="shared" si="0"/>
        <v>0</v>
      </c>
      <c r="AS20" s="55">
        <f t="shared" si="3"/>
        <v>53</v>
      </c>
      <c r="AT20" s="139"/>
      <c r="AU20" s="140"/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</row>
    <row r="21" spans="1:54">
      <c r="A21" s="26">
        <v>14</v>
      </c>
      <c r="B21" s="42">
        <v>60</v>
      </c>
      <c r="C21" s="27">
        <v>0</v>
      </c>
      <c r="D21" s="27">
        <v>0</v>
      </c>
      <c r="E21" s="27">
        <v>0</v>
      </c>
      <c r="F21" s="27">
        <v>1</v>
      </c>
      <c r="G21" s="27">
        <v>0</v>
      </c>
      <c r="H21" s="27">
        <v>1</v>
      </c>
      <c r="I21" s="27">
        <v>0</v>
      </c>
      <c r="J21" s="27">
        <v>0</v>
      </c>
      <c r="K21" s="27">
        <v>0</v>
      </c>
      <c r="L21" s="27">
        <v>1</v>
      </c>
      <c r="M21" s="27">
        <v>0</v>
      </c>
      <c r="N21" s="27">
        <v>0</v>
      </c>
      <c r="O21" s="27">
        <v>0</v>
      </c>
      <c r="P21" s="27">
        <v>0</v>
      </c>
      <c r="Q21" s="27">
        <v>1</v>
      </c>
      <c r="R21" s="27">
        <v>0</v>
      </c>
      <c r="S21" s="27">
        <v>0</v>
      </c>
      <c r="T21" s="27">
        <v>0</v>
      </c>
      <c r="U21" s="27">
        <v>0</v>
      </c>
      <c r="V21" s="27">
        <v>1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1</v>
      </c>
      <c r="AI21" s="27">
        <v>0</v>
      </c>
      <c r="AJ21" s="27">
        <v>0</v>
      </c>
      <c r="AK21" s="27"/>
      <c r="AL21" s="27">
        <v>0</v>
      </c>
      <c r="AM21" s="27">
        <v>0</v>
      </c>
      <c r="AN21" s="28">
        <v>-11.064942679268601</v>
      </c>
      <c r="AO21" s="28">
        <v>-68.786676849653205</v>
      </c>
      <c r="AP21" s="109">
        <v>2891</v>
      </c>
      <c r="AQ21" s="109">
        <v>2861</v>
      </c>
      <c r="AR21" s="55">
        <f t="shared" si="0"/>
        <v>30</v>
      </c>
      <c r="AS21" s="55">
        <f t="shared" si="3"/>
        <v>45</v>
      </c>
      <c r="AT21" s="139"/>
      <c r="AU21" s="140"/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</row>
    <row r="22" spans="1:54">
      <c r="A22" s="26">
        <v>15</v>
      </c>
      <c r="B22" s="42">
        <v>61</v>
      </c>
      <c r="C22" s="27">
        <v>0</v>
      </c>
      <c r="D22" s="27">
        <v>0</v>
      </c>
      <c r="E22" s="27">
        <v>0</v>
      </c>
      <c r="F22" s="27">
        <v>1</v>
      </c>
      <c r="G22" s="27">
        <v>0</v>
      </c>
      <c r="H22" s="27">
        <v>1</v>
      </c>
      <c r="I22" s="27">
        <v>0</v>
      </c>
      <c r="J22" s="27">
        <v>0</v>
      </c>
      <c r="K22" s="27">
        <v>0</v>
      </c>
      <c r="L22" s="27">
        <v>0</v>
      </c>
      <c r="M22" s="27">
        <v>1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/>
      <c r="AL22" s="27">
        <v>0</v>
      </c>
      <c r="AM22" s="27">
        <v>0</v>
      </c>
      <c r="AN22" s="28">
        <v>-11.0646028818236</v>
      </c>
      <c r="AO22" s="28">
        <v>-68.786583945836995</v>
      </c>
      <c r="AP22" s="109" t="s">
        <v>547</v>
      </c>
      <c r="AQ22" s="109" t="str">
        <f t="shared" si="2"/>
        <v>2817</v>
      </c>
      <c r="AR22" s="55">
        <f t="shared" si="0"/>
        <v>0</v>
      </c>
      <c r="AS22" s="55">
        <f t="shared" si="3"/>
        <v>44</v>
      </c>
      <c r="AT22" s="139"/>
      <c r="AU22" s="140"/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</row>
    <row r="23" spans="1:54">
      <c r="A23" s="26">
        <v>16</v>
      </c>
      <c r="B23" s="42">
        <v>62</v>
      </c>
      <c r="C23" s="27">
        <v>0</v>
      </c>
      <c r="D23" s="27">
        <v>0</v>
      </c>
      <c r="E23" s="27">
        <v>0</v>
      </c>
      <c r="F23" s="27">
        <v>1</v>
      </c>
      <c r="G23" s="27">
        <v>0</v>
      </c>
      <c r="H23" s="27">
        <v>1</v>
      </c>
      <c r="I23" s="27">
        <v>0</v>
      </c>
      <c r="J23" s="27">
        <v>0</v>
      </c>
      <c r="K23" s="27">
        <v>0</v>
      </c>
      <c r="L23" s="27">
        <v>1</v>
      </c>
      <c r="M23" s="27">
        <v>0</v>
      </c>
      <c r="N23" s="27">
        <v>0</v>
      </c>
      <c r="O23" s="27">
        <v>0</v>
      </c>
      <c r="P23" s="27">
        <v>0</v>
      </c>
      <c r="Q23" s="27">
        <v>1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/>
      <c r="AL23" s="27">
        <v>0</v>
      </c>
      <c r="AM23" s="27">
        <v>0</v>
      </c>
      <c r="AN23" s="28">
        <v>-11.0643128966801</v>
      </c>
      <c r="AO23" s="28">
        <v>-68.786471814371893</v>
      </c>
      <c r="AP23" s="109" t="s">
        <v>548</v>
      </c>
      <c r="AQ23" s="109" t="str">
        <f t="shared" si="2"/>
        <v>2783</v>
      </c>
      <c r="AR23" s="55">
        <f t="shared" si="0"/>
        <v>0</v>
      </c>
      <c r="AS23" s="55">
        <f t="shared" si="3"/>
        <v>34</v>
      </c>
      <c r="AT23" s="139"/>
      <c r="AU23" s="140"/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</row>
    <row r="24" spans="1:54">
      <c r="A24" s="26">
        <v>17</v>
      </c>
      <c r="B24" s="42">
        <v>63</v>
      </c>
      <c r="C24" s="27">
        <v>0</v>
      </c>
      <c r="D24" s="27">
        <v>0</v>
      </c>
      <c r="E24" s="27">
        <v>0</v>
      </c>
      <c r="F24" s="27">
        <v>1</v>
      </c>
      <c r="G24" s="27">
        <v>0</v>
      </c>
      <c r="H24" s="27">
        <v>1</v>
      </c>
      <c r="I24" s="27">
        <v>0</v>
      </c>
      <c r="J24" s="27">
        <v>0</v>
      </c>
      <c r="K24" s="27">
        <v>0</v>
      </c>
      <c r="L24" s="27">
        <v>1</v>
      </c>
      <c r="M24" s="27">
        <v>0</v>
      </c>
      <c r="N24" s="27">
        <v>0</v>
      </c>
      <c r="O24" s="27">
        <v>0</v>
      </c>
      <c r="P24" s="27">
        <v>0</v>
      </c>
      <c r="Q24" s="27">
        <v>1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/>
      <c r="AL24" s="27">
        <v>0</v>
      </c>
      <c r="AM24" s="27">
        <v>0</v>
      </c>
      <c r="AN24" s="28">
        <v>-11.0639256173222</v>
      </c>
      <c r="AO24" s="28">
        <v>-68.786330759143098</v>
      </c>
      <c r="AP24" s="109" t="s">
        <v>549</v>
      </c>
      <c r="AQ24" s="109" t="str">
        <f t="shared" si="2"/>
        <v>2739</v>
      </c>
      <c r="AR24" s="55">
        <f t="shared" si="0"/>
        <v>0</v>
      </c>
      <c r="AS24" s="55">
        <f t="shared" si="3"/>
        <v>44</v>
      </c>
      <c r="AT24" s="139"/>
      <c r="AU24" s="140"/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</row>
    <row r="25" spans="1:54">
      <c r="A25" s="26">
        <v>18</v>
      </c>
      <c r="B25" s="42">
        <v>64</v>
      </c>
      <c r="C25" s="27">
        <v>0</v>
      </c>
      <c r="D25" s="27">
        <v>0</v>
      </c>
      <c r="E25" s="27">
        <v>0</v>
      </c>
      <c r="F25" s="27">
        <v>1</v>
      </c>
      <c r="G25" s="27">
        <v>0</v>
      </c>
      <c r="H25" s="27">
        <v>1</v>
      </c>
      <c r="I25" s="27">
        <v>0</v>
      </c>
      <c r="J25" s="27">
        <v>0</v>
      </c>
      <c r="K25" s="27">
        <v>0</v>
      </c>
      <c r="L25" s="27">
        <v>1</v>
      </c>
      <c r="M25" s="27">
        <v>0</v>
      </c>
      <c r="N25" s="27">
        <v>0</v>
      </c>
      <c r="O25" s="27">
        <v>0</v>
      </c>
      <c r="P25" s="27">
        <v>0</v>
      </c>
      <c r="Q25" s="27">
        <v>1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/>
      <c r="AL25" s="27">
        <v>0</v>
      </c>
      <c r="AM25" s="27">
        <v>0</v>
      </c>
      <c r="AN25" s="28">
        <v>-11.0635083711015</v>
      </c>
      <c r="AO25" s="28">
        <v>-68.786106374562905</v>
      </c>
      <c r="AP25" s="109" t="s">
        <v>550</v>
      </c>
      <c r="AQ25" s="109" t="str">
        <f t="shared" si="2"/>
        <v>2688</v>
      </c>
      <c r="AR25" s="55">
        <f t="shared" si="0"/>
        <v>0</v>
      </c>
      <c r="AS25" s="55">
        <f t="shared" si="3"/>
        <v>51</v>
      </c>
      <c r="AT25" s="139"/>
      <c r="AU25" s="140"/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</row>
    <row r="26" spans="1:54">
      <c r="A26" s="26">
        <v>19</v>
      </c>
      <c r="B26" s="42">
        <v>65</v>
      </c>
      <c r="C26" s="27">
        <v>0</v>
      </c>
      <c r="D26" s="27">
        <v>0</v>
      </c>
      <c r="E26" s="27">
        <v>0</v>
      </c>
      <c r="F26" s="27">
        <v>1</v>
      </c>
      <c r="G26" s="27">
        <v>0</v>
      </c>
      <c r="H26" s="27">
        <v>1</v>
      </c>
      <c r="I26" s="27">
        <v>0</v>
      </c>
      <c r="J26" s="27">
        <v>0</v>
      </c>
      <c r="K26" s="27">
        <v>0</v>
      </c>
      <c r="L26" s="27">
        <v>1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1</v>
      </c>
      <c r="AJ26" s="27">
        <v>0</v>
      </c>
      <c r="AK26" s="27" t="s">
        <v>533</v>
      </c>
      <c r="AL26" s="27">
        <v>1</v>
      </c>
      <c r="AM26" s="27">
        <v>0</v>
      </c>
      <c r="AN26" s="28">
        <v>-11.063283755509801</v>
      </c>
      <c r="AO26" s="28">
        <v>-68.785989400666296</v>
      </c>
      <c r="AP26" s="109">
        <v>2657</v>
      </c>
      <c r="AQ26" s="109">
        <v>2631</v>
      </c>
      <c r="AR26" s="55">
        <f t="shared" si="0"/>
        <v>26</v>
      </c>
      <c r="AS26" s="55">
        <f t="shared" si="3"/>
        <v>31</v>
      </c>
      <c r="AT26" s="139"/>
      <c r="AU26" s="140"/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</row>
    <row r="27" spans="1:54">
      <c r="A27" s="26">
        <v>20</v>
      </c>
      <c r="B27" s="42">
        <v>66</v>
      </c>
      <c r="C27" s="27">
        <v>0</v>
      </c>
      <c r="D27" s="27">
        <v>0</v>
      </c>
      <c r="E27" s="27">
        <v>0</v>
      </c>
      <c r="F27" s="27">
        <v>1</v>
      </c>
      <c r="G27" s="27">
        <v>0</v>
      </c>
      <c r="H27" s="27">
        <v>1</v>
      </c>
      <c r="I27" s="27">
        <v>0</v>
      </c>
      <c r="J27" s="27">
        <v>0</v>
      </c>
      <c r="K27" s="27">
        <v>0</v>
      </c>
      <c r="L27" s="27">
        <v>1</v>
      </c>
      <c r="M27" s="27">
        <v>0</v>
      </c>
      <c r="N27" s="27">
        <v>0</v>
      </c>
      <c r="O27" s="27">
        <v>0</v>
      </c>
      <c r="P27" s="27">
        <v>0</v>
      </c>
      <c r="Q27" s="27">
        <v>1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/>
      <c r="AL27" s="27">
        <v>0</v>
      </c>
      <c r="AM27" s="27">
        <v>0</v>
      </c>
      <c r="AN27" s="28">
        <v>-11.0630091107053</v>
      </c>
      <c r="AO27" s="28">
        <v>-68.785799834553501</v>
      </c>
      <c r="AP27" s="109" t="s">
        <v>551</v>
      </c>
      <c r="AQ27" s="109" t="str">
        <f t="shared" si="2"/>
        <v>2592</v>
      </c>
      <c r="AR27" s="55">
        <f t="shared" si="0"/>
        <v>0</v>
      </c>
      <c r="AS27" s="55">
        <f t="shared" si="3"/>
        <v>39</v>
      </c>
      <c r="AT27" s="139"/>
      <c r="AU27" s="140"/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</row>
    <row r="28" spans="1:54">
      <c r="A28" s="26">
        <v>21</v>
      </c>
      <c r="B28" s="42">
        <v>67</v>
      </c>
      <c r="C28" s="27">
        <v>0</v>
      </c>
      <c r="D28" s="27">
        <v>0</v>
      </c>
      <c r="E28" s="27">
        <v>0</v>
      </c>
      <c r="F28" s="27">
        <v>1</v>
      </c>
      <c r="G28" s="27">
        <v>0</v>
      </c>
      <c r="H28" s="27">
        <v>1</v>
      </c>
      <c r="I28" s="27">
        <v>0</v>
      </c>
      <c r="J28" s="27">
        <v>0</v>
      </c>
      <c r="K28" s="27">
        <v>0</v>
      </c>
      <c r="L28" s="27">
        <v>0</v>
      </c>
      <c r="M28" s="27">
        <v>1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/>
      <c r="AL28" s="27">
        <v>0</v>
      </c>
      <c r="AM28" s="27">
        <v>0</v>
      </c>
      <c r="AN28" s="28">
        <v>-11.0626591911108</v>
      </c>
      <c r="AO28" s="28">
        <v>-68.785521044385206</v>
      </c>
      <c r="AP28" s="109" t="s">
        <v>552</v>
      </c>
      <c r="AQ28" s="109" t="str">
        <f t="shared" si="2"/>
        <v>2554</v>
      </c>
      <c r="AR28" s="55">
        <f t="shared" si="0"/>
        <v>0</v>
      </c>
      <c r="AS28" s="55">
        <f t="shared" si="3"/>
        <v>38</v>
      </c>
      <c r="AT28" s="139"/>
      <c r="AU28" s="140"/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</row>
    <row r="29" spans="1:54">
      <c r="A29" s="26">
        <v>22</v>
      </c>
      <c r="B29" s="42">
        <v>68</v>
      </c>
      <c r="C29" s="27">
        <v>0</v>
      </c>
      <c r="D29" s="27">
        <v>0</v>
      </c>
      <c r="E29" s="27">
        <v>0</v>
      </c>
      <c r="F29" s="27">
        <v>1</v>
      </c>
      <c r="G29" s="27">
        <v>0</v>
      </c>
      <c r="H29" s="27">
        <v>1</v>
      </c>
      <c r="I29" s="27">
        <v>0</v>
      </c>
      <c r="J29" s="27">
        <v>0</v>
      </c>
      <c r="K29" s="27">
        <v>0</v>
      </c>
      <c r="L29" s="27">
        <v>1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1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 t="s">
        <v>534</v>
      </c>
      <c r="AL29" s="27">
        <v>1</v>
      </c>
      <c r="AM29" s="27">
        <v>0</v>
      </c>
      <c r="AN29" s="28">
        <v>-11.062317705534699</v>
      </c>
      <c r="AO29" s="28">
        <v>-68.785314950042107</v>
      </c>
      <c r="AP29" s="109">
        <v>2510</v>
      </c>
      <c r="AQ29" s="109">
        <v>2484</v>
      </c>
      <c r="AR29" s="55">
        <f t="shared" si="0"/>
        <v>26</v>
      </c>
      <c r="AS29" s="55">
        <f t="shared" si="3"/>
        <v>44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</row>
    <row r="30" spans="1:54">
      <c r="A30" s="26">
        <v>23</v>
      </c>
      <c r="B30" s="42">
        <v>69</v>
      </c>
      <c r="C30" s="27">
        <v>0</v>
      </c>
      <c r="D30" s="27">
        <v>0</v>
      </c>
      <c r="E30" s="27">
        <v>0</v>
      </c>
      <c r="F30" s="27">
        <v>1</v>
      </c>
      <c r="G30" s="27">
        <v>0</v>
      </c>
      <c r="H30" s="27">
        <v>1</v>
      </c>
      <c r="I30" s="27">
        <v>0</v>
      </c>
      <c r="J30" s="27">
        <v>0</v>
      </c>
      <c r="K30" s="27">
        <v>0</v>
      </c>
      <c r="L30" s="27">
        <v>1</v>
      </c>
      <c r="M30" s="27">
        <v>0</v>
      </c>
      <c r="N30" s="27">
        <v>0</v>
      </c>
      <c r="O30" s="27">
        <v>0</v>
      </c>
      <c r="P30" s="27">
        <v>0</v>
      </c>
      <c r="Q30" s="27">
        <v>1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/>
      <c r="AL30" s="27">
        <v>0</v>
      </c>
      <c r="AM30" s="27">
        <v>0</v>
      </c>
      <c r="AN30" s="28">
        <v>-11.062069484834799</v>
      </c>
      <c r="AO30" s="28">
        <v>-68.785123776579198</v>
      </c>
      <c r="AP30" s="109" t="s">
        <v>300</v>
      </c>
      <c r="AQ30" s="109" t="str">
        <f t="shared" si="2"/>
        <v>2442</v>
      </c>
      <c r="AR30" s="55">
        <f t="shared" si="0"/>
        <v>0</v>
      </c>
      <c r="AS30" s="55">
        <f t="shared" si="3"/>
        <v>42</v>
      </c>
      <c r="AT30" s="139"/>
      <c r="AU30" s="140"/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</row>
    <row r="31" spans="1:54">
      <c r="A31" s="26">
        <v>24</v>
      </c>
      <c r="B31" s="42">
        <v>70</v>
      </c>
      <c r="C31" s="27">
        <v>0</v>
      </c>
      <c r="D31" s="27">
        <v>0</v>
      </c>
      <c r="E31" s="27">
        <v>0</v>
      </c>
      <c r="F31" s="27">
        <v>1</v>
      </c>
      <c r="G31" s="27">
        <v>0</v>
      </c>
      <c r="H31" s="27">
        <v>1</v>
      </c>
      <c r="I31" s="27">
        <v>0</v>
      </c>
      <c r="J31" s="27">
        <v>0</v>
      </c>
      <c r="K31" s="27">
        <v>0</v>
      </c>
      <c r="L31" s="27">
        <v>1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/>
      <c r="AL31" s="27">
        <v>0</v>
      </c>
      <c r="AM31" s="27">
        <v>0</v>
      </c>
      <c r="AN31" s="28">
        <v>-11.0618212271837</v>
      </c>
      <c r="AO31" s="28">
        <v>-68.784899357373504</v>
      </c>
      <c r="AP31" s="109" t="s">
        <v>553</v>
      </c>
      <c r="AQ31" s="109" t="str">
        <f t="shared" si="2"/>
        <v>2406</v>
      </c>
      <c r="AR31" s="55">
        <f t="shared" si="0"/>
        <v>0</v>
      </c>
      <c r="AS31" s="55">
        <f t="shared" si="3"/>
        <v>36</v>
      </c>
      <c r="AT31" s="139"/>
      <c r="AU31" s="140"/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</row>
    <row r="32" spans="1:54">
      <c r="A32" s="26">
        <v>25</v>
      </c>
      <c r="B32" s="42">
        <v>71</v>
      </c>
      <c r="C32" s="27">
        <v>0</v>
      </c>
      <c r="D32" s="27">
        <v>0</v>
      </c>
      <c r="E32" s="27">
        <v>0</v>
      </c>
      <c r="F32" s="27">
        <v>1</v>
      </c>
      <c r="G32" s="27">
        <v>0</v>
      </c>
      <c r="H32" s="27">
        <v>1</v>
      </c>
      <c r="I32" s="27">
        <v>0</v>
      </c>
      <c r="J32" s="27">
        <v>0</v>
      </c>
      <c r="K32" s="27">
        <v>0</v>
      </c>
      <c r="L32" s="27">
        <v>1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/>
      <c r="AL32" s="27">
        <v>0</v>
      </c>
      <c r="AM32" s="27">
        <v>0</v>
      </c>
      <c r="AN32" s="28">
        <v>-11.061536415809501</v>
      </c>
      <c r="AO32" s="28">
        <v>-68.784706415108502</v>
      </c>
      <c r="AP32" s="109">
        <v>2365</v>
      </c>
      <c r="AQ32" s="109">
        <f t="shared" si="2"/>
        <v>2365</v>
      </c>
      <c r="AR32" s="55">
        <f t="shared" si="0"/>
        <v>0</v>
      </c>
      <c r="AS32" s="55">
        <f t="shared" si="3"/>
        <v>41</v>
      </c>
      <c r="AT32" s="139"/>
      <c r="AU32" s="140"/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</row>
    <row r="33" spans="1:54">
      <c r="A33" s="26">
        <v>26</v>
      </c>
      <c r="B33" s="42">
        <v>72</v>
      </c>
      <c r="C33" s="27">
        <v>0</v>
      </c>
      <c r="D33" s="27">
        <v>0</v>
      </c>
      <c r="E33" s="27">
        <v>0</v>
      </c>
      <c r="F33" s="27">
        <v>1</v>
      </c>
      <c r="G33" s="27">
        <v>0</v>
      </c>
      <c r="H33" s="27">
        <v>1</v>
      </c>
      <c r="I33" s="27">
        <v>0</v>
      </c>
      <c r="J33" s="27">
        <v>0</v>
      </c>
      <c r="K33" s="27">
        <v>0</v>
      </c>
      <c r="L33" s="27">
        <v>1</v>
      </c>
      <c r="M33" s="27">
        <v>0</v>
      </c>
      <c r="N33" s="27">
        <v>0</v>
      </c>
      <c r="O33" s="27">
        <v>0</v>
      </c>
      <c r="P33" s="27">
        <v>0</v>
      </c>
      <c r="Q33" s="27">
        <v>1</v>
      </c>
      <c r="R33" s="27">
        <v>0</v>
      </c>
      <c r="S33" s="27">
        <v>0</v>
      </c>
      <c r="T33" s="27">
        <v>0</v>
      </c>
      <c r="U33" s="27">
        <v>0</v>
      </c>
      <c r="V33" s="27">
        <v>1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 t="s">
        <v>535</v>
      </c>
      <c r="AL33" s="27">
        <v>1</v>
      </c>
      <c r="AM33" s="27">
        <v>0</v>
      </c>
      <c r="AN33" s="28">
        <v>-11.061268294238101</v>
      </c>
      <c r="AO33" s="28">
        <v>-68.784528100320998</v>
      </c>
      <c r="AP33" s="109">
        <v>2334</v>
      </c>
      <c r="AQ33" s="109">
        <v>2308</v>
      </c>
      <c r="AR33" s="55">
        <f t="shared" si="0"/>
        <v>26</v>
      </c>
      <c r="AS33" s="55">
        <f t="shared" si="3"/>
        <v>31</v>
      </c>
      <c r="AT33" s="139"/>
      <c r="AU33" s="140"/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</row>
    <row r="34" spans="1:54">
      <c r="A34" s="26">
        <v>27</v>
      </c>
      <c r="B34" s="42">
        <v>73</v>
      </c>
      <c r="C34" s="27">
        <v>0</v>
      </c>
      <c r="D34" s="27">
        <v>0</v>
      </c>
      <c r="E34" s="27">
        <v>0</v>
      </c>
      <c r="F34" s="27">
        <v>1</v>
      </c>
      <c r="G34" s="27">
        <v>0</v>
      </c>
      <c r="H34" s="27">
        <v>1</v>
      </c>
      <c r="I34" s="27">
        <v>0</v>
      </c>
      <c r="J34" s="27">
        <v>0</v>
      </c>
      <c r="K34" s="27">
        <v>0</v>
      </c>
      <c r="L34" s="27">
        <v>1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/>
      <c r="AL34" s="27">
        <v>0</v>
      </c>
      <c r="AM34" s="27">
        <v>0</v>
      </c>
      <c r="AN34" s="28">
        <v>-11.0609811534804</v>
      </c>
      <c r="AO34" s="28">
        <v>-68.784305494168393</v>
      </c>
      <c r="AP34" s="109" t="s">
        <v>554</v>
      </c>
      <c r="AQ34" s="109" t="str">
        <f>AP34</f>
        <v>2263</v>
      </c>
      <c r="AR34" s="55">
        <f t="shared" si="0"/>
        <v>0</v>
      </c>
      <c r="AS34" s="55">
        <f t="shared" si="3"/>
        <v>45</v>
      </c>
      <c r="AT34" s="139"/>
      <c r="AU34" s="140"/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</row>
    <row r="35" spans="1:54">
      <c r="A35" s="26">
        <v>28</v>
      </c>
      <c r="B35" s="42">
        <v>74</v>
      </c>
      <c r="C35" s="27">
        <v>0</v>
      </c>
      <c r="D35" s="27">
        <v>0</v>
      </c>
      <c r="E35" s="27">
        <v>0</v>
      </c>
      <c r="F35" s="27">
        <v>1</v>
      </c>
      <c r="G35" s="27">
        <v>0</v>
      </c>
      <c r="H35" s="27">
        <v>1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27">
        <v>1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/>
      <c r="AL35" s="27">
        <v>0</v>
      </c>
      <c r="AM35" s="27">
        <v>0</v>
      </c>
      <c r="AN35" s="28">
        <v>-11.0606155311816</v>
      </c>
      <c r="AO35" s="28">
        <v>-68.784036759595693</v>
      </c>
      <c r="AP35" s="109">
        <v>2224</v>
      </c>
      <c r="AQ35" s="109">
        <v>2224</v>
      </c>
      <c r="AR35" s="55">
        <f t="shared" si="0"/>
        <v>0</v>
      </c>
      <c r="AS35" s="55">
        <f t="shared" si="3"/>
        <v>39</v>
      </c>
      <c r="AT35" s="139"/>
      <c r="AU35" s="140"/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</row>
    <row r="36" spans="1:54">
      <c r="A36" s="26">
        <v>29</v>
      </c>
      <c r="B36" s="42">
        <v>75</v>
      </c>
      <c r="C36" s="27">
        <v>0</v>
      </c>
      <c r="D36" s="27">
        <v>0</v>
      </c>
      <c r="E36" s="27">
        <v>0</v>
      </c>
      <c r="F36" s="27">
        <v>1</v>
      </c>
      <c r="G36" s="27">
        <v>0</v>
      </c>
      <c r="H36" s="27">
        <v>1</v>
      </c>
      <c r="I36" s="27">
        <v>0</v>
      </c>
      <c r="J36" s="27">
        <v>0</v>
      </c>
      <c r="K36" s="27">
        <v>0</v>
      </c>
      <c r="L36" s="27">
        <v>1</v>
      </c>
      <c r="M36" s="27">
        <v>0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/>
      <c r="AL36" s="27">
        <v>0</v>
      </c>
      <c r="AM36" s="27">
        <v>0</v>
      </c>
      <c r="AN36" s="28">
        <v>-11.060292788202</v>
      </c>
      <c r="AO36" s="28">
        <v>-68.783813918201105</v>
      </c>
      <c r="AP36" s="109" t="s">
        <v>555</v>
      </c>
      <c r="AQ36" s="109" t="str">
        <f t="shared" ref="AQ36:AQ37" si="4">AP36</f>
        <v>2177</v>
      </c>
      <c r="AR36" s="55">
        <f t="shared" si="0"/>
        <v>0</v>
      </c>
      <c r="AS36" s="55">
        <f t="shared" si="3"/>
        <v>47</v>
      </c>
      <c r="AT36" s="139"/>
      <c r="AU36" s="140"/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</row>
    <row r="37" spans="1:54">
      <c r="A37" s="26">
        <v>30</v>
      </c>
      <c r="B37" s="42">
        <v>76</v>
      </c>
      <c r="C37" s="27">
        <v>0</v>
      </c>
      <c r="D37" s="27">
        <v>0</v>
      </c>
      <c r="E37" s="27">
        <v>0</v>
      </c>
      <c r="F37" s="27">
        <v>1</v>
      </c>
      <c r="G37" s="27">
        <v>0</v>
      </c>
      <c r="H37" s="27">
        <v>0</v>
      </c>
      <c r="I37" s="27">
        <v>1</v>
      </c>
      <c r="J37" s="27">
        <v>0</v>
      </c>
      <c r="K37" s="27">
        <v>0</v>
      </c>
      <c r="L37" s="27">
        <v>0</v>
      </c>
      <c r="M37" s="27">
        <v>1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/>
      <c r="AL37" s="27">
        <v>0</v>
      </c>
      <c r="AM37" s="27">
        <v>0</v>
      </c>
      <c r="AN37" s="28">
        <v>-11.059936868639999</v>
      </c>
      <c r="AO37" s="28">
        <v>-68.783633369972307</v>
      </c>
      <c r="AP37" s="109" t="s">
        <v>307</v>
      </c>
      <c r="AQ37" s="109" t="str">
        <f t="shared" si="4"/>
        <v>2129</v>
      </c>
      <c r="AR37" s="55">
        <f t="shared" si="0"/>
        <v>0</v>
      </c>
      <c r="AS37" s="55">
        <f t="shared" si="3"/>
        <v>48</v>
      </c>
      <c r="AT37" s="139"/>
      <c r="AU37" s="140"/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</row>
    <row r="38" spans="1:54" ht="12.75" customHeight="1">
      <c r="A38" s="26">
        <v>31</v>
      </c>
      <c r="B38" s="42">
        <v>77</v>
      </c>
      <c r="C38" s="27">
        <v>0</v>
      </c>
      <c r="D38" s="27">
        <v>0</v>
      </c>
      <c r="E38" s="27">
        <v>0</v>
      </c>
      <c r="F38" s="27">
        <v>1</v>
      </c>
      <c r="G38" s="27">
        <v>0</v>
      </c>
      <c r="H38" s="27">
        <v>0</v>
      </c>
      <c r="I38" s="27">
        <v>1</v>
      </c>
      <c r="J38" s="27">
        <v>0</v>
      </c>
      <c r="K38" s="27">
        <v>0</v>
      </c>
      <c r="L38" s="27">
        <v>1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1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1</v>
      </c>
      <c r="AJ38" s="27">
        <v>0</v>
      </c>
      <c r="AK38" s="27" t="s">
        <v>536</v>
      </c>
      <c r="AL38" s="27">
        <v>1</v>
      </c>
      <c r="AM38" s="27">
        <v>0</v>
      </c>
      <c r="AN38" s="28">
        <v>-11.0596931574508</v>
      </c>
      <c r="AO38" s="28">
        <v>-68.783500716090202</v>
      </c>
      <c r="AP38" s="109">
        <v>2098</v>
      </c>
      <c r="AQ38" s="109">
        <v>2072</v>
      </c>
      <c r="AR38" s="55">
        <f t="shared" si="0"/>
        <v>26</v>
      </c>
      <c r="AS38" s="55">
        <f t="shared" si="3"/>
        <v>31</v>
      </c>
      <c r="AT38" s="139"/>
      <c r="AU38" s="140"/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</row>
    <row r="39" spans="1:54">
      <c r="A39" s="26">
        <v>32</v>
      </c>
      <c r="B39" s="42">
        <v>78</v>
      </c>
      <c r="C39" s="27">
        <v>0</v>
      </c>
      <c r="D39" s="27">
        <v>0</v>
      </c>
      <c r="E39" s="27">
        <v>0</v>
      </c>
      <c r="F39" s="27">
        <v>1</v>
      </c>
      <c r="G39" s="27">
        <v>0</v>
      </c>
      <c r="H39" s="27">
        <v>1</v>
      </c>
      <c r="I39" s="27">
        <v>0</v>
      </c>
      <c r="J39" s="27">
        <v>0</v>
      </c>
      <c r="K39" s="27">
        <v>0</v>
      </c>
      <c r="L39" s="27">
        <v>1</v>
      </c>
      <c r="M39" s="27">
        <v>0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/>
      <c r="AL39" s="27">
        <v>0</v>
      </c>
      <c r="AM39" s="27">
        <v>0</v>
      </c>
      <c r="AN39" s="28">
        <v>-11.059590494041499</v>
      </c>
      <c r="AO39" s="28">
        <v>-68.783375322818799</v>
      </c>
      <c r="AP39" s="109" t="s">
        <v>556</v>
      </c>
      <c r="AQ39" s="109" t="str">
        <f t="shared" ref="AQ39:AQ47" si="5">AP39</f>
        <v>2057</v>
      </c>
      <c r="AR39" s="55">
        <f t="shared" si="0"/>
        <v>0</v>
      </c>
      <c r="AS39" s="55">
        <f t="shared" si="3"/>
        <v>15</v>
      </c>
      <c r="AT39" s="139"/>
      <c r="AU39" s="140"/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</row>
    <row r="40" spans="1:54">
      <c r="A40" s="26">
        <v>33</v>
      </c>
      <c r="B40" s="42">
        <v>79</v>
      </c>
      <c r="C40" s="27">
        <v>0</v>
      </c>
      <c r="D40" s="27">
        <v>0</v>
      </c>
      <c r="E40" s="27">
        <v>0</v>
      </c>
      <c r="F40" s="27">
        <v>1</v>
      </c>
      <c r="G40" s="27">
        <v>0</v>
      </c>
      <c r="H40" s="27">
        <v>1</v>
      </c>
      <c r="I40" s="27">
        <v>0</v>
      </c>
      <c r="J40" s="27">
        <v>0</v>
      </c>
      <c r="K40" s="27">
        <v>0</v>
      </c>
      <c r="L40" s="27">
        <v>1</v>
      </c>
      <c r="M40" s="27">
        <v>0</v>
      </c>
      <c r="N40" s="27">
        <v>0</v>
      </c>
      <c r="O40" s="27">
        <v>0</v>
      </c>
      <c r="P40" s="27">
        <v>0</v>
      </c>
      <c r="Q40" s="27">
        <v>1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/>
      <c r="AL40" s="27">
        <v>0</v>
      </c>
      <c r="AM40" s="27">
        <v>0</v>
      </c>
      <c r="AN40" s="28">
        <v>-11.0590702543126</v>
      </c>
      <c r="AO40" s="28">
        <v>-68.783065837675096</v>
      </c>
      <c r="AP40" s="109" t="s">
        <v>557</v>
      </c>
      <c r="AQ40" s="109" t="str">
        <f t="shared" si="5"/>
        <v>1995</v>
      </c>
      <c r="AR40" s="55">
        <f t="shared" si="0"/>
        <v>0</v>
      </c>
      <c r="AS40" s="55">
        <f t="shared" si="3"/>
        <v>62</v>
      </c>
      <c r="AT40" s="139"/>
      <c r="AU40" s="140"/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</row>
    <row r="41" spans="1:54">
      <c r="A41" s="26">
        <v>34</v>
      </c>
      <c r="B41" s="42">
        <v>80</v>
      </c>
      <c r="C41" s="27">
        <v>0</v>
      </c>
      <c r="D41" s="27">
        <v>0</v>
      </c>
      <c r="E41" s="27">
        <v>0</v>
      </c>
      <c r="F41" s="27">
        <v>1</v>
      </c>
      <c r="G41" s="27">
        <v>0</v>
      </c>
      <c r="H41" s="27">
        <v>1</v>
      </c>
      <c r="I41" s="27">
        <v>0</v>
      </c>
      <c r="J41" s="27">
        <v>0</v>
      </c>
      <c r="K41" s="27">
        <v>0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/>
      <c r="AL41" s="27">
        <v>0</v>
      </c>
      <c r="AM41" s="27">
        <v>0</v>
      </c>
      <c r="AN41" s="28">
        <v>-11.058738666032299</v>
      </c>
      <c r="AO41" s="28">
        <v>-68.782831621450796</v>
      </c>
      <c r="AP41" s="109" t="s">
        <v>558</v>
      </c>
      <c r="AQ41" s="109" t="str">
        <f t="shared" si="5"/>
        <v>1958</v>
      </c>
      <c r="AR41" s="55">
        <f t="shared" si="0"/>
        <v>0</v>
      </c>
      <c r="AS41" s="55">
        <f t="shared" si="3"/>
        <v>37</v>
      </c>
      <c r="AT41" s="139"/>
      <c r="AU41" s="140"/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</row>
    <row r="42" spans="1:54">
      <c r="A42" s="26">
        <v>35</v>
      </c>
      <c r="B42" s="42">
        <v>81</v>
      </c>
      <c r="C42" s="27">
        <v>0</v>
      </c>
      <c r="D42" s="27">
        <v>0</v>
      </c>
      <c r="E42" s="27">
        <v>0</v>
      </c>
      <c r="F42" s="27">
        <v>1</v>
      </c>
      <c r="G42" s="27">
        <v>0</v>
      </c>
      <c r="H42" s="27">
        <v>1</v>
      </c>
      <c r="I42" s="27">
        <v>0</v>
      </c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/>
      <c r="AL42" s="27">
        <v>0</v>
      </c>
      <c r="AM42" s="27">
        <v>0</v>
      </c>
      <c r="AN42" s="28">
        <v>-11.058420323589001</v>
      </c>
      <c r="AO42" s="28">
        <v>-68.782564375720696</v>
      </c>
      <c r="AP42" s="109" t="s">
        <v>559</v>
      </c>
      <c r="AQ42" s="109" t="str">
        <f t="shared" si="5"/>
        <v>1912</v>
      </c>
      <c r="AR42" s="55">
        <f t="shared" si="0"/>
        <v>0</v>
      </c>
      <c r="AS42" s="55">
        <f t="shared" si="3"/>
        <v>46</v>
      </c>
      <c r="AT42" s="139"/>
      <c r="AU42" s="140"/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</row>
    <row r="43" spans="1:54">
      <c r="A43" s="26">
        <v>36</v>
      </c>
      <c r="B43" s="42">
        <v>82</v>
      </c>
      <c r="C43" s="27">
        <v>0</v>
      </c>
      <c r="D43" s="27">
        <v>0</v>
      </c>
      <c r="E43" s="27">
        <v>0</v>
      </c>
      <c r="F43" s="27">
        <v>1</v>
      </c>
      <c r="G43" s="27">
        <v>0</v>
      </c>
      <c r="H43" s="27">
        <v>0</v>
      </c>
      <c r="I43" s="27">
        <v>1</v>
      </c>
      <c r="J43" s="27">
        <v>0</v>
      </c>
      <c r="K43" s="27">
        <v>0</v>
      </c>
      <c r="L43" s="27">
        <v>1</v>
      </c>
      <c r="M43" s="27">
        <v>0</v>
      </c>
      <c r="N43" s="27">
        <v>0</v>
      </c>
      <c r="O43" s="27">
        <v>0</v>
      </c>
      <c r="P43" s="27">
        <v>0</v>
      </c>
      <c r="Q43" s="27">
        <v>1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/>
      <c r="AL43" s="27">
        <v>0</v>
      </c>
      <c r="AM43" s="27">
        <v>0</v>
      </c>
      <c r="AN43" s="28">
        <v>-11.058227396520399</v>
      </c>
      <c r="AO43" s="28">
        <v>-68.782388309078101</v>
      </c>
      <c r="AP43" s="109" t="s">
        <v>560</v>
      </c>
      <c r="AQ43" s="109" t="str">
        <f t="shared" si="5"/>
        <v>1875</v>
      </c>
      <c r="AR43" s="55">
        <f t="shared" si="0"/>
        <v>0</v>
      </c>
      <c r="AS43" s="55">
        <f t="shared" si="3"/>
        <v>37</v>
      </c>
      <c r="AT43" s="139"/>
      <c r="AU43" s="140"/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</row>
    <row r="44" spans="1:54">
      <c r="A44" s="26">
        <v>37</v>
      </c>
      <c r="B44" s="42">
        <v>83</v>
      </c>
      <c r="C44" s="27">
        <v>0</v>
      </c>
      <c r="D44" s="27">
        <v>0</v>
      </c>
      <c r="E44" s="27">
        <v>0</v>
      </c>
      <c r="F44" s="27">
        <v>1</v>
      </c>
      <c r="G44" s="27">
        <v>0</v>
      </c>
      <c r="H44" s="27">
        <v>1</v>
      </c>
      <c r="I44" s="27">
        <v>0</v>
      </c>
      <c r="J44" s="27">
        <v>0</v>
      </c>
      <c r="K44" s="27">
        <v>0</v>
      </c>
      <c r="L44" s="27">
        <v>1</v>
      </c>
      <c r="M44" s="27">
        <v>0</v>
      </c>
      <c r="N44" s="27">
        <v>0</v>
      </c>
      <c r="O44" s="27">
        <v>0</v>
      </c>
      <c r="P44" s="27">
        <v>0</v>
      </c>
      <c r="Q44" s="27">
        <v>1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/>
      <c r="AL44" s="27">
        <v>0</v>
      </c>
      <c r="AM44" s="27">
        <v>0</v>
      </c>
      <c r="AN44" s="28">
        <v>-11.0575765841169</v>
      </c>
      <c r="AO44" s="28">
        <v>-68.782032679617203</v>
      </c>
      <c r="AP44" s="109" t="s">
        <v>561</v>
      </c>
      <c r="AQ44" s="109" t="str">
        <f t="shared" si="5"/>
        <v>1797</v>
      </c>
      <c r="AR44" s="55">
        <f t="shared" si="0"/>
        <v>0</v>
      </c>
      <c r="AS44" s="55">
        <f t="shared" si="3"/>
        <v>78</v>
      </c>
      <c r="AT44" s="139"/>
      <c r="AU44" s="140"/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</row>
    <row r="45" spans="1:54">
      <c r="A45" s="26">
        <v>38</v>
      </c>
      <c r="B45" s="42">
        <v>84</v>
      </c>
      <c r="C45" s="27">
        <v>0</v>
      </c>
      <c r="D45" s="27">
        <v>0</v>
      </c>
      <c r="E45" s="27">
        <v>0</v>
      </c>
      <c r="F45" s="27">
        <v>1</v>
      </c>
      <c r="G45" s="27">
        <v>0</v>
      </c>
      <c r="H45" s="27">
        <v>1</v>
      </c>
      <c r="I45" s="27">
        <v>0</v>
      </c>
      <c r="J45" s="27">
        <v>0</v>
      </c>
      <c r="K45" s="27">
        <v>0</v>
      </c>
      <c r="L45" s="27">
        <v>1</v>
      </c>
      <c r="M45" s="27">
        <v>0</v>
      </c>
      <c r="N45" s="27">
        <v>0</v>
      </c>
      <c r="O45" s="27">
        <v>0</v>
      </c>
      <c r="P45" s="27">
        <v>0</v>
      </c>
      <c r="Q45" s="27">
        <v>1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/>
      <c r="AL45" s="27">
        <v>0</v>
      </c>
      <c r="AM45" s="27">
        <v>0</v>
      </c>
      <c r="AN45" s="28">
        <v>-11.0571264571978</v>
      </c>
      <c r="AO45" s="28">
        <v>-68.781728644040697</v>
      </c>
      <c r="AP45" s="109" t="s">
        <v>562</v>
      </c>
      <c r="AQ45" s="109" t="str">
        <f t="shared" si="5"/>
        <v>1734</v>
      </c>
      <c r="AR45" s="55">
        <f t="shared" si="0"/>
        <v>0</v>
      </c>
      <c r="AS45" s="55">
        <f t="shared" si="3"/>
        <v>63</v>
      </c>
      <c r="AT45" s="139"/>
      <c r="AU45" s="140"/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</row>
    <row r="46" spans="1:54">
      <c r="A46" s="26">
        <v>39</v>
      </c>
      <c r="B46" s="42">
        <v>85</v>
      </c>
      <c r="C46" s="27">
        <v>0</v>
      </c>
      <c r="D46" s="27">
        <v>0</v>
      </c>
      <c r="E46" s="27">
        <v>0</v>
      </c>
      <c r="F46" s="27">
        <v>1</v>
      </c>
      <c r="G46" s="27">
        <v>0</v>
      </c>
      <c r="H46" s="27">
        <v>1</v>
      </c>
      <c r="I46" s="27">
        <v>0</v>
      </c>
      <c r="J46" s="27">
        <v>0</v>
      </c>
      <c r="K46" s="27">
        <v>0</v>
      </c>
      <c r="L46" s="27">
        <v>1</v>
      </c>
      <c r="M46" s="27">
        <v>0</v>
      </c>
      <c r="N46" s="27">
        <v>0</v>
      </c>
      <c r="O46" s="27">
        <v>0</v>
      </c>
      <c r="P46" s="27">
        <v>0</v>
      </c>
      <c r="Q46" s="27">
        <v>1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/>
      <c r="AL46" s="27">
        <v>0</v>
      </c>
      <c r="AM46" s="27">
        <v>0</v>
      </c>
      <c r="AN46" s="28">
        <v>-11.056830921494299</v>
      </c>
      <c r="AO46" s="28">
        <v>-68.7814692545452</v>
      </c>
      <c r="AP46" s="109" t="s">
        <v>563</v>
      </c>
      <c r="AQ46" s="109" t="str">
        <f t="shared" si="5"/>
        <v>1688</v>
      </c>
      <c r="AR46" s="55">
        <f t="shared" si="0"/>
        <v>0</v>
      </c>
      <c r="AS46" s="55">
        <f t="shared" si="3"/>
        <v>46</v>
      </c>
      <c r="AT46" s="139"/>
      <c r="AU46" s="140"/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</row>
    <row r="47" spans="1:54">
      <c r="A47" s="26">
        <v>40</v>
      </c>
      <c r="B47" s="42">
        <v>86</v>
      </c>
      <c r="C47" s="27">
        <v>0</v>
      </c>
      <c r="D47" s="27">
        <v>0</v>
      </c>
      <c r="E47" s="27">
        <v>0</v>
      </c>
      <c r="F47" s="27">
        <v>1</v>
      </c>
      <c r="G47" s="27">
        <v>0</v>
      </c>
      <c r="H47" s="27">
        <v>1</v>
      </c>
      <c r="I47" s="27">
        <v>0</v>
      </c>
      <c r="J47" s="27">
        <v>0</v>
      </c>
      <c r="K47" s="27">
        <v>0</v>
      </c>
      <c r="L47" s="27">
        <v>1</v>
      </c>
      <c r="M47" s="27">
        <v>0</v>
      </c>
      <c r="N47" s="27">
        <v>0</v>
      </c>
      <c r="O47" s="27">
        <v>0</v>
      </c>
      <c r="P47" s="27">
        <v>0</v>
      </c>
      <c r="Q47" s="27">
        <v>1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/>
      <c r="AL47" s="27">
        <v>0</v>
      </c>
      <c r="AM47" s="27">
        <v>0</v>
      </c>
      <c r="AN47" s="28">
        <v>-11.056663752043701</v>
      </c>
      <c r="AO47" s="28">
        <v>-68.781341716429594</v>
      </c>
      <c r="AP47" s="109" t="s">
        <v>564</v>
      </c>
      <c r="AQ47" s="109" t="str">
        <f t="shared" si="5"/>
        <v>1672</v>
      </c>
      <c r="AR47" s="55">
        <f t="shared" si="0"/>
        <v>0</v>
      </c>
      <c r="AS47" s="55">
        <f t="shared" si="3"/>
        <v>16</v>
      </c>
      <c r="AT47" s="139"/>
      <c r="AU47" s="140"/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</row>
    <row r="48" spans="1:54">
      <c r="A48" s="26">
        <v>41</v>
      </c>
      <c r="B48" s="42">
        <v>87</v>
      </c>
      <c r="C48" s="27">
        <v>0</v>
      </c>
      <c r="D48" s="27">
        <v>0</v>
      </c>
      <c r="E48" s="27">
        <v>0</v>
      </c>
      <c r="F48" s="27">
        <v>1</v>
      </c>
      <c r="G48" s="27">
        <v>0</v>
      </c>
      <c r="H48" s="27">
        <v>1</v>
      </c>
      <c r="I48" s="27">
        <v>0</v>
      </c>
      <c r="J48" s="27">
        <v>0</v>
      </c>
      <c r="K48" s="27">
        <v>0</v>
      </c>
      <c r="L48" s="27">
        <v>1</v>
      </c>
      <c r="M48" s="27">
        <v>0</v>
      </c>
      <c r="N48" s="27">
        <v>0</v>
      </c>
      <c r="O48" s="27">
        <v>0</v>
      </c>
      <c r="P48" s="27">
        <v>0</v>
      </c>
      <c r="Q48" s="27">
        <v>1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/>
      <c r="AL48" s="27">
        <v>0</v>
      </c>
      <c r="AM48" s="27">
        <v>0</v>
      </c>
      <c r="AN48" s="28">
        <v>-11.056244645633701</v>
      </c>
      <c r="AO48" s="28">
        <v>-68.781042291716403</v>
      </c>
      <c r="AP48" s="109">
        <v>1559</v>
      </c>
      <c r="AQ48" s="109">
        <v>1533</v>
      </c>
      <c r="AR48" s="55">
        <f t="shared" si="0"/>
        <v>26</v>
      </c>
      <c r="AS48" s="55">
        <f t="shared" si="3"/>
        <v>113</v>
      </c>
      <c r="AT48" s="139"/>
      <c r="AU48" s="140"/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0</v>
      </c>
    </row>
    <row r="49" spans="1:54">
      <c r="A49" s="26">
        <v>42</v>
      </c>
      <c r="B49" s="42">
        <v>88</v>
      </c>
      <c r="C49" s="27">
        <v>0</v>
      </c>
      <c r="D49" s="27">
        <v>0</v>
      </c>
      <c r="E49" s="27">
        <v>0</v>
      </c>
      <c r="F49" s="27">
        <v>1</v>
      </c>
      <c r="G49" s="27">
        <v>0</v>
      </c>
      <c r="H49" s="27">
        <v>0</v>
      </c>
      <c r="I49" s="27">
        <v>1</v>
      </c>
      <c r="J49" s="27">
        <v>0</v>
      </c>
      <c r="K49" s="27">
        <v>0</v>
      </c>
      <c r="L49" s="27">
        <v>1</v>
      </c>
      <c r="M49" s="27">
        <v>0</v>
      </c>
      <c r="N49" s="27">
        <v>0</v>
      </c>
      <c r="O49" s="27">
        <v>0</v>
      </c>
      <c r="P49" s="27">
        <v>0</v>
      </c>
      <c r="Q49" s="27">
        <v>1</v>
      </c>
      <c r="R49" s="27">
        <v>0</v>
      </c>
      <c r="S49" s="27">
        <v>0</v>
      </c>
      <c r="T49" s="27">
        <v>0</v>
      </c>
      <c r="U49" s="27">
        <v>0</v>
      </c>
      <c r="V49" s="27">
        <v>1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 t="s">
        <v>537</v>
      </c>
      <c r="AL49" s="27">
        <v>1</v>
      </c>
      <c r="AM49" s="27">
        <v>0</v>
      </c>
      <c r="AN49" s="28">
        <v>-11.055912622914301</v>
      </c>
      <c r="AO49" s="28">
        <v>-68.780846810447997</v>
      </c>
      <c r="AP49" s="109" t="s">
        <v>565</v>
      </c>
      <c r="AQ49" s="109" t="str">
        <f t="shared" ref="AQ49:AQ51" si="6">AP49</f>
        <v>1616</v>
      </c>
      <c r="AR49" s="55">
        <f t="shared" si="0"/>
        <v>0</v>
      </c>
      <c r="AS49" s="55">
        <f t="shared" si="3"/>
        <v>-83</v>
      </c>
      <c r="AT49" s="139"/>
      <c r="AU49" s="140"/>
      <c r="AV49" s="48">
        <v>0</v>
      </c>
      <c r="AW49" s="48">
        <v>0</v>
      </c>
      <c r="AX49" s="48">
        <v>0</v>
      </c>
      <c r="AY49" s="48">
        <v>0</v>
      </c>
      <c r="AZ49" s="48">
        <v>0</v>
      </c>
      <c r="BA49" s="48">
        <v>0</v>
      </c>
      <c r="BB49" s="48">
        <v>0</v>
      </c>
    </row>
    <row r="50" spans="1:54">
      <c r="A50" s="26">
        <v>43</v>
      </c>
      <c r="B50" s="42">
        <v>89</v>
      </c>
      <c r="C50" s="27">
        <v>0</v>
      </c>
      <c r="D50" s="27">
        <v>0</v>
      </c>
      <c r="E50" s="27">
        <v>0</v>
      </c>
      <c r="F50" s="27">
        <v>1</v>
      </c>
      <c r="G50" s="27">
        <v>0</v>
      </c>
      <c r="H50" s="27">
        <v>1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/>
      <c r="AL50" s="27">
        <v>0</v>
      </c>
      <c r="AM50" s="27">
        <v>0</v>
      </c>
      <c r="AN50" s="28">
        <v>-11.055457452138301</v>
      </c>
      <c r="AO50" s="28">
        <v>-68.780576585077497</v>
      </c>
      <c r="AP50" s="109" t="s">
        <v>566</v>
      </c>
      <c r="AQ50" s="109" t="str">
        <f t="shared" si="6"/>
        <v>1493</v>
      </c>
      <c r="AR50" s="55">
        <f t="shared" si="0"/>
        <v>0</v>
      </c>
      <c r="AS50" s="55">
        <f t="shared" si="3"/>
        <v>123</v>
      </c>
      <c r="AT50" s="139"/>
      <c r="AU50" s="140"/>
      <c r="AV50" s="48">
        <v>0</v>
      </c>
      <c r="AW50" s="48">
        <v>0</v>
      </c>
      <c r="AX50" s="48">
        <v>0</v>
      </c>
      <c r="AY50" s="48">
        <v>0</v>
      </c>
      <c r="AZ50" s="48">
        <v>0</v>
      </c>
      <c r="BA50" s="48">
        <v>0</v>
      </c>
      <c r="BB50" s="48">
        <v>0</v>
      </c>
    </row>
    <row r="51" spans="1:54">
      <c r="A51" s="26">
        <v>44</v>
      </c>
      <c r="B51" s="42">
        <v>90</v>
      </c>
      <c r="C51" s="27">
        <v>0</v>
      </c>
      <c r="D51" s="27">
        <v>0</v>
      </c>
      <c r="E51" s="27">
        <v>0</v>
      </c>
      <c r="F51" s="27">
        <v>1</v>
      </c>
      <c r="G51" s="27">
        <v>0</v>
      </c>
      <c r="H51" s="27">
        <v>1</v>
      </c>
      <c r="I51" s="27">
        <v>0</v>
      </c>
      <c r="J51" s="27">
        <v>0</v>
      </c>
      <c r="K51" s="27">
        <v>0</v>
      </c>
      <c r="L51" s="27">
        <v>1</v>
      </c>
      <c r="M51" s="27">
        <v>0</v>
      </c>
      <c r="N51" s="27">
        <v>0</v>
      </c>
      <c r="O51" s="27">
        <v>0</v>
      </c>
      <c r="P51" s="27">
        <v>0</v>
      </c>
      <c r="Q51" s="27">
        <v>1</v>
      </c>
      <c r="R51" s="27">
        <v>0</v>
      </c>
      <c r="S51" s="27">
        <v>0</v>
      </c>
      <c r="T51" s="27">
        <v>0</v>
      </c>
      <c r="U51" s="27">
        <v>0</v>
      </c>
      <c r="V51" s="27">
        <v>1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/>
      <c r="AL51" s="27">
        <v>0</v>
      </c>
      <c r="AM51" s="27">
        <v>0</v>
      </c>
      <c r="AN51" s="28">
        <v>-11.055136869819901</v>
      </c>
      <c r="AO51" s="28">
        <v>-68.780403590997693</v>
      </c>
      <c r="AP51" s="109" t="s">
        <v>567</v>
      </c>
      <c r="AQ51" s="109" t="str">
        <f t="shared" si="6"/>
        <v>1438</v>
      </c>
      <c r="AR51" s="55">
        <f t="shared" si="0"/>
        <v>0</v>
      </c>
      <c r="AS51" s="55">
        <f t="shared" si="3"/>
        <v>55</v>
      </c>
      <c r="AT51" s="139"/>
      <c r="AU51" s="140"/>
      <c r="AV51" s="48">
        <v>0</v>
      </c>
      <c r="AW51" s="48">
        <v>0</v>
      </c>
      <c r="AX51" s="48">
        <v>0</v>
      </c>
      <c r="AY51" s="48">
        <v>0</v>
      </c>
      <c r="AZ51" s="48">
        <v>0</v>
      </c>
      <c r="BA51" s="48">
        <v>0</v>
      </c>
      <c r="BB51" s="48">
        <v>0</v>
      </c>
    </row>
    <row r="52" spans="1:54">
      <c r="A52" s="26">
        <v>45</v>
      </c>
      <c r="B52" s="42">
        <v>91</v>
      </c>
      <c r="C52" s="27">
        <v>0</v>
      </c>
      <c r="D52" s="27">
        <v>0</v>
      </c>
      <c r="E52" s="27">
        <v>0</v>
      </c>
      <c r="F52" s="27">
        <v>1</v>
      </c>
      <c r="G52" s="27">
        <v>0</v>
      </c>
      <c r="H52" s="27">
        <v>1</v>
      </c>
      <c r="I52" s="27">
        <v>0</v>
      </c>
      <c r="J52" s="27">
        <v>0</v>
      </c>
      <c r="K52" s="27">
        <v>0</v>
      </c>
      <c r="L52" s="27">
        <v>1</v>
      </c>
      <c r="M52" s="27">
        <v>0</v>
      </c>
      <c r="N52" s="27">
        <v>0</v>
      </c>
      <c r="O52" s="27">
        <v>0</v>
      </c>
      <c r="P52" s="27">
        <v>0</v>
      </c>
      <c r="Q52" s="27">
        <v>1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/>
      <c r="AL52" s="27">
        <v>0</v>
      </c>
      <c r="AM52" s="27">
        <v>0</v>
      </c>
      <c r="AN52" s="28">
        <v>-11.055419135835701</v>
      </c>
      <c r="AO52" s="28">
        <v>-68.779829953739707</v>
      </c>
      <c r="AP52" s="109">
        <v>1399</v>
      </c>
      <c r="AQ52" s="109">
        <v>1359</v>
      </c>
      <c r="AR52" s="55">
        <f t="shared" si="0"/>
        <v>40</v>
      </c>
      <c r="AS52" s="55">
        <f t="shared" si="3"/>
        <v>39</v>
      </c>
      <c r="AT52" s="95"/>
      <c r="AU52" s="96"/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0</v>
      </c>
      <c r="BB52" s="48">
        <v>0</v>
      </c>
    </row>
    <row r="53" spans="1:54">
      <c r="A53" s="26">
        <v>46</v>
      </c>
      <c r="B53" s="42">
        <v>92</v>
      </c>
      <c r="C53" s="27">
        <v>0</v>
      </c>
      <c r="D53" s="27">
        <v>0</v>
      </c>
      <c r="E53" s="27">
        <v>0</v>
      </c>
      <c r="F53" s="27">
        <v>1</v>
      </c>
      <c r="G53" s="27">
        <v>0</v>
      </c>
      <c r="H53" s="27">
        <v>1</v>
      </c>
      <c r="I53" s="27">
        <v>0</v>
      </c>
      <c r="J53" s="27">
        <v>0</v>
      </c>
      <c r="K53" s="27">
        <v>0</v>
      </c>
      <c r="L53" s="27">
        <v>1</v>
      </c>
      <c r="M53" s="27">
        <v>0</v>
      </c>
      <c r="N53" s="27">
        <v>0</v>
      </c>
      <c r="O53" s="27">
        <v>0</v>
      </c>
      <c r="P53" s="27">
        <v>0</v>
      </c>
      <c r="Q53" s="27">
        <v>1</v>
      </c>
      <c r="R53" s="27">
        <v>0</v>
      </c>
      <c r="S53" s="27">
        <v>0</v>
      </c>
      <c r="T53" s="27">
        <v>0</v>
      </c>
      <c r="U53" s="27">
        <v>0</v>
      </c>
      <c r="V53" s="27">
        <v>1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 t="s">
        <v>538</v>
      </c>
      <c r="AL53" s="27">
        <v>1</v>
      </c>
      <c r="AM53" s="27">
        <v>0</v>
      </c>
      <c r="AN53" s="28">
        <v>-11.055618763575</v>
      </c>
      <c r="AO53" s="28">
        <v>-68.779609673350905</v>
      </c>
      <c r="AP53" s="109">
        <v>1315</v>
      </c>
      <c r="AQ53" s="109">
        <v>1289</v>
      </c>
      <c r="AR53" s="55">
        <f t="shared" si="0"/>
        <v>26</v>
      </c>
      <c r="AS53" s="55">
        <f t="shared" si="3"/>
        <v>44</v>
      </c>
      <c r="AT53" s="95"/>
      <c r="AU53" s="96"/>
      <c r="AV53" s="48">
        <v>0</v>
      </c>
      <c r="AW53" s="48">
        <v>0</v>
      </c>
      <c r="AX53" s="48">
        <v>0</v>
      </c>
      <c r="AY53" s="48">
        <v>0</v>
      </c>
      <c r="AZ53" s="48">
        <v>0</v>
      </c>
      <c r="BA53" s="48">
        <v>0</v>
      </c>
      <c r="BB53" s="48">
        <v>0</v>
      </c>
    </row>
    <row r="54" spans="1:54">
      <c r="A54" s="26">
        <v>47</v>
      </c>
      <c r="B54" s="42">
        <v>93</v>
      </c>
      <c r="C54" s="27">
        <v>0</v>
      </c>
      <c r="D54" s="27">
        <v>0</v>
      </c>
      <c r="E54" s="27">
        <v>0</v>
      </c>
      <c r="F54" s="27">
        <v>1</v>
      </c>
      <c r="G54" s="27">
        <v>0</v>
      </c>
      <c r="H54" s="27">
        <v>1</v>
      </c>
      <c r="I54" s="27">
        <v>0</v>
      </c>
      <c r="J54" s="27">
        <v>0</v>
      </c>
      <c r="K54" s="27">
        <v>0</v>
      </c>
      <c r="L54" s="27">
        <v>0</v>
      </c>
      <c r="M54" s="27">
        <v>1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  <c r="AJ54" s="27">
        <v>0</v>
      </c>
      <c r="AK54" s="27"/>
      <c r="AL54" s="27">
        <v>0</v>
      </c>
      <c r="AM54" s="27">
        <v>0</v>
      </c>
      <c r="AN54" s="28">
        <v>-11.0557868099367</v>
      </c>
      <c r="AO54" s="28">
        <v>-68.779362104372296</v>
      </c>
      <c r="AP54" s="109" t="s">
        <v>568</v>
      </c>
      <c r="AQ54" s="109" t="str">
        <f t="shared" ref="AQ54:AQ55" si="7">AP54</f>
        <v>1261</v>
      </c>
      <c r="AR54" s="55">
        <f t="shared" si="0"/>
        <v>0</v>
      </c>
      <c r="AS54" s="55">
        <f t="shared" si="3"/>
        <v>28</v>
      </c>
      <c r="AT54" s="95"/>
      <c r="AU54" s="96"/>
      <c r="AV54" s="48">
        <v>0</v>
      </c>
      <c r="AW54" s="48">
        <v>0</v>
      </c>
      <c r="AX54" s="48">
        <v>0</v>
      </c>
      <c r="AY54" s="48">
        <v>0</v>
      </c>
      <c r="AZ54" s="48">
        <v>0</v>
      </c>
      <c r="BA54" s="48">
        <v>0</v>
      </c>
      <c r="BB54" s="48">
        <v>0</v>
      </c>
    </row>
    <row r="55" spans="1:54">
      <c r="A55" s="26">
        <v>48</v>
      </c>
      <c r="B55" s="42">
        <v>94</v>
      </c>
      <c r="C55" s="27">
        <v>0</v>
      </c>
      <c r="D55" s="27">
        <v>0</v>
      </c>
      <c r="E55" s="27">
        <v>0</v>
      </c>
      <c r="F55" s="27">
        <v>1</v>
      </c>
      <c r="G55" s="27">
        <v>0</v>
      </c>
      <c r="H55" s="27">
        <v>1</v>
      </c>
      <c r="I55" s="27">
        <v>0</v>
      </c>
      <c r="J55" s="27">
        <v>0</v>
      </c>
      <c r="K55" s="27">
        <v>0</v>
      </c>
      <c r="L55" s="27">
        <v>1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/>
      <c r="AL55" s="27">
        <v>0</v>
      </c>
      <c r="AM55" s="27">
        <v>0</v>
      </c>
      <c r="AN55" s="28">
        <v>-11.0559354275555</v>
      </c>
      <c r="AO55" s="28">
        <v>-68.779092215536707</v>
      </c>
      <c r="AP55" s="109" t="s">
        <v>569</v>
      </c>
      <c r="AQ55" s="109" t="str">
        <f t="shared" si="7"/>
        <v>1221</v>
      </c>
      <c r="AR55" s="55">
        <f t="shared" si="0"/>
        <v>0</v>
      </c>
      <c r="AS55" s="55">
        <f t="shared" si="3"/>
        <v>40</v>
      </c>
      <c r="AT55" s="95"/>
      <c r="AU55" s="96"/>
      <c r="AV55" s="48">
        <v>0</v>
      </c>
      <c r="AW55" s="48">
        <v>0</v>
      </c>
      <c r="AX55" s="48">
        <v>0</v>
      </c>
      <c r="AY55" s="48">
        <v>0</v>
      </c>
      <c r="AZ55" s="48">
        <v>0</v>
      </c>
      <c r="BA55" s="48">
        <v>0</v>
      </c>
      <c r="BB55" s="48">
        <v>0</v>
      </c>
    </row>
    <row r="56" spans="1:54">
      <c r="A56" s="26">
        <v>49</v>
      </c>
      <c r="B56" s="42">
        <v>95</v>
      </c>
      <c r="C56" s="27">
        <v>0</v>
      </c>
      <c r="D56" s="27">
        <v>0</v>
      </c>
      <c r="E56" s="27">
        <v>0</v>
      </c>
      <c r="F56" s="27">
        <v>1</v>
      </c>
      <c r="G56" s="27">
        <v>0</v>
      </c>
      <c r="H56" s="27">
        <v>0</v>
      </c>
      <c r="I56" s="27">
        <v>1</v>
      </c>
      <c r="J56" s="27">
        <v>0</v>
      </c>
      <c r="K56" s="27">
        <v>0</v>
      </c>
      <c r="L56" s="27">
        <v>1</v>
      </c>
      <c r="M56" s="27">
        <v>0</v>
      </c>
      <c r="N56" s="27">
        <v>1</v>
      </c>
      <c r="O56" s="27">
        <v>0</v>
      </c>
      <c r="P56" s="27">
        <v>1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1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1</v>
      </c>
      <c r="AJ56" s="27">
        <v>0</v>
      </c>
      <c r="AK56" s="27" t="s">
        <v>539</v>
      </c>
      <c r="AL56" s="27">
        <v>1</v>
      </c>
      <c r="AM56" s="27">
        <v>0</v>
      </c>
      <c r="AN56" s="28">
        <v>-11.0561876743346</v>
      </c>
      <c r="AO56" s="28">
        <v>-68.778816858227501</v>
      </c>
      <c r="AP56" s="109">
        <v>1181</v>
      </c>
      <c r="AQ56" s="109">
        <v>1155</v>
      </c>
      <c r="AR56" s="55">
        <f t="shared" si="0"/>
        <v>26</v>
      </c>
      <c r="AS56" s="55">
        <f t="shared" si="3"/>
        <v>40</v>
      </c>
      <c r="AT56" s="95"/>
      <c r="AU56" s="96"/>
      <c r="AV56" s="48">
        <v>0</v>
      </c>
      <c r="AW56" s="48">
        <v>0</v>
      </c>
      <c r="AX56" s="48">
        <v>0</v>
      </c>
      <c r="AY56" s="48">
        <v>0</v>
      </c>
      <c r="AZ56" s="48">
        <v>0</v>
      </c>
      <c r="BA56" s="48">
        <v>0</v>
      </c>
      <c r="BB56" s="48">
        <v>0</v>
      </c>
    </row>
    <row r="57" spans="1:54">
      <c r="A57" s="26">
        <v>50</v>
      </c>
      <c r="B57" s="42" t="s">
        <v>573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1</v>
      </c>
      <c r="Y57" s="27">
        <v>0</v>
      </c>
      <c r="Z57" s="27">
        <v>0</v>
      </c>
      <c r="AA57" s="27"/>
      <c r="AB57" s="27"/>
      <c r="AC57" s="27"/>
      <c r="AD57" s="27"/>
      <c r="AE57" s="27"/>
      <c r="AF57" s="27"/>
      <c r="AG57" s="27"/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8">
        <v>-11.056265</v>
      </c>
      <c r="AO57" s="28">
        <v>-68.778666000000001</v>
      </c>
      <c r="AP57" s="109" t="s">
        <v>572</v>
      </c>
      <c r="AQ57" s="109" t="s">
        <v>572</v>
      </c>
      <c r="AR57" s="55">
        <v>0</v>
      </c>
      <c r="AS57" s="55">
        <v>0</v>
      </c>
      <c r="AT57" s="95"/>
      <c r="AU57" s="96"/>
      <c r="AV57" s="48">
        <v>1</v>
      </c>
      <c r="AW57" s="48">
        <v>1</v>
      </c>
      <c r="AX57" s="48">
        <v>1</v>
      </c>
      <c r="AY57" s="48">
        <v>19</v>
      </c>
      <c r="AZ57" s="48">
        <f>AY57*1.25</f>
        <v>23.75</v>
      </c>
      <c r="BA57" s="48">
        <v>0</v>
      </c>
      <c r="BB57" s="48">
        <v>0</v>
      </c>
    </row>
    <row r="58" spans="1:54">
      <c r="A58" s="26">
        <v>51</v>
      </c>
      <c r="B58" s="42">
        <v>96</v>
      </c>
      <c r="C58" s="27">
        <v>0</v>
      </c>
      <c r="D58" s="27">
        <v>0</v>
      </c>
      <c r="E58" s="27">
        <v>0</v>
      </c>
      <c r="F58" s="27">
        <v>1</v>
      </c>
      <c r="G58" s="27">
        <v>0</v>
      </c>
      <c r="H58" s="27">
        <v>0</v>
      </c>
      <c r="I58" s="27">
        <v>1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1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1</v>
      </c>
      <c r="W58" s="27">
        <v>0</v>
      </c>
      <c r="X58" s="27">
        <v>0</v>
      </c>
      <c r="Y58" s="27">
        <v>0</v>
      </c>
      <c r="Z58" s="27">
        <v>0</v>
      </c>
      <c r="AA58" s="27"/>
      <c r="AB58" s="27"/>
      <c r="AC58" s="27"/>
      <c r="AD58" s="27"/>
      <c r="AE58" s="27"/>
      <c r="AF58" s="27"/>
      <c r="AG58" s="27"/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8">
        <v>-11.056191666666701</v>
      </c>
      <c r="AO58" s="28">
        <v>-68.778851666666696</v>
      </c>
      <c r="AP58" s="109" t="s">
        <v>572</v>
      </c>
      <c r="AQ58" s="109" t="s">
        <v>572</v>
      </c>
      <c r="AR58" s="55">
        <v>0</v>
      </c>
      <c r="AS58" s="55"/>
      <c r="AT58" s="95"/>
      <c r="AU58" s="96"/>
      <c r="AV58" s="48">
        <v>1</v>
      </c>
      <c r="AW58" s="48">
        <v>1</v>
      </c>
      <c r="AX58" s="48">
        <v>1</v>
      </c>
      <c r="AY58" s="48">
        <v>13</v>
      </c>
      <c r="AZ58" s="48">
        <f t="shared" ref="AZ58:AZ59" si="8">AY58*1.25</f>
        <v>16.25</v>
      </c>
      <c r="BA58" s="48">
        <v>0</v>
      </c>
      <c r="BB58" s="48">
        <v>0</v>
      </c>
    </row>
    <row r="59" spans="1:54">
      <c r="A59" s="26">
        <v>52</v>
      </c>
      <c r="B59" s="42">
        <v>97</v>
      </c>
      <c r="C59" s="27">
        <v>0</v>
      </c>
      <c r="D59" s="27">
        <v>0</v>
      </c>
      <c r="E59" s="27">
        <v>0</v>
      </c>
      <c r="F59" s="27">
        <v>1</v>
      </c>
      <c r="G59" s="27">
        <v>0</v>
      </c>
      <c r="H59" s="27">
        <v>0</v>
      </c>
      <c r="I59" s="27">
        <v>1</v>
      </c>
      <c r="J59" s="27">
        <v>0</v>
      </c>
      <c r="K59" s="27">
        <v>0</v>
      </c>
      <c r="L59" s="27">
        <v>0</v>
      </c>
      <c r="M59" s="27">
        <v>0</v>
      </c>
      <c r="N59" s="27">
        <v>1</v>
      </c>
      <c r="O59" s="27">
        <v>0</v>
      </c>
      <c r="P59" s="27">
        <v>1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/>
      <c r="AB59" s="27"/>
      <c r="AC59" s="27"/>
      <c r="AD59" s="27"/>
      <c r="AE59" s="27"/>
      <c r="AF59" s="27"/>
      <c r="AG59" s="27"/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8">
        <v>-11.0561216666667</v>
      </c>
      <c r="AO59" s="28">
        <v>-68.778591666666699</v>
      </c>
      <c r="AP59" s="109" t="s">
        <v>570</v>
      </c>
      <c r="AQ59" s="109" t="str">
        <f t="shared" ref="AQ59" si="9">AP59</f>
        <v>1114</v>
      </c>
      <c r="AR59" s="55">
        <f t="shared" si="0"/>
        <v>0</v>
      </c>
      <c r="AS59" s="55">
        <f>AQ56-AP59</f>
        <v>41</v>
      </c>
      <c r="AT59" s="95"/>
      <c r="AU59" s="96"/>
      <c r="AV59" s="48">
        <v>1</v>
      </c>
      <c r="AW59" s="48">
        <v>1</v>
      </c>
      <c r="AX59" s="48">
        <v>1</v>
      </c>
      <c r="AY59" s="48">
        <v>17</v>
      </c>
      <c r="AZ59" s="48">
        <f t="shared" si="8"/>
        <v>21.25</v>
      </c>
      <c r="BA59" s="48">
        <v>0</v>
      </c>
      <c r="BB59" s="48">
        <v>0</v>
      </c>
    </row>
    <row r="60" spans="1:54">
      <c r="A60" s="26">
        <v>53</v>
      </c>
      <c r="B60" s="42">
        <v>98</v>
      </c>
      <c r="C60" s="27">
        <v>0</v>
      </c>
      <c r="D60" s="27">
        <v>0</v>
      </c>
      <c r="E60" s="27">
        <v>0</v>
      </c>
      <c r="F60" s="27">
        <v>1</v>
      </c>
      <c r="G60" s="27">
        <v>0</v>
      </c>
      <c r="H60" s="27">
        <v>0</v>
      </c>
      <c r="I60" s="27">
        <v>1</v>
      </c>
      <c r="J60" s="27">
        <v>0</v>
      </c>
      <c r="K60" s="27">
        <v>0</v>
      </c>
      <c r="L60" s="27">
        <v>1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1</v>
      </c>
      <c r="W60" s="27">
        <v>0</v>
      </c>
      <c r="X60" s="27">
        <v>0</v>
      </c>
      <c r="Y60" s="27">
        <v>0</v>
      </c>
      <c r="Z60" s="27">
        <v>0</v>
      </c>
      <c r="AA60" s="27"/>
      <c r="AB60" s="27"/>
      <c r="AC60" s="27"/>
      <c r="AD60" s="27"/>
      <c r="AE60" s="27"/>
      <c r="AF60" s="27"/>
      <c r="AG60" s="27"/>
      <c r="AH60" s="27">
        <v>0</v>
      </c>
      <c r="AI60" s="27">
        <v>0</v>
      </c>
      <c r="AJ60" s="27">
        <v>0</v>
      </c>
      <c r="AK60" s="27" t="s">
        <v>574</v>
      </c>
      <c r="AL60" s="27">
        <v>0</v>
      </c>
      <c r="AM60" s="27">
        <v>0</v>
      </c>
      <c r="AN60" s="28">
        <v>-11.0558266666667</v>
      </c>
      <c r="AO60" s="28">
        <v>-68.778381666666704</v>
      </c>
      <c r="AP60" s="109">
        <v>1075</v>
      </c>
      <c r="AQ60" s="109">
        <v>1049</v>
      </c>
      <c r="AR60" s="55">
        <f t="shared" si="0"/>
        <v>26</v>
      </c>
      <c r="AS60" s="55">
        <f t="shared" si="3"/>
        <v>39</v>
      </c>
      <c r="AT60" s="95"/>
      <c r="AU60" s="96"/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</row>
    <row r="61" spans="1:54">
      <c r="A61" s="26">
        <v>54</v>
      </c>
      <c r="B61" s="42">
        <v>99</v>
      </c>
      <c r="C61" s="27">
        <v>0</v>
      </c>
      <c r="D61" s="27">
        <v>0</v>
      </c>
      <c r="E61" s="27">
        <v>0</v>
      </c>
      <c r="F61" s="27">
        <v>1</v>
      </c>
      <c r="G61" s="27">
        <v>0</v>
      </c>
      <c r="H61" s="27">
        <v>0</v>
      </c>
      <c r="I61" s="27">
        <v>1</v>
      </c>
      <c r="J61" s="27">
        <v>0</v>
      </c>
      <c r="K61" s="27">
        <v>0</v>
      </c>
      <c r="L61" s="27">
        <v>1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/>
      <c r="AB61" s="27"/>
      <c r="AC61" s="27"/>
      <c r="AD61" s="27"/>
      <c r="AE61" s="27"/>
      <c r="AF61" s="27"/>
      <c r="AG61" s="27"/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8">
        <v>-11.0555483333333</v>
      </c>
      <c r="AO61" s="28">
        <v>-68.778193333333306</v>
      </c>
      <c r="AP61" s="109" t="s">
        <v>571</v>
      </c>
      <c r="AQ61" s="109" t="str">
        <f t="shared" ref="AQ61:AQ62" si="10">AP61</f>
        <v>1011</v>
      </c>
      <c r="AR61" s="55">
        <f t="shared" si="0"/>
        <v>0</v>
      </c>
      <c r="AS61" s="55">
        <f t="shared" si="3"/>
        <v>38</v>
      </c>
      <c r="AT61" s="95"/>
      <c r="AU61" s="96"/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0</v>
      </c>
    </row>
    <row r="62" spans="1:54">
      <c r="A62" s="26">
        <v>55</v>
      </c>
      <c r="B62" s="42">
        <v>100</v>
      </c>
      <c r="C62" s="27">
        <v>0</v>
      </c>
      <c r="D62" s="27">
        <v>0</v>
      </c>
      <c r="E62" s="27">
        <v>0</v>
      </c>
      <c r="F62" s="27">
        <v>1</v>
      </c>
      <c r="G62" s="27">
        <v>0</v>
      </c>
      <c r="H62" s="27">
        <v>0</v>
      </c>
      <c r="I62" s="27">
        <v>1</v>
      </c>
      <c r="J62" s="27">
        <v>0</v>
      </c>
      <c r="K62" s="27">
        <v>0</v>
      </c>
      <c r="L62" s="27">
        <v>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/>
      <c r="AB62" s="27"/>
      <c r="AC62" s="27"/>
      <c r="AD62" s="27"/>
      <c r="AE62" s="27"/>
      <c r="AF62" s="27"/>
      <c r="AG62" s="27"/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8">
        <v>-11.055246666666701</v>
      </c>
      <c r="AO62" s="28">
        <v>-68.777981666666705</v>
      </c>
      <c r="AP62" s="109">
        <v>973</v>
      </c>
      <c r="AQ62" s="109">
        <f t="shared" si="10"/>
        <v>973</v>
      </c>
      <c r="AR62" s="55">
        <f t="shared" si="0"/>
        <v>0</v>
      </c>
      <c r="AS62" s="55">
        <f t="shared" si="3"/>
        <v>38</v>
      </c>
      <c r="AT62" s="95"/>
      <c r="AU62" s="96"/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</row>
    <row r="63" spans="1:54">
      <c r="A63" s="26">
        <v>56</v>
      </c>
      <c r="B63" s="42">
        <v>101</v>
      </c>
      <c r="C63" s="27">
        <v>0</v>
      </c>
      <c r="D63" s="27">
        <v>0</v>
      </c>
      <c r="E63" s="27">
        <v>0</v>
      </c>
      <c r="F63" s="27">
        <v>1</v>
      </c>
      <c r="G63" s="27">
        <v>0</v>
      </c>
      <c r="H63" s="27">
        <v>0</v>
      </c>
      <c r="I63" s="27">
        <v>1</v>
      </c>
      <c r="J63" s="27">
        <v>0</v>
      </c>
      <c r="K63" s="27">
        <v>0</v>
      </c>
      <c r="L63" s="27">
        <v>1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1</v>
      </c>
      <c r="W63" s="27">
        <v>0</v>
      </c>
      <c r="X63" s="27">
        <v>0</v>
      </c>
      <c r="Y63" s="27">
        <v>0</v>
      </c>
      <c r="Z63" s="27">
        <v>0</v>
      </c>
      <c r="AA63" s="27"/>
      <c r="AB63" s="27"/>
      <c r="AC63" s="27"/>
      <c r="AD63" s="27"/>
      <c r="AE63" s="27"/>
      <c r="AF63" s="27"/>
      <c r="AG63" s="27"/>
      <c r="AH63" s="27">
        <v>0</v>
      </c>
      <c r="AI63" s="27">
        <v>0</v>
      </c>
      <c r="AJ63" s="27">
        <v>0</v>
      </c>
      <c r="AK63" s="27" t="s">
        <v>575</v>
      </c>
      <c r="AL63" s="27">
        <v>0</v>
      </c>
      <c r="AM63" s="27">
        <v>0</v>
      </c>
      <c r="AN63" s="28">
        <v>-11.0554683333333</v>
      </c>
      <c r="AO63" s="28">
        <v>-68.777651666666699</v>
      </c>
      <c r="AP63" s="109">
        <v>930</v>
      </c>
      <c r="AQ63" s="109">
        <v>904</v>
      </c>
      <c r="AR63" s="55">
        <f t="shared" si="0"/>
        <v>26</v>
      </c>
      <c r="AS63" s="55">
        <f t="shared" si="3"/>
        <v>43</v>
      </c>
      <c r="AT63" s="95"/>
      <c r="AU63" s="96"/>
      <c r="AV63" s="48">
        <v>0</v>
      </c>
      <c r="AW63" s="48">
        <v>0</v>
      </c>
      <c r="AX63" s="48">
        <v>0</v>
      </c>
      <c r="AY63" s="48">
        <v>0</v>
      </c>
      <c r="AZ63" s="48">
        <v>0</v>
      </c>
      <c r="BA63" s="48">
        <v>0</v>
      </c>
      <c r="BB63" s="48">
        <v>0</v>
      </c>
    </row>
    <row r="64" spans="1:54">
      <c r="A64" s="26">
        <v>57</v>
      </c>
      <c r="B64" s="42">
        <v>102</v>
      </c>
      <c r="C64" s="27">
        <v>0</v>
      </c>
      <c r="D64" s="27">
        <v>0</v>
      </c>
      <c r="E64" s="27">
        <v>0</v>
      </c>
      <c r="F64" s="27">
        <v>1</v>
      </c>
      <c r="G64" s="27">
        <v>0</v>
      </c>
      <c r="H64" s="27">
        <v>0</v>
      </c>
      <c r="I64" s="27">
        <v>1</v>
      </c>
      <c r="J64" s="27">
        <v>0</v>
      </c>
      <c r="K64" s="27">
        <v>0</v>
      </c>
      <c r="L64" s="27">
        <v>1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/>
      <c r="AB64" s="27"/>
      <c r="AC64" s="27"/>
      <c r="AD64" s="27"/>
      <c r="AE64" s="27"/>
      <c r="AF64" s="27"/>
      <c r="AG64" s="27"/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8">
        <v>-11.05569</v>
      </c>
      <c r="AO64" s="28">
        <v>-68.777293333333304</v>
      </c>
      <c r="AP64" s="109">
        <v>859</v>
      </c>
      <c r="AQ64" s="109">
        <f t="shared" ref="AQ64:AQ66" si="11">AP64</f>
        <v>859</v>
      </c>
      <c r="AR64" s="55">
        <f t="shared" si="0"/>
        <v>0</v>
      </c>
      <c r="AS64" s="55">
        <f t="shared" si="3"/>
        <v>45</v>
      </c>
      <c r="AT64" s="95"/>
      <c r="AU64" s="96"/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0</v>
      </c>
      <c r="BB64" s="48">
        <v>0</v>
      </c>
    </row>
    <row r="65" spans="1:54">
      <c r="A65" s="26">
        <v>58</v>
      </c>
      <c r="B65" s="42">
        <v>103</v>
      </c>
      <c r="C65" s="27">
        <v>0</v>
      </c>
      <c r="D65" s="27">
        <v>0</v>
      </c>
      <c r="E65" s="27">
        <v>0</v>
      </c>
      <c r="F65" s="27">
        <v>1</v>
      </c>
      <c r="G65" s="27">
        <v>0</v>
      </c>
      <c r="H65" s="27">
        <v>1</v>
      </c>
      <c r="I65" s="27">
        <v>0</v>
      </c>
      <c r="J65" s="27">
        <v>0</v>
      </c>
      <c r="K65" s="27">
        <v>0</v>
      </c>
      <c r="L65" s="27">
        <v>1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/>
      <c r="AB65" s="27"/>
      <c r="AC65" s="27"/>
      <c r="AD65" s="27"/>
      <c r="AE65" s="27"/>
      <c r="AF65" s="27"/>
      <c r="AG65" s="27"/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8">
        <v>-11.055859999999999</v>
      </c>
      <c r="AO65" s="28">
        <v>-68.777060000000006</v>
      </c>
      <c r="AP65" s="109">
        <v>830</v>
      </c>
      <c r="AQ65" s="109">
        <f t="shared" si="11"/>
        <v>830</v>
      </c>
      <c r="AR65" s="55">
        <f t="shared" si="0"/>
        <v>0</v>
      </c>
      <c r="AS65" s="55">
        <f t="shared" si="3"/>
        <v>29</v>
      </c>
      <c r="AT65" s="95"/>
      <c r="AU65" s="96"/>
      <c r="AV65" s="48">
        <v>0</v>
      </c>
      <c r="AW65" s="48">
        <v>0</v>
      </c>
      <c r="AX65" s="48">
        <v>0</v>
      </c>
      <c r="AY65" s="48">
        <v>0</v>
      </c>
      <c r="AZ65" s="48">
        <v>0</v>
      </c>
      <c r="BA65" s="48">
        <v>0</v>
      </c>
      <c r="BB65" s="48">
        <v>0</v>
      </c>
    </row>
    <row r="66" spans="1:54">
      <c r="A66" s="26">
        <v>59</v>
      </c>
      <c r="B66" s="42">
        <v>104</v>
      </c>
      <c r="C66" s="27">
        <v>0</v>
      </c>
      <c r="D66" s="27">
        <v>0</v>
      </c>
      <c r="E66" s="27">
        <v>0</v>
      </c>
      <c r="F66" s="27">
        <v>1</v>
      </c>
      <c r="G66" s="27">
        <v>0</v>
      </c>
      <c r="H66" s="27">
        <v>1</v>
      </c>
      <c r="I66" s="27">
        <v>0</v>
      </c>
      <c r="J66" s="27">
        <v>0</v>
      </c>
      <c r="K66" s="27">
        <v>0</v>
      </c>
      <c r="L66" s="27">
        <v>1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/>
      <c r="AB66" s="27"/>
      <c r="AC66" s="27"/>
      <c r="AD66" s="27"/>
      <c r="AE66" s="27"/>
      <c r="AF66" s="27"/>
      <c r="AG66" s="27"/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8">
        <v>-11.056010000000001</v>
      </c>
      <c r="AO66" s="28">
        <v>-68.776853333333307</v>
      </c>
      <c r="AP66" s="109">
        <v>799</v>
      </c>
      <c r="AQ66" s="109">
        <f t="shared" si="11"/>
        <v>799</v>
      </c>
      <c r="AR66" s="55">
        <f t="shared" si="0"/>
        <v>0</v>
      </c>
      <c r="AS66" s="55">
        <f t="shared" si="3"/>
        <v>31</v>
      </c>
      <c r="AT66" s="95"/>
      <c r="AU66" s="96"/>
      <c r="AV66" s="48">
        <v>0</v>
      </c>
      <c r="AW66" s="48">
        <v>0</v>
      </c>
      <c r="AX66" s="48">
        <v>0</v>
      </c>
      <c r="AY66" s="48">
        <v>0</v>
      </c>
      <c r="AZ66" s="48">
        <v>0</v>
      </c>
      <c r="BA66" s="48">
        <v>0</v>
      </c>
      <c r="BB66" s="48">
        <v>0</v>
      </c>
    </row>
    <row r="67" spans="1:54">
      <c r="A67" s="26">
        <v>60</v>
      </c>
      <c r="B67" s="42">
        <v>105</v>
      </c>
      <c r="C67" s="27">
        <v>0</v>
      </c>
      <c r="D67" s="27">
        <v>0</v>
      </c>
      <c r="E67" s="27">
        <v>0</v>
      </c>
      <c r="F67" s="27">
        <v>1</v>
      </c>
      <c r="G67" s="27">
        <v>0</v>
      </c>
      <c r="H67" s="27">
        <v>1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1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1</v>
      </c>
      <c r="W67" s="27">
        <v>0</v>
      </c>
      <c r="X67" s="27">
        <v>0</v>
      </c>
      <c r="Y67" s="27">
        <v>0</v>
      </c>
      <c r="Z67" s="27">
        <v>0</v>
      </c>
      <c r="AA67" s="27"/>
      <c r="AB67" s="27"/>
      <c r="AC67" s="27"/>
      <c r="AD67" s="27"/>
      <c r="AE67" s="27"/>
      <c r="AF67" s="27"/>
      <c r="AG67" s="27"/>
      <c r="AH67" s="27">
        <v>0</v>
      </c>
      <c r="AI67" s="27">
        <v>0</v>
      </c>
      <c r="AJ67" s="27">
        <v>0</v>
      </c>
      <c r="AK67" s="27" t="s">
        <v>576</v>
      </c>
      <c r="AL67" s="27">
        <v>0</v>
      </c>
      <c r="AM67" s="27">
        <v>0</v>
      </c>
      <c r="AN67" s="28">
        <v>-11.056233333333299</v>
      </c>
      <c r="AO67" s="28">
        <v>-68.776515000000003</v>
      </c>
      <c r="AP67" s="109">
        <v>754</v>
      </c>
      <c r="AQ67" s="109">
        <v>741</v>
      </c>
      <c r="AR67" s="55">
        <f t="shared" si="0"/>
        <v>13</v>
      </c>
      <c r="AS67" s="55">
        <f t="shared" si="3"/>
        <v>45</v>
      </c>
      <c r="AT67" s="95"/>
      <c r="AU67" s="96"/>
      <c r="AV67" s="48">
        <v>0</v>
      </c>
      <c r="AW67" s="48">
        <v>0</v>
      </c>
      <c r="AX67" s="48">
        <v>0</v>
      </c>
      <c r="AY67" s="48">
        <v>0</v>
      </c>
      <c r="AZ67" s="48">
        <v>0</v>
      </c>
      <c r="BA67" s="48">
        <v>0</v>
      </c>
      <c r="BB67" s="48">
        <v>0</v>
      </c>
    </row>
    <row r="68" spans="1:54">
      <c r="A68" s="141" t="s">
        <v>22</v>
      </c>
      <c r="B68" s="141"/>
      <c r="C68" s="29">
        <f t="shared" ref="C68:AJ68" si="12">SUM(C8:C67)</f>
        <v>0</v>
      </c>
      <c r="D68" s="29">
        <f t="shared" si="12"/>
        <v>0</v>
      </c>
      <c r="E68" s="29">
        <f t="shared" si="12"/>
        <v>0</v>
      </c>
      <c r="F68" s="29">
        <f t="shared" si="12"/>
        <v>59</v>
      </c>
      <c r="G68" s="29">
        <f t="shared" si="12"/>
        <v>0</v>
      </c>
      <c r="H68" s="29">
        <f t="shared" si="12"/>
        <v>47</v>
      </c>
      <c r="I68" s="29">
        <f t="shared" si="12"/>
        <v>12</v>
      </c>
      <c r="J68" s="29">
        <f t="shared" si="12"/>
        <v>0</v>
      </c>
      <c r="K68" s="29">
        <f t="shared" si="12"/>
        <v>0</v>
      </c>
      <c r="L68" s="29">
        <f t="shared" si="12"/>
        <v>49</v>
      </c>
      <c r="M68" s="29">
        <f t="shared" si="12"/>
        <v>6</v>
      </c>
      <c r="N68" s="29">
        <f t="shared" si="12"/>
        <v>4</v>
      </c>
      <c r="O68" s="29">
        <f t="shared" si="12"/>
        <v>0</v>
      </c>
      <c r="P68" s="29">
        <f t="shared" si="12"/>
        <v>3</v>
      </c>
      <c r="Q68" s="29">
        <f t="shared" si="12"/>
        <v>29</v>
      </c>
      <c r="R68" s="29">
        <f t="shared" si="12"/>
        <v>0</v>
      </c>
      <c r="S68" s="29">
        <f t="shared" si="12"/>
        <v>0</v>
      </c>
      <c r="T68" s="29">
        <f t="shared" si="12"/>
        <v>0</v>
      </c>
      <c r="U68" s="29">
        <f t="shared" si="12"/>
        <v>0</v>
      </c>
      <c r="V68" s="29">
        <f t="shared" si="12"/>
        <v>17</v>
      </c>
      <c r="W68" s="29">
        <f t="shared" si="12"/>
        <v>0</v>
      </c>
      <c r="X68" s="29">
        <f t="shared" si="12"/>
        <v>1</v>
      </c>
      <c r="Y68" s="29">
        <f t="shared" si="12"/>
        <v>0</v>
      </c>
      <c r="Z68" s="29">
        <f t="shared" si="12"/>
        <v>0</v>
      </c>
      <c r="AA68" s="29">
        <f t="shared" si="12"/>
        <v>0</v>
      </c>
      <c r="AB68" s="29">
        <f t="shared" si="12"/>
        <v>0</v>
      </c>
      <c r="AC68" s="29">
        <f t="shared" si="12"/>
        <v>0</v>
      </c>
      <c r="AD68" s="29">
        <f t="shared" si="12"/>
        <v>0</v>
      </c>
      <c r="AE68" s="29">
        <f t="shared" si="12"/>
        <v>0</v>
      </c>
      <c r="AF68" s="29">
        <f t="shared" si="12"/>
        <v>0</v>
      </c>
      <c r="AG68" s="29">
        <f t="shared" si="12"/>
        <v>0</v>
      </c>
      <c r="AH68" s="29">
        <f t="shared" si="12"/>
        <v>1</v>
      </c>
      <c r="AI68" s="29">
        <f t="shared" si="12"/>
        <v>4</v>
      </c>
      <c r="AJ68" s="29">
        <f t="shared" si="12"/>
        <v>0</v>
      </c>
      <c r="AK68" s="29">
        <f>COUNTA(AK8:AK67)</f>
        <v>21</v>
      </c>
      <c r="AL68" s="29">
        <f>SUM(AL8:AL67)</f>
        <v>10</v>
      </c>
      <c r="AM68" s="29">
        <f>SUM(AM8:AM67)</f>
        <v>0</v>
      </c>
      <c r="AN68" s="102">
        <v>-11.0563409179664</v>
      </c>
      <c r="AO68" s="103">
        <v>-68.778503328665195</v>
      </c>
      <c r="AP68" s="142">
        <f>AR68+AS68</f>
        <v>2780</v>
      </c>
      <c r="AQ68" s="142"/>
      <c r="AR68" s="29">
        <f>SUM(AR8:AR67)</f>
        <v>395</v>
      </c>
      <c r="AS68" s="29">
        <f>SUM(AS8:AS67)</f>
        <v>2385</v>
      </c>
      <c r="AT68" s="142" t="s">
        <v>74</v>
      </c>
      <c r="AU68" s="142"/>
      <c r="AV68" s="29">
        <f t="shared" ref="AV68:BB68" si="13">SUM(AV8:AV67)</f>
        <v>3</v>
      </c>
      <c r="AW68" s="29">
        <f t="shared" si="13"/>
        <v>3</v>
      </c>
      <c r="AX68" s="29">
        <f t="shared" si="13"/>
        <v>3</v>
      </c>
      <c r="AY68" s="29">
        <f t="shared" si="13"/>
        <v>49</v>
      </c>
      <c r="AZ68" s="29">
        <f t="shared" si="13"/>
        <v>61.25</v>
      </c>
      <c r="BA68" s="29">
        <f t="shared" si="13"/>
        <v>0</v>
      </c>
      <c r="BB68" s="29">
        <f t="shared" si="13"/>
        <v>0</v>
      </c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73">
    <mergeCell ref="AQ5:AR5"/>
    <mergeCell ref="A1:D2"/>
    <mergeCell ref="G1:AT1"/>
    <mergeCell ref="G2:AT2"/>
    <mergeCell ref="A3:AX3"/>
    <mergeCell ref="A4:E4"/>
    <mergeCell ref="F4:M4"/>
    <mergeCell ref="Q4:V4"/>
    <mergeCell ref="W4:AE4"/>
    <mergeCell ref="AG4:AJ4"/>
    <mergeCell ref="AU4:BB4"/>
    <mergeCell ref="AT12:AU12"/>
    <mergeCell ref="AS5:AX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5:C5"/>
    <mergeCell ref="L5:Q5"/>
    <mergeCell ref="R5:AC5"/>
    <mergeCell ref="AF5:AK5"/>
    <mergeCell ref="AL5:AO5"/>
    <mergeCell ref="AP7:AQ7"/>
    <mergeCell ref="AT8:AU8"/>
    <mergeCell ref="AT9:AU9"/>
    <mergeCell ref="AT10:AU10"/>
    <mergeCell ref="AT11:AU11"/>
    <mergeCell ref="AT24:AU24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37:AU37"/>
    <mergeCell ref="AT25:AU25"/>
    <mergeCell ref="AT26:AU26"/>
    <mergeCell ref="AT27:AU27"/>
    <mergeCell ref="AT28:AU28"/>
    <mergeCell ref="AT30:AU30"/>
    <mergeCell ref="AT31:AU31"/>
    <mergeCell ref="AT32:AU32"/>
    <mergeCell ref="AT33:AU33"/>
    <mergeCell ref="AT34:AU34"/>
    <mergeCell ref="AT35:AU35"/>
    <mergeCell ref="AT36:AU36"/>
    <mergeCell ref="AT49:AU49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T50:AU50"/>
    <mergeCell ref="AT51:AU51"/>
    <mergeCell ref="A68:B68"/>
    <mergeCell ref="AP68:AQ68"/>
    <mergeCell ref="AT68:AU68"/>
  </mergeCells>
  <dataValidations disablePrompts="1" count="1">
    <dataValidation type="list" allowBlank="1" showInputMessage="1" showErrorMessage="1" sqref="AE5" xr:uid="{96C48239-8C8C-43FF-93BD-DE03A9DD4252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A197-6931-46B2-992C-D5C75C259F9F}">
  <sheetPr>
    <tabColor rgb="FFFF0000"/>
    <pageSetUpPr fitToPage="1"/>
  </sheetPr>
  <dimension ref="A1:BB175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S13" sqref="AS13"/>
    </sheetView>
  </sheetViews>
  <sheetFormatPr baseColWidth="10" defaultColWidth="9.109375" defaultRowHeight="12"/>
  <cols>
    <col min="1" max="1" width="3.88671875" style="1" bestFit="1" customWidth="1"/>
    <col min="2" max="2" width="6.10937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3.3320312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54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>
        <v>1</v>
      </c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-11.067576579714</v>
      </c>
      <c r="AO8" s="28">
        <v>-68.787072580306997</v>
      </c>
      <c r="AP8" s="27"/>
      <c r="AQ8" s="27"/>
      <c r="AR8" s="27">
        <v>12</v>
      </c>
      <c r="AS8" s="27"/>
      <c r="AT8" s="175"/>
      <c r="AU8" s="176"/>
      <c r="AV8" s="27">
        <v>1</v>
      </c>
      <c r="AW8" s="27">
        <v>1</v>
      </c>
      <c r="AX8" s="27">
        <v>1</v>
      </c>
      <c r="AY8" s="27"/>
      <c r="AZ8" s="27"/>
      <c r="BA8" s="27"/>
      <c r="BB8" s="27"/>
    </row>
    <row r="9" spans="1:54">
      <c r="A9" s="27">
        <v>2</v>
      </c>
      <c r="B9" s="27" t="s">
        <v>222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>
        <v>1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-11.067708</v>
      </c>
      <c r="AO9" s="28">
        <v>-68.787086000000002</v>
      </c>
      <c r="AP9" s="27"/>
      <c r="AQ9" s="27"/>
      <c r="AR9" s="27"/>
      <c r="AS9" s="27">
        <f t="shared" ref="AS9:AS13" si="0">6371000*ACOS(COS(RADIANS(90-AN8))*COS(RADIANS(90-AN9))+SIN(RADIANS(90-AN8
))*SIN(RADIANS(90-AN9))*COS(RADIANS(AO8-AO9)))</f>
        <v>14.686462980315618</v>
      </c>
      <c r="AT9" s="40"/>
      <c r="AU9" s="41"/>
      <c r="AV9" s="27"/>
      <c r="AW9" s="27"/>
      <c r="AX9" s="27"/>
      <c r="AY9" s="27">
        <v>15</v>
      </c>
      <c r="AZ9" s="27">
        <f>AY9*1.25</f>
        <v>18.75</v>
      </c>
      <c r="BA9" s="27"/>
      <c r="BB9" s="27"/>
    </row>
    <row r="10" spans="1:54">
      <c r="A10" s="27">
        <v>3</v>
      </c>
      <c r="B10" s="27">
        <v>53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>
        <v>1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-11.067924046252999</v>
      </c>
      <c r="AO10" s="28">
        <v>-68.787102084606005</v>
      </c>
      <c r="AP10" s="27"/>
      <c r="AQ10" s="27"/>
      <c r="AR10" s="27"/>
      <c r="AS10" s="27">
        <f t="shared" si="0"/>
        <v>24.087388203309466</v>
      </c>
      <c r="AT10" s="40"/>
      <c r="AU10" s="41"/>
      <c r="AV10" s="27">
        <v>1</v>
      </c>
      <c r="AW10" s="27">
        <v>1</v>
      </c>
      <c r="AX10" s="27">
        <v>1</v>
      </c>
      <c r="AY10" s="27">
        <v>24.9</v>
      </c>
      <c r="AZ10" s="27">
        <f>AY10*1.25</f>
        <v>31.125</v>
      </c>
      <c r="BA10" s="27">
        <v>1</v>
      </c>
      <c r="BB10" s="27"/>
    </row>
    <row r="11" spans="1:54">
      <c r="A11" s="27">
        <v>4</v>
      </c>
      <c r="B11" s="27">
        <v>370</v>
      </c>
      <c r="C11" s="27"/>
      <c r="D11" s="27"/>
      <c r="E11" s="27"/>
      <c r="F11" s="27">
        <v>1</v>
      </c>
      <c r="G11" s="27"/>
      <c r="H11" s="27">
        <v>1</v>
      </c>
      <c r="I11" s="27"/>
      <c r="J11" s="27"/>
      <c r="K11" s="27"/>
      <c r="L11" s="27"/>
      <c r="M11" s="27"/>
      <c r="N11" s="27">
        <v>1</v>
      </c>
      <c r="O11" s="27"/>
      <c r="P11" s="27">
        <v>1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-11.067700298907999</v>
      </c>
      <c r="AO11" s="28">
        <v>-68.78716411069</v>
      </c>
      <c r="AP11" s="27"/>
      <c r="AQ11" s="27"/>
      <c r="AR11" s="27"/>
      <c r="AS11" s="27">
        <f t="shared" si="0"/>
        <v>25.783804737318672</v>
      </c>
      <c r="AT11" s="175"/>
      <c r="AU11" s="176"/>
      <c r="AV11" s="27">
        <v>1</v>
      </c>
      <c r="AW11" s="27">
        <v>1</v>
      </c>
      <c r="AX11" s="27">
        <v>1</v>
      </c>
      <c r="AY11" s="27">
        <v>9</v>
      </c>
      <c r="AZ11" s="27">
        <f>AY11*1.25</f>
        <v>11.25</v>
      </c>
      <c r="BA11" s="27"/>
      <c r="BB11" s="27"/>
    </row>
    <row r="12" spans="1:54">
      <c r="A12" s="27">
        <v>5</v>
      </c>
      <c r="B12" s="27">
        <v>371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27"/>
      <c r="L12" s="27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-11.067647981488999</v>
      </c>
      <c r="AO12" s="28">
        <v>-68.787763584404999</v>
      </c>
      <c r="AP12" s="27"/>
      <c r="AQ12" s="27"/>
      <c r="AR12" s="27"/>
      <c r="AS12" s="27">
        <f t="shared" si="0"/>
        <v>65.676840194539565</v>
      </c>
      <c r="AT12" s="40"/>
      <c r="AU12" s="41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372</v>
      </c>
      <c r="C13" s="27"/>
      <c r="D13" s="27"/>
      <c r="E13" s="27"/>
      <c r="F13" s="27">
        <v>1</v>
      </c>
      <c r="G13" s="27"/>
      <c r="H13" s="27"/>
      <c r="I13" s="27">
        <v>1</v>
      </c>
      <c r="J13" s="27"/>
      <c r="K13" s="27"/>
      <c r="L13" s="27">
        <v>0</v>
      </c>
      <c r="M13" s="27"/>
      <c r="N13" s="27">
        <v>1</v>
      </c>
      <c r="O13" s="27"/>
      <c r="P13" s="27"/>
      <c r="Q13" s="27"/>
      <c r="R13" s="27"/>
      <c r="S13" s="27"/>
      <c r="T13" s="27"/>
      <c r="U13" s="27"/>
      <c r="V13" s="27">
        <v>1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 t="s">
        <v>227</v>
      </c>
      <c r="AL13" s="27">
        <v>1</v>
      </c>
      <c r="AM13" s="27"/>
      <c r="AN13" s="28">
        <v>-11.067618367852001</v>
      </c>
      <c r="AO13" s="28">
        <v>-68.788189049810001</v>
      </c>
      <c r="AP13" s="27"/>
      <c r="AQ13" s="27"/>
      <c r="AR13" s="27">
        <v>12</v>
      </c>
      <c r="AS13" s="27">
        <f t="shared" si="0"/>
        <v>46.546283808940323</v>
      </c>
      <c r="AT13" s="40"/>
      <c r="AU13" s="41"/>
      <c r="AV13" s="27"/>
      <c r="AW13" s="27"/>
      <c r="AX13" s="27"/>
      <c r="AY13" s="27"/>
      <c r="AZ13" s="27"/>
      <c r="BA13" s="27"/>
      <c r="BB13" s="27"/>
    </row>
    <row r="14" spans="1:54">
      <c r="A14" s="141" t="s">
        <v>22</v>
      </c>
      <c r="B14" s="141"/>
      <c r="C14" s="29">
        <f t="shared" ref="C14:AG14" si="1">SUM(C8:C13)</f>
        <v>0</v>
      </c>
      <c r="D14" s="29">
        <f t="shared" si="1"/>
        <v>0</v>
      </c>
      <c r="E14" s="29">
        <f t="shared" si="1"/>
        <v>0</v>
      </c>
      <c r="F14" s="29">
        <f t="shared" si="1"/>
        <v>3</v>
      </c>
      <c r="G14" s="29">
        <f t="shared" si="1"/>
        <v>0</v>
      </c>
      <c r="H14" s="29">
        <f t="shared" si="1"/>
        <v>1</v>
      </c>
      <c r="I14" s="29">
        <f t="shared" si="1"/>
        <v>2</v>
      </c>
      <c r="J14" s="29">
        <f t="shared" si="1"/>
        <v>0</v>
      </c>
      <c r="K14" s="29">
        <f t="shared" si="1"/>
        <v>0</v>
      </c>
      <c r="L14" s="29">
        <f t="shared" si="1"/>
        <v>1</v>
      </c>
      <c r="M14" s="29">
        <f t="shared" si="1"/>
        <v>0</v>
      </c>
      <c r="N14" s="29">
        <f t="shared" si="1"/>
        <v>3</v>
      </c>
      <c r="O14" s="29">
        <f t="shared" si="1"/>
        <v>0</v>
      </c>
      <c r="P14" s="29">
        <f t="shared" si="1"/>
        <v>3</v>
      </c>
      <c r="Q14" s="29">
        <f t="shared" si="1"/>
        <v>0</v>
      </c>
      <c r="R14" s="29">
        <f t="shared" si="1"/>
        <v>0</v>
      </c>
      <c r="S14" s="29">
        <f t="shared" si="1"/>
        <v>0</v>
      </c>
      <c r="T14" s="29">
        <f t="shared" si="1"/>
        <v>0</v>
      </c>
      <c r="U14" s="29">
        <f t="shared" si="1"/>
        <v>0</v>
      </c>
      <c r="V14" s="29">
        <f t="shared" si="1"/>
        <v>1</v>
      </c>
      <c r="W14" s="29">
        <f t="shared" si="1"/>
        <v>0</v>
      </c>
      <c r="X14" s="29">
        <f t="shared" si="1"/>
        <v>1</v>
      </c>
      <c r="Y14" s="29">
        <f t="shared" si="1"/>
        <v>0</v>
      </c>
      <c r="Z14" s="29">
        <f t="shared" si="1"/>
        <v>0</v>
      </c>
      <c r="AA14" s="29">
        <f t="shared" si="1"/>
        <v>0</v>
      </c>
      <c r="AB14" s="29">
        <f t="shared" si="1"/>
        <v>0</v>
      </c>
      <c r="AC14" s="29">
        <f t="shared" si="1"/>
        <v>0</v>
      </c>
      <c r="AD14" s="29">
        <f t="shared" si="1"/>
        <v>0</v>
      </c>
      <c r="AE14" s="29">
        <f t="shared" si="1"/>
        <v>0</v>
      </c>
      <c r="AF14" s="29">
        <f t="shared" si="1"/>
        <v>0</v>
      </c>
      <c r="AG14" s="29">
        <f t="shared" si="1"/>
        <v>0</v>
      </c>
      <c r="AH14" s="29">
        <f>COUNTA(AH8:AH13)</f>
        <v>0</v>
      </c>
      <c r="AI14" s="29">
        <f>SUM(AI8:AI13)</f>
        <v>0</v>
      </c>
      <c r="AJ14" s="29">
        <f>SUM(AJ8:AJ13)</f>
        <v>0</v>
      </c>
      <c r="AK14" s="29">
        <f>COUNTA(AK8:AK13)</f>
        <v>1</v>
      </c>
      <c r="AL14" s="29">
        <f>SUM(AL8:AL13)</f>
        <v>1</v>
      </c>
      <c r="AM14" s="29">
        <f>SUM(AM8:AM13)</f>
        <v>0</v>
      </c>
      <c r="AN14" s="142" t="s">
        <v>25</v>
      </c>
      <c r="AO14" s="142"/>
      <c r="AP14" s="142">
        <f>AR14+AS14</f>
        <v>200.78077992442365</v>
      </c>
      <c r="AQ14" s="142"/>
      <c r="AR14" s="25">
        <f>SUM(AR8:AR13)</f>
        <v>24</v>
      </c>
      <c r="AS14" s="25">
        <f>SUM(AS8:AS13)</f>
        <v>176.78077992442365</v>
      </c>
      <c r="AT14" s="142" t="s">
        <v>74</v>
      </c>
      <c r="AU14" s="142"/>
      <c r="AV14" s="29">
        <f t="shared" ref="AV14:BB14" si="2">SUM(AV8:AV13)</f>
        <v>3</v>
      </c>
      <c r="AW14" s="29">
        <f t="shared" si="2"/>
        <v>3</v>
      </c>
      <c r="AX14" s="29">
        <f t="shared" si="2"/>
        <v>3</v>
      </c>
      <c r="AY14" s="29">
        <f t="shared" si="2"/>
        <v>48.9</v>
      </c>
      <c r="AZ14" s="29">
        <f t="shared" si="2"/>
        <v>61.125</v>
      </c>
      <c r="BA14" s="29">
        <f t="shared" si="2"/>
        <v>1</v>
      </c>
      <c r="BB14" s="29">
        <f t="shared" si="2"/>
        <v>0</v>
      </c>
    </row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11:AU11"/>
    <mergeCell ref="A14:B14"/>
    <mergeCell ref="AN14:AO14"/>
    <mergeCell ref="AP14:AQ14"/>
    <mergeCell ref="AT14:AU1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78F-A364-4C7E-A9F5-66BB066E0810}">
  <sheetPr>
    <tabColor rgb="FFFFC000"/>
    <pageSetUpPr fitToPage="1"/>
  </sheetPr>
  <dimension ref="A1:BB178"/>
  <sheetViews>
    <sheetView showGridLines="0" zoomScale="85" zoomScaleNormal="85" workbookViewId="0">
      <pane ySplit="7" topLeftCell="A8" activePane="bottomLeft" state="frozen"/>
      <selection activeCell="AU31" sqref="AU31"/>
      <selection pane="bottomLeft" activeCell="AY21" sqref="AY21"/>
    </sheetView>
  </sheetViews>
  <sheetFormatPr baseColWidth="10" defaultColWidth="9.109375" defaultRowHeight="12"/>
  <cols>
    <col min="1" max="1" width="3.88671875" style="1" bestFit="1" customWidth="1"/>
    <col min="2" max="2" width="6.10937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.88671875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60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1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/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-11.064942679268601</v>
      </c>
      <c r="AO8" s="28">
        <v>-68.786676849653205</v>
      </c>
      <c r="AP8" s="109">
        <v>2374</v>
      </c>
      <c r="AQ8" s="109">
        <v>2358</v>
      </c>
      <c r="AR8" s="55">
        <f>AP8-AQ8</f>
        <v>16</v>
      </c>
      <c r="AS8" s="27">
        <v>0</v>
      </c>
      <c r="AT8" s="186" t="s">
        <v>430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59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86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-11.065366673400399</v>
      </c>
      <c r="AO9" s="28">
        <v>-68.786793420825205</v>
      </c>
      <c r="AP9" s="109" t="s">
        <v>431</v>
      </c>
      <c r="AQ9" s="109" t="s">
        <v>431</v>
      </c>
      <c r="AR9" s="55">
        <f t="shared" ref="AR9:AR16" si="0">AP9-AQ9</f>
        <v>0</v>
      </c>
      <c r="AS9" s="27">
        <f>AQ8-AP9</f>
        <v>45</v>
      </c>
      <c r="AT9" s="186"/>
      <c r="AU9" s="187"/>
      <c r="AV9" s="27"/>
      <c r="AW9" s="27"/>
      <c r="AX9" s="27"/>
      <c r="AY9" s="27"/>
      <c r="AZ9" s="27">
        <f>50*1.25</f>
        <v>62.5</v>
      </c>
      <c r="BA9" s="27"/>
      <c r="BB9" s="27"/>
    </row>
    <row r="10" spans="1:54">
      <c r="A10" s="27">
        <v>3</v>
      </c>
      <c r="B10" s="27">
        <v>58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86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-11.065837924666001</v>
      </c>
      <c r="AO10" s="28">
        <v>-68.786867726593997</v>
      </c>
      <c r="AP10" s="109" t="s">
        <v>432</v>
      </c>
      <c r="AQ10" s="109" t="s">
        <v>432</v>
      </c>
      <c r="AR10" s="55">
        <f t="shared" si="0"/>
        <v>0</v>
      </c>
      <c r="AS10" s="27">
        <f t="shared" ref="AS10:AS15" si="1">AQ9-AP10</f>
        <v>53</v>
      </c>
      <c r="AT10" s="186"/>
      <c r="AU10" s="187"/>
      <c r="AV10" s="27"/>
      <c r="AW10" s="27"/>
      <c r="AX10" s="27"/>
      <c r="AY10" s="27"/>
      <c r="AZ10" s="27">
        <f>53*1.25</f>
        <v>66.25</v>
      </c>
      <c r="BA10" s="27"/>
      <c r="BB10" s="27"/>
    </row>
    <row r="11" spans="1:54" ht="14.4" customHeight="1">
      <c r="A11" s="27">
        <v>4</v>
      </c>
      <c r="B11" s="27">
        <v>57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/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-11.066493705498001</v>
      </c>
      <c r="AO11" s="28">
        <v>-68.786960933356994</v>
      </c>
      <c r="AP11" s="107" t="s">
        <v>433</v>
      </c>
      <c r="AQ11" s="107" t="s">
        <v>433</v>
      </c>
      <c r="AR11" s="85">
        <f t="shared" si="0"/>
        <v>0</v>
      </c>
      <c r="AS11" s="86">
        <f t="shared" si="1"/>
        <v>102</v>
      </c>
      <c r="AT11" s="192" t="s">
        <v>45</v>
      </c>
      <c r="AU11" s="193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373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0</v>
      </c>
      <c r="I12" s="27">
        <v>1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/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-11.066426251796999</v>
      </c>
      <c r="AO12" s="28">
        <v>-68.787526544182995</v>
      </c>
      <c r="AP12" s="109" t="s">
        <v>434</v>
      </c>
      <c r="AQ12" s="109" t="s">
        <v>434</v>
      </c>
      <c r="AR12" s="55">
        <f t="shared" si="0"/>
        <v>0</v>
      </c>
      <c r="AS12" s="27">
        <f t="shared" si="1"/>
        <v>34</v>
      </c>
      <c r="AT12" s="105"/>
      <c r="AU12" s="10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374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/>
      <c r="AI13" s="27">
        <v>1</v>
      </c>
      <c r="AJ13" s="27">
        <v>0</v>
      </c>
      <c r="AK13" s="27" t="s">
        <v>228</v>
      </c>
      <c r="AL13" s="27">
        <v>1</v>
      </c>
      <c r="AM13" s="27">
        <v>0</v>
      </c>
      <c r="AN13" s="28">
        <v>-11.066447637621</v>
      </c>
      <c r="AO13" s="28">
        <v>-68.787899706511993</v>
      </c>
      <c r="AP13" s="109">
        <v>2092</v>
      </c>
      <c r="AQ13" s="109">
        <v>2066</v>
      </c>
      <c r="AR13" s="55">
        <f t="shared" si="0"/>
        <v>26</v>
      </c>
      <c r="AS13" s="27">
        <f t="shared" si="1"/>
        <v>32</v>
      </c>
      <c r="AT13" s="105"/>
      <c r="AU13" s="10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375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1</v>
      </c>
      <c r="I14" s="27">
        <v>0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/>
      <c r="AI14" s="27">
        <v>0</v>
      </c>
      <c r="AJ14" s="27">
        <v>0</v>
      </c>
      <c r="AK14" s="27"/>
      <c r="AL14" s="27">
        <v>0</v>
      </c>
      <c r="AM14" s="27">
        <v>0</v>
      </c>
      <c r="AN14" s="28">
        <v>-11.066401902458001</v>
      </c>
      <c r="AO14" s="28">
        <v>-68.788307402282001</v>
      </c>
      <c r="AP14" s="109" t="s">
        <v>435</v>
      </c>
      <c r="AQ14" s="109" t="s">
        <v>435</v>
      </c>
      <c r="AR14" s="55">
        <f t="shared" si="0"/>
        <v>0</v>
      </c>
      <c r="AS14" s="27">
        <f t="shared" si="1"/>
        <v>51</v>
      </c>
      <c r="AT14" s="105"/>
      <c r="AU14" s="106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376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1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/>
      <c r="AI15" s="27">
        <v>0</v>
      </c>
      <c r="AJ15" s="27">
        <v>0</v>
      </c>
      <c r="AK15" s="27"/>
      <c r="AL15" s="27">
        <v>0</v>
      </c>
      <c r="AM15" s="27">
        <v>0</v>
      </c>
      <c r="AN15" s="28">
        <v>-11.066349914067001</v>
      </c>
      <c r="AO15" s="28">
        <v>-68.788614179939003</v>
      </c>
      <c r="AP15" s="109" t="s">
        <v>436</v>
      </c>
      <c r="AQ15" s="109" t="s">
        <v>436</v>
      </c>
      <c r="AR15" s="55">
        <f t="shared" si="0"/>
        <v>0</v>
      </c>
      <c r="AS15" s="27">
        <f t="shared" si="1"/>
        <v>37</v>
      </c>
      <c r="AT15" s="105"/>
      <c r="AU15" s="106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27">
        <v>377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1</v>
      </c>
      <c r="I16" s="27">
        <v>0</v>
      </c>
      <c r="J16" s="27">
        <v>0</v>
      </c>
      <c r="K16" s="27">
        <v>0</v>
      </c>
      <c r="L16" s="27"/>
      <c r="M16" s="27">
        <v>0</v>
      </c>
      <c r="N16" s="27">
        <v>1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1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/>
      <c r="AI16" s="27">
        <v>0</v>
      </c>
      <c r="AJ16" s="27">
        <v>0</v>
      </c>
      <c r="AK16" s="27" t="s">
        <v>230</v>
      </c>
      <c r="AL16" s="27">
        <v>1</v>
      </c>
      <c r="AM16" s="27">
        <v>0</v>
      </c>
      <c r="AN16" s="28">
        <v>-11.066321616589001</v>
      </c>
      <c r="AO16" s="28">
        <v>-68.788940403609999</v>
      </c>
      <c r="AP16" s="109">
        <v>1944</v>
      </c>
      <c r="AQ16" s="109">
        <v>1931</v>
      </c>
      <c r="AR16" s="55">
        <f t="shared" si="0"/>
        <v>13</v>
      </c>
      <c r="AS16" s="27">
        <f>AQ15-AP16</f>
        <v>34</v>
      </c>
      <c r="AT16" s="105"/>
      <c r="AU16" s="106"/>
      <c r="AV16" s="27"/>
      <c r="AW16" s="27"/>
      <c r="AX16" s="27"/>
      <c r="AY16" s="27"/>
      <c r="AZ16" s="27"/>
      <c r="BA16" s="27"/>
      <c r="BB16" s="27"/>
    </row>
    <row r="17" spans="1:54">
      <c r="A17" s="141" t="s">
        <v>22</v>
      </c>
      <c r="B17" s="141"/>
      <c r="C17" s="29">
        <f>SUM(C8:C16)</f>
        <v>0</v>
      </c>
      <c r="D17" s="29">
        <f t="shared" ref="D17:AG17" si="2">SUM(D8:D16)</f>
        <v>0</v>
      </c>
      <c r="E17" s="29">
        <f t="shared" si="2"/>
        <v>0</v>
      </c>
      <c r="F17" s="29">
        <f t="shared" si="2"/>
        <v>5</v>
      </c>
      <c r="G17" s="29">
        <f t="shared" si="2"/>
        <v>0</v>
      </c>
      <c r="H17" s="29">
        <f t="shared" si="2"/>
        <v>4</v>
      </c>
      <c r="I17" s="29">
        <f t="shared" si="2"/>
        <v>1</v>
      </c>
      <c r="J17" s="29">
        <f t="shared" si="2"/>
        <v>0</v>
      </c>
      <c r="K17" s="29">
        <f t="shared" si="2"/>
        <v>0</v>
      </c>
      <c r="L17" s="29">
        <f t="shared" si="2"/>
        <v>8</v>
      </c>
      <c r="M17" s="29">
        <f t="shared" si="2"/>
        <v>0</v>
      </c>
      <c r="N17" s="29">
        <f t="shared" si="2"/>
        <v>1</v>
      </c>
      <c r="O17" s="29">
        <f t="shared" si="2"/>
        <v>0</v>
      </c>
      <c r="P17" s="29">
        <f t="shared" si="2"/>
        <v>0</v>
      </c>
      <c r="Q17" s="29">
        <f t="shared" si="2"/>
        <v>0</v>
      </c>
      <c r="R17" s="29">
        <f t="shared" si="2"/>
        <v>0</v>
      </c>
      <c r="S17" s="29">
        <f t="shared" si="2"/>
        <v>0</v>
      </c>
      <c r="T17" s="29">
        <f t="shared" si="2"/>
        <v>0</v>
      </c>
      <c r="U17" s="29">
        <f t="shared" si="2"/>
        <v>0</v>
      </c>
      <c r="V17" s="29">
        <f t="shared" si="2"/>
        <v>2</v>
      </c>
      <c r="W17" s="29">
        <f t="shared" si="2"/>
        <v>0</v>
      </c>
      <c r="X17" s="29">
        <f t="shared" si="2"/>
        <v>0</v>
      </c>
      <c r="Y17" s="29">
        <f t="shared" si="2"/>
        <v>0</v>
      </c>
      <c r="Z17" s="29">
        <f t="shared" si="2"/>
        <v>0</v>
      </c>
      <c r="AA17" s="29">
        <f t="shared" si="2"/>
        <v>0</v>
      </c>
      <c r="AB17" s="29">
        <f t="shared" si="2"/>
        <v>0</v>
      </c>
      <c r="AC17" s="29">
        <f t="shared" si="2"/>
        <v>0</v>
      </c>
      <c r="AD17" s="29">
        <f t="shared" si="2"/>
        <v>0</v>
      </c>
      <c r="AE17" s="29">
        <f t="shared" si="2"/>
        <v>0</v>
      </c>
      <c r="AF17" s="29">
        <f t="shared" si="2"/>
        <v>0</v>
      </c>
      <c r="AG17" s="29">
        <f t="shared" si="2"/>
        <v>0</v>
      </c>
      <c r="AH17" s="29">
        <f>COUNTA(AH8:AH16)</f>
        <v>0</v>
      </c>
      <c r="AI17" s="29">
        <f>SUM(AI8:AI16)</f>
        <v>1</v>
      </c>
      <c r="AJ17" s="29">
        <f>SUM(AJ8:AJ16)</f>
        <v>0</v>
      </c>
      <c r="AK17" s="29">
        <f>COUNTA(AK8:AK16)</f>
        <v>2</v>
      </c>
      <c r="AL17" s="29">
        <f>SUM(AL8:AL16)</f>
        <v>2</v>
      </c>
      <c r="AM17" s="29">
        <f>SUM(AM8:AM16)</f>
        <v>0</v>
      </c>
      <c r="AN17" s="142" t="s">
        <v>25</v>
      </c>
      <c r="AO17" s="142"/>
      <c r="AP17" s="172">
        <f>AR17+AS17</f>
        <v>443</v>
      </c>
      <c r="AQ17" s="172"/>
      <c r="AR17" s="29">
        <f>SUM(AR8:AR16)</f>
        <v>55</v>
      </c>
      <c r="AS17" s="25">
        <f>SUM(AS9:AS16)</f>
        <v>388</v>
      </c>
      <c r="AT17" s="142" t="s">
        <v>74</v>
      </c>
      <c r="AU17" s="142"/>
      <c r="AV17" s="29">
        <f t="shared" ref="AV17:BB17" si="3">SUM(AV9:AV16)</f>
        <v>0</v>
      </c>
      <c r="AW17" s="29">
        <f t="shared" si="3"/>
        <v>0</v>
      </c>
      <c r="AX17" s="29">
        <f t="shared" si="3"/>
        <v>0</v>
      </c>
      <c r="AY17" s="29">
        <f t="shared" si="3"/>
        <v>0</v>
      </c>
      <c r="AZ17" s="29">
        <f t="shared" si="3"/>
        <v>128.75</v>
      </c>
      <c r="BA17" s="29">
        <f t="shared" si="3"/>
        <v>0</v>
      </c>
      <c r="BB17" s="29">
        <f t="shared" si="3"/>
        <v>0</v>
      </c>
    </row>
    <row r="18" spans="1:54" ht="10.95" customHeight="1"/>
    <row r="19" spans="1:54" ht="10.95" customHeight="1"/>
    <row r="20" spans="1:54" ht="10.95" customHeight="1"/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9">
    <mergeCell ref="AT8:AU8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9:AU9"/>
    <mergeCell ref="AT10:AU10"/>
    <mergeCell ref="AT11:AU11"/>
    <mergeCell ref="A17:B17"/>
    <mergeCell ref="AN17:AO17"/>
    <mergeCell ref="AP17:AQ17"/>
    <mergeCell ref="AT17:AU1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33-A2F1-4569-8CE7-056C18E043D9}">
  <sheetPr>
    <tabColor rgb="FFFFC000"/>
    <pageSetUpPr fitToPage="1"/>
  </sheetPr>
  <dimension ref="A1:BB191"/>
  <sheetViews>
    <sheetView showGridLines="0" zoomScale="80" zoomScaleNormal="80" workbookViewId="0">
      <pane xSplit="2" ySplit="7" topLeftCell="AA20" activePane="bottomRight" state="frozen"/>
      <selection pane="topRight" activeCell="C1" sqref="C1"/>
      <selection pane="bottomLeft" activeCell="A8" sqref="A8"/>
      <selection pane="bottomRight" activeCell="AN25" sqref="AN25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4.55468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 t="s">
        <v>218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3">
        <v>1</v>
      </c>
      <c r="B8" s="43">
        <v>60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>
        <v>0</v>
      </c>
      <c r="AM8" s="43">
        <v>0</v>
      </c>
      <c r="AN8" s="28">
        <v>-11.064942679268601</v>
      </c>
      <c r="AO8" s="28">
        <v>-68.786676849653205</v>
      </c>
      <c r="AP8" s="108">
        <v>350</v>
      </c>
      <c r="AQ8" s="108">
        <v>366</v>
      </c>
      <c r="AR8" s="43">
        <f>AQ8-AP8</f>
        <v>16</v>
      </c>
      <c r="AS8" s="43">
        <v>0</v>
      </c>
      <c r="AT8" s="194"/>
      <c r="AU8" s="195"/>
      <c r="AV8" s="43"/>
      <c r="AW8" s="43"/>
      <c r="AX8" s="43"/>
      <c r="AY8" s="43"/>
      <c r="AZ8" s="43"/>
      <c r="BA8" s="43"/>
      <c r="BB8" s="43"/>
    </row>
    <row r="9" spans="1:54" s="47" customFormat="1">
      <c r="A9" s="43">
        <v>2</v>
      </c>
      <c r="B9" s="43">
        <v>378</v>
      </c>
      <c r="C9" s="43">
        <v>0</v>
      </c>
      <c r="D9" s="43">
        <v>0</v>
      </c>
      <c r="E9" s="43">
        <v>0</v>
      </c>
      <c r="F9" s="43">
        <v>1</v>
      </c>
      <c r="G9" s="43">
        <v>0</v>
      </c>
      <c r="H9" s="43">
        <v>1</v>
      </c>
      <c r="I9" s="43">
        <v>0</v>
      </c>
      <c r="J9" s="43">
        <v>0</v>
      </c>
      <c r="K9" s="43">
        <v>0</v>
      </c>
      <c r="L9" s="43">
        <v>1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1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28">
        <v>-11.065052</v>
      </c>
      <c r="AO9" s="28">
        <v>-68.786383000000001</v>
      </c>
      <c r="AP9" s="108">
        <v>401</v>
      </c>
      <c r="AQ9" s="108">
        <v>431</v>
      </c>
      <c r="AR9" s="43">
        <f t="shared" ref="AR9:AR29" si="0">AQ9-AP9</f>
        <v>30</v>
      </c>
      <c r="AS9" s="27">
        <f>AP9-AQ8</f>
        <v>35</v>
      </c>
      <c r="AT9" s="45"/>
      <c r="AU9" s="46"/>
      <c r="AV9" s="43"/>
      <c r="AW9" s="43"/>
      <c r="AX9" s="43"/>
      <c r="AY9" s="43"/>
      <c r="AZ9" s="43"/>
      <c r="BA9" s="43"/>
      <c r="BB9" s="43"/>
    </row>
    <row r="10" spans="1:54" s="47" customFormat="1">
      <c r="A10" s="43">
        <v>3</v>
      </c>
      <c r="B10" s="43">
        <v>379</v>
      </c>
      <c r="C10" s="43">
        <v>0</v>
      </c>
      <c r="D10" s="43">
        <v>0</v>
      </c>
      <c r="E10" s="43">
        <v>0</v>
      </c>
      <c r="F10" s="43">
        <v>1</v>
      </c>
      <c r="G10" s="43">
        <v>0</v>
      </c>
      <c r="H10" s="43">
        <v>0</v>
      </c>
      <c r="I10" s="43">
        <v>1</v>
      </c>
      <c r="J10" s="43">
        <v>0</v>
      </c>
      <c r="K10" s="43">
        <v>0</v>
      </c>
      <c r="L10" s="43">
        <v>0</v>
      </c>
      <c r="M10" s="43">
        <v>1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44">
        <v>-11.065368709595001</v>
      </c>
      <c r="AO10" s="44">
        <v>-68.786466401070001</v>
      </c>
      <c r="AP10" s="108" t="s">
        <v>437</v>
      </c>
      <c r="AQ10" s="108" t="s">
        <v>437</v>
      </c>
      <c r="AR10" s="43">
        <f t="shared" si="0"/>
        <v>0</v>
      </c>
      <c r="AS10" s="27">
        <f t="shared" ref="AS10:AS29" si="1">AP10-AQ9</f>
        <v>37</v>
      </c>
      <c r="AT10" s="194"/>
      <c r="AU10" s="195"/>
      <c r="AV10" s="43"/>
      <c r="AW10" s="43"/>
      <c r="AX10" s="43"/>
      <c r="AY10" s="43"/>
      <c r="AZ10" s="43"/>
      <c r="BA10" s="43"/>
      <c r="BB10" s="43"/>
    </row>
    <row r="11" spans="1:54" s="47" customFormat="1">
      <c r="A11" s="43">
        <v>4</v>
      </c>
      <c r="B11" s="43">
        <v>380</v>
      </c>
      <c r="C11" s="43">
        <v>0</v>
      </c>
      <c r="D11" s="43">
        <v>0</v>
      </c>
      <c r="E11" s="43">
        <v>0</v>
      </c>
      <c r="F11" s="43">
        <v>1</v>
      </c>
      <c r="G11" s="43">
        <v>0</v>
      </c>
      <c r="H11" s="43">
        <v>0</v>
      </c>
      <c r="I11" s="43">
        <v>1</v>
      </c>
      <c r="J11" s="43">
        <v>0</v>
      </c>
      <c r="K11" s="43">
        <v>0</v>
      </c>
      <c r="L11" s="43">
        <v>1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/>
      <c r="AL11" s="43">
        <v>0</v>
      </c>
      <c r="AM11" s="43">
        <v>0</v>
      </c>
      <c r="AN11" s="44">
        <v>-11.065740199047999</v>
      </c>
      <c r="AO11" s="44">
        <v>-68.786553572862999</v>
      </c>
      <c r="AP11" s="108" t="s">
        <v>438</v>
      </c>
      <c r="AQ11" s="108" t="s">
        <v>438</v>
      </c>
      <c r="AR11" s="43">
        <f t="shared" si="0"/>
        <v>0</v>
      </c>
      <c r="AS11" s="27">
        <f t="shared" si="1"/>
        <v>39</v>
      </c>
      <c r="AT11" s="194"/>
      <c r="AU11" s="195"/>
      <c r="AV11" s="43"/>
      <c r="AW11" s="43"/>
      <c r="AX11" s="43"/>
      <c r="AY11" s="43"/>
      <c r="AZ11" s="43"/>
      <c r="BA11" s="43"/>
      <c r="BB11" s="43"/>
    </row>
    <row r="12" spans="1:54" s="47" customFormat="1">
      <c r="A12" s="43">
        <v>5</v>
      </c>
      <c r="B12" s="43">
        <v>381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1</v>
      </c>
      <c r="I12" s="43">
        <v>0</v>
      </c>
      <c r="J12" s="43">
        <v>0</v>
      </c>
      <c r="K12" s="43">
        <v>0</v>
      </c>
      <c r="L12" s="43">
        <v>1</v>
      </c>
      <c r="M12" s="43">
        <v>0</v>
      </c>
      <c r="N12" s="43">
        <v>0</v>
      </c>
      <c r="O12" s="43">
        <v>0</v>
      </c>
      <c r="P12" s="43">
        <v>0</v>
      </c>
      <c r="Q12" s="43">
        <v>1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/>
      <c r="AL12" s="43">
        <v>0</v>
      </c>
      <c r="AM12" s="43">
        <v>0</v>
      </c>
      <c r="AN12" s="44">
        <v>-11.065913604416</v>
      </c>
      <c r="AO12" s="44">
        <v>-68.786535803228006</v>
      </c>
      <c r="AP12" s="108" t="s">
        <v>328</v>
      </c>
      <c r="AQ12" s="108" t="s">
        <v>328</v>
      </c>
      <c r="AR12" s="43">
        <f t="shared" si="0"/>
        <v>0</v>
      </c>
      <c r="AS12" s="27">
        <f t="shared" si="1"/>
        <v>21</v>
      </c>
      <c r="AT12" s="194"/>
      <c r="AU12" s="195"/>
      <c r="AV12" s="43"/>
      <c r="AW12" s="43"/>
      <c r="AX12" s="43"/>
      <c r="AY12" s="43"/>
      <c r="AZ12" s="43"/>
      <c r="BA12" s="43"/>
      <c r="BB12" s="43"/>
    </row>
    <row r="13" spans="1:54" s="47" customFormat="1">
      <c r="A13" s="43">
        <v>6</v>
      </c>
      <c r="B13" s="43">
        <v>382</v>
      </c>
      <c r="C13" s="43">
        <v>0</v>
      </c>
      <c r="D13" s="43">
        <v>0</v>
      </c>
      <c r="E13" s="43">
        <v>0</v>
      </c>
      <c r="F13" s="43">
        <v>1</v>
      </c>
      <c r="G13" s="43">
        <v>0</v>
      </c>
      <c r="H13" s="43">
        <v>1</v>
      </c>
      <c r="I13" s="43">
        <v>0</v>
      </c>
      <c r="J13" s="43">
        <v>0</v>
      </c>
      <c r="K13" s="43">
        <v>0</v>
      </c>
      <c r="L13" s="43">
        <v>0</v>
      </c>
      <c r="M13" s="43">
        <v>1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/>
      <c r="AL13" s="43">
        <v>0</v>
      </c>
      <c r="AM13" s="43">
        <v>0</v>
      </c>
      <c r="AN13" s="44">
        <v>-11.065876751671</v>
      </c>
      <c r="AO13" s="44">
        <v>-68.786204215138994</v>
      </c>
      <c r="AP13" s="108" t="s">
        <v>439</v>
      </c>
      <c r="AQ13" s="108" t="s">
        <v>439</v>
      </c>
      <c r="AR13" s="43">
        <f t="shared" si="0"/>
        <v>0</v>
      </c>
      <c r="AS13" s="27">
        <f t="shared" si="1"/>
        <v>37</v>
      </c>
      <c r="AT13" s="194"/>
      <c r="AU13" s="195"/>
      <c r="AV13" s="43"/>
      <c r="AW13" s="43"/>
      <c r="AX13" s="43"/>
      <c r="AY13" s="43"/>
      <c r="AZ13" s="43"/>
      <c r="BA13" s="43"/>
      <c r="BB13" s="43"/>
    </row>
    <row r="14" spans="1:54" s="47" customFormat="1">
      <c r="A14" s="43">
        <v>7</v>
      </c>
      <c r="B14" s="43">
        <v>383</v>
      </c>
      <c r="C14" s="43">
        <v>0</v>
      </c>
      <c r="D14" s="43">
        <v>0</v>
      </c>
      <c r="E14" s="43">
        <v>0</v>
      </c>
      <c r="F14" s="43">
        <v>1</v>
      </c>
      <c r="G14" s="43">
        <v>0</v>
      </c>
      <c r="H14" s="43">
        <v>1</v>
      </c>
      <c r="I14" s="43">
        <v>0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0</v>
      </c>
      <c r="Q14" s="43">
        <v>1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/>
      <c r="AL14" s="43">
        <v>0</v>
      </c>
      <c r="AM14" s="43">
        <v>0</v>
      </c>
      <c r="AN14" s="44">
        <v>-11.065845163600001</v>
      </c>
      <c r="AO14" s="44">
        <v>-68.785869609564003</v>
      </c>
      <c r="AP14" s="108" t="s">
        <v>440</v>
      </c>
      <c r="AQ14" s="108" t="s">
        <v>440</v>
      </c>
      <c r="AR14" s="43">
        <f t="shared" si="0"/>
        <v>0</v>
      </c>
      <c r="AS14" s="27">
        <f t="shared" si="1"/>
        <v>36</v>
      </c>
      <c r="AT14" s="194"/>
      <c r="AU14" s="195"/>
      <c r="AV14" s="43"/>
      <c r="AW14" s="43"/>
      <c r="AX14" s="43"/>
      <c r="AY14" s="43"/>
      <c r="AZ14" s="43"/>
      <c r="BA14" s="43"/>
      <c r="BB14" s="43"/>
    </row>
    <row r="15" spans="1:54" s="47" customFormat="1">
      <c r="A15" s="43">
        <v>8</v>
      </c>
      <c r="B15" s="43">
        <v>384</v>
      </c>
      <c r="C15" s="43">
        <v>0</v>
      </c>
      <c r="D15" s="43">
        <v>0</v>
      </c>
      <c r="E15" s="43">
        <v>0</v>
      </c>
      <c r="F15" s="43">
        <v>1</v>
      </c>
      <c r="G15" s="43">
        <v>0</v>
      </c>
      <c r="H15" s="43">
        <v>1</v>
      </c>
      <c r="I15" s="43">
        <v>0</v>
      </c>
      <c r="J15" s="43">
        <v>0</v>
      </c>
      <c r="K15" s="43">
        <v>0</v>
      </c>
      <c r="L15" s="43">
        <v>1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1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1</v>
      </c>
      <c r="AJ15" s="43">
        <v>0</v>
      </c>
      <c r="AK15" s="43" t="s">
        <v>224</v>
      </c>
      <c r="AL15" s="43">
        <v>1</v>
      </c>
      <c r="AM15" s="43">
        <v>0</v>
      </c>
      <c r="AN15" s="44">
        <v>-11.065809297973001</v>
      </c>
      <c r="AO15" s="44">
        <v>-68.785521592943994</v>
      </c>
      <c r="AP15" s="108">
        <v>639</v>
      </c>
      <c r="AQ15" s="108">
        <v>665</v>
      </c>
      <c r="AR15" s="43">
        <f t="shared" si="0"/>
        <v>26</v>
      </c>
      <c r="AS15" s="27">
        <f t="shared" si="1"/>
        <v>38</v>
      </c>
      <c r="AT15" s="194"/>
      <c r="AU15" s="195"/>
      <c r="AV15" s="43"/>
      <c r="AW15" s="43"/>
      <c r="AX15" s="43"/>
      <c r="AY15" s="43"/>
      <c r="AZ15" s="43"/>
      <c r="BA15" s="43"/>
      <c r="BB15" s="43"/>
    </row>
    <row r="16" spans="1:54" s="47" customFormat="1">
      <c r="A16" s="43">
        <v>9</v>
      </c>
      <c r="B16" s="43">
        <v>385</v>
      </c>
      <c r="C16" s="43">
        <v>0</v>
      </c>
      <c r="D16" s="43">
        <v>0</v>
      </c>
      <c r="E16" s="43">
        <v>0</v>
      </c>
      <c r="F16" s="43">
        <v>1</v>
      </c>
      <c r="G16" s="43">
        <v>0</v>
      </c>
      <c r="H16" s="43">
        <v>1</v>
      </c>
      <c r="I16" s="43">
        <v>0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0</v>
      </c>
      <c r="P16" s="43">
        <v>0</v>
      </c>
      <c r="Q16" s="43">
        <v>1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/>
      <c r="AL16" s="43">
        <v>0</v>
      </c>
      <c r="AM16" s="43">
        <v>0</v>
      </c>
      <c r="AN16" s="44">
        <v>-11.065776722768</v>
      </c>
      <c r="AO16" s="44">
        <v>-68.785193692891994</v>
      </c>
      <c r="AP16" s="108" t="s">
        <v>441</v>
      </c>
      <c r="AQ16" s="108" t="s">
        <v>441</v>
      </c>
      <c r="AR16" s="43">
        <f t="shared" si="0"/>
        <v>0</v>
      </c>
      <c r="AS16" s="27">
        <f t="shared" si="1"/>
        <v>35</v>
      </c>
      <c r="AT16" s="194"/>
      <c r="AU16" s="195"/>
      <c r="AV16" s="43"/>
      <c r="AW16" s="43"/>
      <c r="AX16" s="43"/>
      <c r="AY16" s="43"/>
      <c r="AZ16" s="43"/>
      <c r="BA16" s="43"/>
      <c r="BB16" s="43"/>
    </row>
    <row r="17" spans="1:54" s="47" customFormat="1">
      <c r="A17" s="43">
        <v>10</v>
      </c>
      <c r="B17" s="43">
        <v>386</v>
      </c>
      <c r="C17" s="43">
        <v>0</v>
      </c>
      <c r="D17" s="43">
        <v>0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0</v>
      </c>
      <c r="K17" s="43">
        <v>0</v>
      </c>
      <c r="L17" s="43">
        <v>0</v>
      </c>
      <c r="M17" s="43">
        <v>1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/>
      <c r="AL17" s="43">
        <v>0</v>
      </c>
      <c r="AM17" s="43">
        <v>0</v>
      </c>
      <c r="AN17" s="44">
        <v>-11.065731643942</v>
      </c>
      <c r="AO17" s="44">
        <v>-68.784865792839994</v>
      </c>
      <c r="AP17" s="108" t="s">
        <v>442</v>
      </c>
      <c r="AQ17" s="108" t="s">
        <v>442</v>
      </c>
      <c r="AR17" s="43">
        <f t="shared" si="0"/>
        <v>0</v>
      </c>
      <c r="AS17" s="27">
        <f t="shared" si="1"/>
        <v>38</v>
      </c>
      <c r="AT17" s="194"/>
      <c r="AU17" s="195"/>
      <c r="AV17" s="43"/>
      <c r="AW17" s="43"/>
      <c r="AX17" s="43"/>
      <c r="AY17" s="43"/>
      <c r="AZ17" s="43"/>
      <c r="BA17" s="43"/>
      <c r="BB17" s="43"/>
    </row>
    <row r="18" spans="1:54" s="47" customFormat="1">
      <c r="A18" s="43">
        <v>11</v>
      </c>
      <c r="B18" s="43">
        <v>387</v>
      </c>
      <c r="C18" s="43">
        <v>0</v>
      </c>
      <c r="D18" s="43">
        <v>0</v>
      </c>
      <c r="E18" s="43">
        <v>0</v>
      </c>
      <c r="F18" s="43">
        <v>1</v>
      </c>
      <c r="G18" s="43">
        <v>0</v>
      </c>
      <c r="H18" s="43">
        <v>1</v>
      </c>
      <c r="I18" s="43">
        <v>0</v>
      </c>
      <c r="J18" s="43">
        <v>0</v>
      </c>
      <c r="K18" s="43">
        <v>0</v>
      </c>
      <c r="L18" s="43">
        <v>1</v>
      </c>
      <c r="M18" s="43">
        <v>0</v>
      </c>
      <c r="N18" s="43">
        <v>0</v>
      </c>
      <c r="O18" s="43">
        <v>0</v>
      </c>
      <c r="P18" s="43">
        <v>0</v>
      </c>
      <c r="Q18" s="43">
        <v>1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/>
      <c r="AL18" s="43">
        <v>0</v>
      </c>
      <c r="AM18" s="43">
        <v>0</v>
      </c>
      <c r="AN18" s="44">
        <v>-11.065729340643999</v>
      </c>
      <c r="AO18" s="44">
        <v>-68.784568738191993</v>
      </c>
      <c r="AP18" s="108" t="s">
        <v>443</v>
      </c>
      <c r="AQ18" s="108" t="s">
        <v>443</v>
      </c>
      <c r="AR18" s="43">
        <f t="shared" si="0"/>
        <v>0</v>
      </c>
      <c r="AS18" s="27">
        <f t="shared" si="1"/>
        <v>31</v>
      </c>
      <c r="AT18" s="194"/>
      <c r="AU18" s="195"/>
      <c r="AV18" s="43"/>
      <c r="AW18" s="43"/>
      <c r="AX18" s="43"/>
      <c r="AY18" s="43"/>
      <c r="AZ18" s="43"/>
      <c r="BA18" s="43"/>
      <c r="BB18" s="43"/>
    </row>
    <row r="19" spans="1:54" s="47" customFormat="1">
      <c r="A19" s="43">
        <v>12</v>
      </c>
      <c r="B19" s="43">
        <v>388</v>
      </c>
      <c r="C19" s="43">
        <v>0</v>
      </c>
      <c r="D19" s="43">
        <v>0</v>
      </c>
      <c r="E19" s="43">
        <v>0</v>
      </c>
      <c r="F19" s="43">
        <v>1</v>
      </c>
      <c r="G19" s="43">
        <v>0</v>
      </c>
      <c r="H19" s="43">
        <v>1</v>
      </c>
      <c r="I19" s="43">
        <v>0</v>
      </c>
      <c r="J19" s="43">
        <v>0</v>
      </c>
      <c r="K19" s="43">
        <v>0</v>
      </c>
      <c r="L19" s="43">
        <v>2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/>
      <c r="AL19" s="43">
        <v>0</v>
      </c>
      <c r="AM19" s="43">
        <v>0</v>
      </c>
      <c r="AN19" s="44">
        <v>-11.065750070136</v>
      </c>
      <c r="AO19" s="44">
        <v>-68.784259278326999</v>
      </c>
      <c r="AP19" s="108" t="s">
        <v>444</v>
      </c>
      <c r="AQ19" s="108" t="s">
        <v>444</v>
      </c>
      <c r="AR19" s="43">
        <f t="shared" si="0"/>
        <v>0</v>
      </c>
      <c r="AS19" s="27">
        <f t="shared" si="1"/>
        <v>32</v>
      </c>
      <c r="AT19" s="194"/>
      <c r="AU19" s="195"/>
      <c r="AV19" s="43"/>
      <c r="AW19" s="43"/>
      <c r="AX19" s="43"/>
      <c r="AY19" s="43"/>
      <c r="AZ19" s="43"/>
      <c r="BA19" s="43"/>
      <c r="BB19" s="43"/>
    </row>
    <row r="20" spans="1:54" s="47" customFormat="1">
      <c r="A20" s="43">
        <v>13</v>
      </c>
      <c r="B20" s="43">
        <v>389</v>
      </c>
      <c r="C20" s="43">
        <v>0</v>
      </c>
      <c r="D20" s="43">
        <v>0</v>
      </c>
      <c r="E20" s="43">
        <v>0</v>
      </c>
      <c r="F20" s="43">
        <v>1</v>
      </c>
      <c r="G20" s="43">
        <v>0</v>
      </c>
      <c r="H20" s="43">
        <v>1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2</v>
      </c>
      <c r="O20" s="43">
        <v>0</v>
      </c>
      <c r="P20" s="43">
        <v>0</v>
      </c>
      <c r="Q20" s="43">
        <v>1</v>
      </c>
      <c r="R20" s="43">
        <v>0</v>
      </c>
      <c r="S20" s="43">
        <v>0</v>
      </c>
      <c r="T20" s="43">
        <v>0</v>
      </c>
      <c r="U20" s="43">
        <v>0</v>
      </c>
      <c r="V20" s="43">
        <v>1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 t="s">
        <v>231</v>
      </c>
      <c r="AL20" s="43">
        <v>1</v>
      </c>
      <c r="AM20" s="43">
        <v>0</v>
      </c>
      <c r="AN20" s="44">
        <v>-11.065741185706001</v>
      </c>
      <c r="AO20" s="44">
        <v>-68.783893156795997</v>
      </c>
      <c r="AP20" s="108">
        <v>842</v>
      </c>
      <c r="AQ20" s="108">
        <v>868</v>
      </c>
      <c r="AR20" s="43">
        <f t="shared" si="0"/>
        <v>26</v>
      </c>
      <c r="AS20" s="27">
        <f t="shared" si="1"/>
        <v>41</v>
      </c>
      <c r="AT20" s="194"/>
      <c r="AU20" s="195"/>
      <c r="AV20" s="43"/>
      <c r="AW20" s="43"/>
      <c r="AX20" s="43"/>
      <c r="AY20" s="43"/>
      <c r="AZ20" s="43"/>
      <c r="BA20" s="43"/>
      <c r="BB20" s="43"/>
    </row>
    <row r="21" spans="1:54" s="47" customFormat="1">
      <c r="A21" s="43">
        <v>14</v>
      </c>
      <c r="B21" s="43">
        <v>388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1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/>
      <c r="AL21" s="43">
        <v>0</v>
      </c>
      <c r="AM21" s="43">
        <v>0</v>
      </c>
      <c r="AN21" s="44">
        <v>-11.065750070136</v>
      </c>
      <c r="AO21" s="44">
        <v>-68.784259278326999</v>
      </c>
      <c r="AP21" s="107">
        <v>908</v>
      </c>
      <c r="AQ21" s="107">
        <v>908</v>
      </c>
      <c r="AR21" s="43">
        <f t="shared" si="0"/>
        <v>0</v>
      </c>
      <c r="AS21" s="27">
        <f t="shared" si="1"/>
        <v>40</v>
      </c>
      <c r="AT21" s="45"/>
      <c r="AU21" s="46"/>
      <c r="AV21" s="43"/>
      <c r="AW21" s="43"/>
      <c r="AX21" s="43"/>
      <c r="AY21" s="43"/>
      <c r="AZ21" s="43"/>
      <c r="BA21" s="43"/>
      <c r="BB21" s="43"/>
    </row>
    <row r="22" spans="1:54" s="47" customFormat="1">
      <c r="A22" s="43">
        <v>15</v>
      </c>
      <c r="B22" s="43">
        <v>390</v>
      </c>
      <c r="C22" s="43">
        <v>0</v>
      </c>
      <c r="D22" s="43">
        <v>0</v>
      </c>
      <c r="E22" s="43">
        <v>0</v>
      </c>
      <c r="F22" s="43">
        <v>1</v>
      </c>
      <c r="G22" s="43">
        <v>0</v>
      </c>
      <c r="H22" s="43">
        <v>1</v>
      </c>
      <c r="I22" s="43">
        <v>0</v>
      </c>
      <c r="J22" s="43">
        <v>0</v>
      </c>
      <c r="K22" s="43">
        <v>0</v>
      </c>
      <c r="L22" s="43">
        <v>1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1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1</v>
      </c>
      <c r="AJ22" s="43">
        <v>0</v>
      </c>
      <c r="AK22" s="43" t="s">
        <v>450</v>
      </c>
      <c r="AL22" s="43">
        <v>1</v>
      </c>
      <c r="AM22" s="43">
        <v>0</v>
      </c>
      <c r="AN22" s="44">
        <v>-11.066017910821</v>
      </c>
      <c r="AO22" s="44">
        <v>-68.784239161759004</v>
      </c>
      <c r="AP22" s="108">
        <v>937</v>
      </c>
      <c r="AQ22" s="108">
        <v>963</v>
      </c>
      <c r="AR22" s="43">
        <f t="shared" si="0"/>
        <v>26</v>
      </c>
      <c r="AS22" s="27">
        <f t="shared" si="1"/>
        <v>29</v>
      </c>
      <c r="AT22" s="194"/>
      <c r="AU22" s="195"/>
      <c r="AV22" s="43"/>
      <c r="AW22" s="43"/>
      <c r="AX22" s="43"/>
      <c r="AY22" s="43"/>
      <c r="AZ22" s="43"/>
      <c r="BA22" s="43"/>
      <c r="BB22" s="43"/>
    </row>
    <row r="23" spans="1:54" s="47" customFormat="1">
      <c r="A23" s="43">
        <v>16</v>
      </c>
      <c r="B23" s="43">
        <v>391</v>
      </c>
      <c r="C23" s="43">
        <v>0</v>
      </c>
      <c r="D23" s="43">
        <v>0</v>
      </c>
      <c r="E23" s="43">
        <v>0</v>
      </c>
      <c r="F23" s="43">
        <v>1</v>
      </c>
      <c r="G23" s="43">
        <v>0</v>
      </c>
      <c r="H23" s="43">
        <v>1</v>
      </c>
      <c r="I23" s="43">
        <v>0</v>
      </c>
      <c r="J23" s="43">
        <v>0</v>
      </c>
      <c r="K23" s="43">
        <v>0</v>
      </c>
      <c r="L23" s="43">
        <v>1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/>
      <c r="AL23" s="43">
        <v>0</v>
      </c>
      <c r="AM23" s="43">
        <v>0</v>
      </c>
      <c r="AN23" s="44">
        <v>-11.06633872638</v>
      </c>
      <c r="AO23" s="44">
        <v>-68.784211669116999</v>
      </c>
      <c r="AP23" s="108" t="s">
        <v>445</v>
      </c>
      <c r="AQ23" s="108" t="s">
        <v>445</v>
      </c>
      <c r="AR23" s="43">
        <f t="shared" si="0"/>
        <v>0</v>
      </c>
      <c r="AS23" s="27">
        <f t="shared" si="1"/>
        <v>42</v>
      </c>
      <c r="AT23" s="194"/>
      <c r="AU23" s="195"/>
      <c r="AV23" s="43"/>
      <c r="AW23" s="43"/>
      <c r="AX23" s="43"/>
      <c r="AY23" s="43"/>
      <c r="AZ23" s="43"/>
      <c r="BA23" s="43"/>
      <c r="BB23" s="43"/>
    </row>
    <row r="24" spans="1:54" s="47" customFormat="1">
      <c r="A24" s="43">
        <v>17</v>
      </c>
      <c r="B24" s="43">
        <v>392</v>
      </c>
      <c r="C24" s="43">
        <v>0</v>
      </c>
      <c r="D24" s="43">
        <v>0</v>
      </c>
      <c r="E24" s="43">
        <v>0</v>
      </c>
      <c r="F24" s="43">
        <v>1</v>
      </c>
      <c r="G24" s="43">
        <v>0</v>
      </c>
      <c r="H24" s="43">
        <v>0</v>
      </c>
      <c r="I24" s="43">
        <v>1</v>
      </c>
      <c r="J24" s="43">
        <v>0</v>
      </c>
      <c r="K24" s="43">
        <v>0</v>
      </c>
      <c r="L24" s="43">
        <v>1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/>
      <c r="AL24" s="43">
        <v>0</v>
      </c>
      <c r="AM24" s="43">
        <v>0</v>
      </c>
      <c r="AN24" s="44">
        <v>-11.066725350760001</v>
      </c>
      <c r="AO24" s="44">
        <v>-68.784198258071996</v>
      </c>
      <c r="AP24" s="107" t="s">
        <v>446</v>
      </c>
      <c r="AQ24" s="107" t="s">
        <v>446</v>
      </c>
      <c r="AR24" s="43">
        <f t="shared" si="0"/>
        <v>0</v>
      </c>
      <c r="AS24" s="27">
        <f t="shared" si="1"/>
        <v>74</v>
      </c>
      <c r="AT24" s="194"/>
      <c r="AU24" s="195"/>
      <c r="AV24" s="43"/>
      <c r="AW24" s="43"/>
      <c r="AX24" s="43"/>
      <c r="AY24" s="43"/>
      <c r="AZ24" s="43"/>
      <c r="BA24" s="43"/>
      <c r="BB24" s="43"/>
    </row>
    <row r="25" spans="1:54" s="47" customFormat="1">
      <c r="A25" s="43">
        <v>18</v>
      </c>
      <c r="B25" s="43">
        <v>393</v>
      </c>
      <c r="C25" s="43">
        <v>0</v>
      </c>
      <c r="D25" s="43">
        <v>0</v>
      </c>
      <c r="E25" s="43">
        <v>0</v>
      </c>
      <c r="F25" s="43">
        <v>1</v>
      </c>
      <c r="G25" s="43">
        <v>0</v>
      </c>
      <c r="H25" s="43">
        <v>0</v>
      </c>
      <c r="I25" s="43">
        <v>1</v>
      </c>
      <c r="J25" s="43">
        <v>0</v>
      </c>
      <c r="K25" s="43">
        <v>0</v>
      </c>
      <c r="L25" s="43">
        <v>1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1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 t="s">
        <v>451</v>
      </c>
      <c r="AL25" s="43">
        <v>1</v>
      </c>
      <c r="AM25" s="43">
        <v>0</v>
      </c>
      <c r="AN25" s="44">
        <v>-11.067058340329</v>
      </c>
      <c r="AO25" s="44">
        <v>-68.784148637205007</v>
      </c>
      <c r="AP25" s="107">
        <v>1079</v>
      </c>
      <c r="AQ25" s="107">
        <v>1105</v>
      </c>
      <c r="AR25" s="43">
        <f t="shared" si="0"/>
        <v>26</v>
      </c>
      <c r="AS25" s="27">
        <f t="shared" si="1"/>
        <v>0</v>
      </c>
      <c r="AT25" s="194"/>
      <c r="AU25" s="195"/>
      <c r="AV25" s="43"/>
      <c r="AW25" s="43"/>
      <c r="AX25" s="43"/>
      <c r="AY25" s="43"/>
      <c r="AZ25" s="43"/>
      <c r="BA25" s="43"/>
      <c r="BB25" s="43"/>
    </row>
    <row r="26" spans="1:54" s="47" customFormat="1">
      <c r="A26" s="43">
        <v>19</v>
      </c>
      <c r="B26" s="43">
        <v>394</v>
      </c>
      <c r="C26" s="43">
        <v>0</v>
      </c>
      <c r="D26" s="43">
        <v>0</v>
      </c>
      <c r="E26" s="43">
        <v>0</v>
      </c>
      <c r="F26" s="43">
        <v>1</v>
      </c>
      <c r="G26" s="43">
        <v>0</v>
      </c>
      <c r="H26" s="43">
        <v>0</v>
      </c>
      <c r="I26" s="43">
        <v>1</v>
      </c>
      <c r="J26" s="43">
        <v>0</v>
      </c>
      <c r="K26" s="43">
        <v>0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/>
      <c r="AL26" s="43">
        <v>0</v>
      </c>
      <c r="AM26" s="43">
        <v>0</v>
      </c>
      <c r="AN26" s="44">
        <v>-11.067384090971</v>
      </c>
      <c r="AO26" s="44">
        <v>-68.784105721860996</v>
      </c>
      <c r="AP26" s="108" t="s">
        <v>447</v>
      </c>
      <c r="AQ26" s="108" t="s">
        <v>447</v>
      </c>
      <c r="AR26" s="43">
        <f t="shared" si="0"/>
        <v>0</v>
      </c>
      <c r="AS26" s="27">
        <f t="shared" si="1"/>
        <v>66</v>
      </c>
      <c r="AT26" s="194"/>
      <c r="AU26" s="195"/>
      <c r="AV26" s="43"/>
      <c r="AW26" s="43"/>
      <c r="AX26" s="43"/>
      <c r="AY26" s="43"/>
      <c r="AZ26" s="43"/>
      <c r="BA26" s="43"/>
      <c r="BB26" s="43"/>
    </row>
    <row r="27" spans="1:54" s="47" customFormat="1">
      <c r="A27" s="43">
        <v>20</v>
      </c>
      <c r="B27" s="43">
        <v>395</v>
      </c>
      <c r="C27" s="43">
        <v>0</v>
      </c>
      <c r="D27" s="43">
        <v>0</v>
      </c>
      <c r="E27" s="43">
        <v>0</v>
      </c>
      <c r="F27" s="43">
        <v>1</v>
      </c>
      <c r="G27" s="43">
        <v>0</v>
      </c>
      <c r="H27" s="43">
        <v>0</v>
      </c>
      <c r="I27" s="43">
        <v>1</v>
      </c>
      <c r="J27" s="43">
        <v>0</v>
      </c>
      <c r="K27" s="43">
        <v>0</v>
      </c>
      <c r="L27" s="43">
        <v>1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/>
      <c r="AL27" s="43">
        <v>0</v>
      </c>
      <c r="AM27" s="43">
        <v>0</v>
      </c>
      <c r="AN27" s="44">
        <v>-11.067653904216</v>
      </c>
      <c r="AO27" s="44">
        <v>-68.784076552838002</v>
      </c>
      <c r="AP27" s="108" t="s">
        <v>448</v>
      </c>
      <c r="AQ27" s="108" t="s">
        <v>448</v>
      </c>
      <c r="AR27" s="43">
        <f t="shared" si="0"/>
        <v>0</v>
      </c>
      <c r="AS27" s="27">
        <f t="shared" si="1"/>
        <v>30</v>
      </c>
      <c r="AT27" s="45"/>
      <c r="AU27" s="46"/>
      <c r="AV27" s="43"/>
      <c r="AW27" s="43"/>
      <c r="AX27" s="43"/>
      <c r="AY27" s="43"/>
      <c r="AZ27" s="43"/>
      <c r="BA27" s="43"/>
      <c r="BB27" s="43"/>
    </row>
    <row r="28" spans="1:54" s="47" customFormat="1">
      <c r="A28" s="43">
        <v>21</v>
      </c>
      <c r="B28" s="43">
        <v>396</v>
      </c>
      <c r="C28" s="43">
        <v>0</v>
      </c>
      <c r="D28" s="43">
        <v>0</v>
      </c>
      <c r="E28" s="43">
        <v>0</v>
      </c>
      <c r="F28" s="43">
        <v>1</v>
      </c>
      <c r="G28" s="43">
        <v>0</v>
      </c>
      <c r="H28" s="43">
        <v>0</v>
      </c>
      <c r="I28" s="43">
        <v>1</v>
      </c>
      <c r="J28" s="43">
        <v>0</v>
      </c>
      <c r="K28" s="43">
        <v>0</v>
      </c>
      <c r="L28" s="43">
        <v>1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/>
      <c r="AL28" s="43">
        <v>0</v>
      </c>
      <c r="AM28" s="43">
        <v>0</v>
      </c>
      <c r="AN28" s="44">
        <v>-11.067709512037</v>
      </c>
      <c r="AO28" s="44">
        <v>-68.783623259514002</v>
      </c>
      <c r="AP28" s="108" t="s">
        <v>449</v>
      </c>
      <c r="AQ28" s="108" t="s">
        <v>449</v>
      </c>
      <c r="AR28" s="43">
        <f t="shared" si="0"/>
        <v>0</v>
      </c>
      <c r="AS28" s="27">
        <f t="shared" si="1"/>
        <v>21</v>
      </c>
      <c r="AT28" s="45"/>
      <c r="AU28" s="46"/>
      <c r="AV28" s="43"/>
      <c r="AW28" s="43"/>
      <c r="AX28" s="43"/>
      <c r="AY28" s="43"/>
      <c r="AZ28" s="43"/>
      <c r="BA28" s="43"/>
      <c r="BB28" s="43"/>
    </row>
    <row r="29" spans="1:54" s="47" customFormat="1">
      <c r="A29" s="43">
        <v>22</v>
      </c>
      <c r="B29" s="43">
        <v>397</v>
      </c>
      <c r="C29" s="43">
        <v>0</v>
      </c>
      <c r="D29" s="43">
        <v>0</v>
      </c>
      <c r="E29" s="43">
        <v>0</v>
      </c>
      <c r="F29" s="43">
        <v>1</v>
      </c>
      <c r="G29" s="43">
        <v>0</v>
      </c>
      <c r="H29" s="43">
        <v>0</v>
      </c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1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1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 t="s">
        <v>452</v>
      </c>
      <c r="AL29" s="43">
        <v>1</v>
      </c>
      <c r="AM29" s="43">
        <v>0</v>
      </c>
      <c r="AN29" s="44">
        <v>-11.067739783745999</v>
      </c>
      <c r="AO29" s="44">
        <v>-68.783258814364004</v>
      </c>
      <c r="AP29" s="108">
        <v>1263</v>
      </c>
      <c r="AQ29" s="108">
        <v>1280</v>
      </c>
      <c r="AR29" s="43">
        <f t="shared" si="0"/>
        <v>17</v>
      </c>
      <c r="AS29" s="27">
        <f t="shared" si="1"/>
        <v>41</v>
      </c>
      <c r="AT29" s="45"/>
      <c r="AU29" s="46"/>
      <c r="AV29" s="43"/>
      <c r="AW29" s="43"/>
      <c r="AX29" s="43"/>
      <c r="AY29" s="43"/>
      <c r="AZ29" s="43"/>
      <c r="BA29" s="43"/>
      <c r="BB29" s="43"/>
    </row>
    <row r="30" spans="1:54">
      <c r="A30" s="141" t="s">
        <v>22</v>
      </c>
      <c r="B30" s="141"/>
      <c r="C30" s="29">
        <f>SUM(C8:C29)</f>
        <v>0</v>
      </c>
      <c r="D30" s="29">
        <f t="shared" ref="D30:AJ30" si="2">SUM(D8:D29)</f>
        <v>0</v>
      </c>
      <c r="E30" s="29">
        <f t="shared" si="2"/>
        <v>0</v>
      </c>
      <c r="F30" s="29">
        <f t="shared" si="2"/>
        <v>20</v>
      </c>
      <c r="G30" s="29">
        <f t="shared" si="2"/>
        <v>0</v>
      </c>
      <c r="H30" s="29">
        <f t="shared" si="2"/>
        <v>11</v>
      </c>
      <c r="I30" s="29">
        <f t="shared" si="2"/>
        <v>9</v>
      </c>
      <c r="J30" s="29">
        <f t="shared" si="2"/>
        <v>0</v>
      </c>
      <c r="K30" s="29">
        <f t="shared" si="2"/>
        <v>0</v>
      </c>
      <c r="L30" s="29">
        <f t="shared" si="2"/>
        <v>17</v>
      </c>
      <c r="M30" s="29">
        <f t="shared" si="2"/>
        <v>3</v>
      </c>
      <c r="N30" s="29">
        <f t="shared" si="2"/>
        <v>3</v>
      </c>
      <c r="O30" s="29">
        <f t="shared" si="2"/>
        <v>0</v>
      </c>
      <c r="P30" s="29">
        <f t="shared" si="2"/>
        <v>0</v>
      </c>
      <c r="Q30" s="29">
        <f t="shared" si="2"/>
        <v>5</v>
      </c>
      <c r="R30" s="29">
        <f t="shared" si="2"/>
        <v>0</v>
      </c>
      <c r="S30" s="29">
        <f t="shared" si="2"/>
        <v>0</v>
      </c>
      <c r="T30" s="29">
        <f t="shared" si="2"/>
        <v>0</v>
      </c>
      <c r="U30" s="29">
        <f t="shared" si="2"/>
        <v>0</v>
      </c>
      <c r="V30" s="29">
        <f t="shared" si="2"/>
        <v>6</v>
      </c>
      <c r="W30" s="29">
        <f t="shared" si="2"/>
        <v>0</v>
      </c>
      <c r="X30" s="29">
        <f t="shared" si="2"/>
        <v>0</v>
      </c>
      <c r="Y30" s="29">
        <f t="shared" si="2"/>
        <v>0</v>
      </c>
      <c r="Z30" s="29">
        <f t="shared" si="2"/>
        <v>0</v>
      </c>
      <c r="AA30" s="29">
        <f t="shared" si="2"/>
        <v>0</v>
      </c>
      <c r="AB30" s="29">
        <f t="shared" si="2"/>
        <v>0</v>
      </c>
      <c r="AC30" s="29">
        <f t="shared" si="2"/>
        <v>0</v>
      </c>
      <c r="AD30" s="29">
        <f t="shared" si="2"/>
        <v>0</v>
      </c>
      <c r="AE30" s="29">
        <f t="shared" si="2"/>
        <v>0</v>
      </c>
      <c r="AF30" s="29">
        <f t="shared" si="2"/>
        <v>0</v>
      </c>
      <c r="AG30" s="29">
        <f t="shared" si="2"/>
        <v>0</v>
      </c>
      <c r="AH30" s="29">
        <f t="shared" si="2"/>
        <v>0</v>
      </c>
      <c r="AI30" s="29">
        <f t="shared" si="2"/>
        <v>2</v>
      </c>
      <c r="AJ30" s="29">
        <f t="shared" si="2"/>
        <v>0</v>
      </c>
      <c r="AK30" s="29">
        <f>COUNTA(AK8:AK29)</f>
        <v>5</v>
      </c>
      <c r="AL30" s="29">
        <f>SUM(AL8:AL29)</f>
        <v>5</v>
      </c>
      <c r="AM30" s="29">
        <f>SUM(AM8:AM29)</f>
        <v>0</v>
      </c>
      <c r="AN30" s="142" t="s">
        <v>25</v>
      </c>
      <c r="AO30" s="142"/>
      <c r="AP30" s="142">
        <f>AR30+AS30</f>
        <v>930</v>
      </c>
      <c r="AQ30" s="142"/>
      <c r="AR30" s="25">
        <f>SUM(AR8:AR29)</f>
        <v>167</v>
      </c>
      <c r="AS30" s="25">
        <f>SUM(AS8:AS29)</f>
        <v>763</v>
      </c>
      <c r="AT30" s="142" t="s">
        <v>74</v>
      </c>
      <c r="AU30" s="142"/>
      <c r="AV30" s="29">
        <f t="shared" ref="AV30:BB30" si="3">SUM(AV8:AV29)</f>
        <v>0</v>
      </c>
      <c r="AW30" s="29">
        <f t="shared" si="3"/>
        <v>0</v>
      </c>
      <c r="AX30" s="29">
        <f t="shared" si="3"/>
        <v>0</v>
      </c>
      <c r="AY30" s="29">
        <f t="shared" si="3"/>
        <v>0</v>
      </c>
      <c r="AZ30" s="29">
        <f t="shared" si="3"/>
        <v>0</v>
      </c>
      <c r="BA30" s="29">
        <f t="shared" si="3"/>
        <v>0</v>
      </c>
      <c r="BB30" s="29">
        <f t="shared" si="3"/>
        <v>0</v>
      </c>
    </row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42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9:AU19"/>
    <mergeCell ref="AP7:AQ7"/>
    <mergeCell ref="AT8:AU8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30:B30"/>
    <mergeCell ref="AN30:AO30"/>
    <mergeCell ref="AP30:AQ30"/>
    <mergeCell ref="AT30:AU30"/>
    <mergeCell ref="AT20:AU20"/>
    <mergeCell ref="AT22:AU22"/>
    <mergeCell ref="AT23:AU23"/>
    <mergeCell ref="AT24:AU24"/>
    <mergeCell ref="AT25:AU25"/>
    <mergeCell ref="AT26:AU2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C5E3-FDD2-4553-AD45-174CCD093EAF}">
  <sheetPr>
    <tabColor theme="9"/>
    <pageSetUpPr fitToPage="1"/>
  </sheetPr>
  <dimension ref="A1:BB180"/>
  <sheetViews>
    <sheetView showGridLines="0" zoomScale="85" zoomScaleNormal="85" workbookViewId="0">
      <pane ySplit="7" topLeftCell="A8" activePane="bottomLeft" state="frozen"/>
      <selection pane="bottomLeft" activeCell="K23" sqref="K23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384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-11.065809297973001</v>
      </c>
      <c r="AO8" s="28">
        <v>-68.785521592943994</v>
      </c>
      <c r="AP8" s="26">
        <v>1480</v>
      </c>
      <c r="AQ8" s="26">
        <v>1493</v>
      </c>
      <c r="AR8" s="27">
        <f>AQ8-AP8</f>
        <v>13</v>
      </c>
      <c r="AS8" s="27">
        <v>0</v>
      </c>
      <c r="AT8" s="186" t="s">
        <v>460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385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-11.065776722768</v>
      </c>
      <c r="AO9" s="28">
        <v>-68.785193692891994</v>
      </c>
      <c r="AP9" s="26" t="s">
        <v>453</v>
      </c>
      <c r="AQ9" s="26" t="s">
        <v>453</v>
      </c>
      <c r="AR9" s="27">
        <f t="shared" ref="AR9:AR18" si="0">AQ9-AP9</f>
        <v>0</v>
      </c>
      <c r="AS9" s="27">
        <f>AP9-AQ8</f>
        <v>36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398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-11.065921830328</v>
      </c>
      <c r="AO10" s="28">
        <v>-68.785233926027999</v>
      </c>
      <c r="AP10" s="26" t="s">
        <v>454</v>
      </c>
      <c r="AQ10" s="26" t="s">
        <v>454</v>
      </c>
      <c r="AR10" s="27">
        <f t="shared" si="0"/>
        <v>0</v>
      </c>
      <c r="AS10" s="27">
        <f t="shared" ref="AS10:AS18" si="1">AP10-AQ9</f>
        <v>14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399</v>
      </c>
      <c r="C11" s="27">
        <v>0</v>
      </c>
      <c r="D11" s="27">
        <v>0</v>
      </c>
      <c r="E11" s="27">
        <v>0</v>
      </c>
      <c r="F11" s="27">
        <v>1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28">
        <v>-11.066376895506</v>
      </c>
      <c r="AO11" s="28">
        <v>-68.785355295984999</v>
      </c>
      <c r="AP11" s="26" t="s">
        <v>455</v>
      </c>
      <c r="AQ11" s="26" t="s">
        <v>455</v>
      </c>
      <c r="AR11" s="27">
        <f t="shared" si="0"/>
        <v>0</v>
      </c>
      <c r="AS11" s="27">
        <f t="shared" si="1"/>
        <v>54</v>
      </c>
      <c r="AT11" s="40"/>
      <c r="AU11" s="41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400</v>
      </c>
      <c r="C12" s="27">
        <v>0</v>
      </c>
      <c r="D12" s="27">
        <v>0</v>
      </c>
      <c r="E12" s="27">
        <v>0</v>
      </c>
      <c r="F12" s="27">
        <v>1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-11.066879013069</v>
      </c>
      <c r="AO12" s="28">
        <v>-68.785479683429003</v>
      </c>
      <c r="AP12" s="26" t="s">
        <v>396</v>
      </c>
      <c r="AQ12" s="26" t="s">
        <v>396</v>
      </c>
      <c r="AR12" s="27">
        <f t="shared" si="0"/>
        <v>0</v>
      </c>
      <c r="AS12" s="27">
        <f t="shared" si="1"/>
        <v>58</v>
      </c>
      <c r="AT12" s="40"/>
      <c r="AU12" s="41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401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1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/>
      <c r="AL13" s="27">
        <v>0</v>
      </c>
      <c r="AM13" s="27">
        <v>0</v>
      </c>
      <c r="AN13" s="28">
        <v>-11.067392316988</v>
      </c>
      <c r="AO13" s="28">
        <v>-68.785584960131999</v>
      </c>
      <c r="AP13" s="26" t="s">
        <v>456</v>
      </c>
      <c r="AQ13" s="26" t="s">
        <v>456</v>
      </c>
      <c r="AR13" s="27">
        <f t="shared" si="0"/>
        <v>0</v>
      </c>
      <c r="AS13" s="27">
        <f t="shared" si="1"/>
        <v>58</v>
      </c>
      <c r="AT13" s="40"/>
      <c r="AU13" s="41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402</v>
      </c>
      <c r="C14" s="27">
        <v>0</v>
      </c>
      <c r="D14" s="27">
        <v>0</v>
      </c>
      <c r="E14" s="27">
        <v>0</v>
      </c>
      <c r="F14" s="27">
        <v>1</v>
      </c>
      <c r="G14" s="27">
        <v>0</v>
      </c>
      <c r="H14" s="27">
        <v>0</v>
      </c>
      <c r="I14" s="27">
        <v>1</v>
      </c>
      <c r="J14" s="27">
        <v>0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1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 t="s">
        <v>232</v>
      </c>
      <c r="AL14" s="27">
        <v>1</v>
      </c>
      <c r="AM14" s="27">
        <v>0</v>
      </c>
      <c r="AN14" s="28">
        <v>-11.067401530127</v>
      </c>
      <c r="AO14" s="28">
        <v>-68.785765338689004</v>
      </c>
      <c r="AP14" s="26">
        <v>1730</v>
      </c>
      <c r="AQ14" s="26">
        <v>1756</v>
      </c>
      <c r="AR14" s="27">
        <f t="shared" si="0"/>
        <v>26</v>
      </c>
      <c r="AS14" s="27">
        <f t="shared" si="1"/>
        <v>17</v>
      </c>
      <c r="AT14" s="40"/>
      <c r="AU14" s="41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403</v>
      </c>
      <c r="C15" s="27">
        <v>0</v>
      </c>
      <c r="D15" s="27">
        <v>0</v>
      </c>
      <c r="E15" s="27">
        <v>0</v>
      </c>
      <c r="F15" s="27">
        <v>1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1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/>
      <c r="AL15" s="27">
        <v>0</v>
      </c>
      <c r="AM15" s="27">
        <v>0</v>
      </c>
      <c r="AN15" s="28">
        <v>-11.067739125665</v>
      </c>
      <c r="AO15" s="28">
        <v>-68.785678837448003</v>
      </c>
      <c r="AP15" s="26" t="s">
        <v>457</v>
      </c>
      <c r="AQ15" s="26" t="s">
        <v>457</v>
      </c>
      <c r="AR15" s="27">
        <f t="shared" si="0"/>
        <v>0</v>
      </c>
      <c r="AS15" s="27">
        <f t="shared" si="1"/>
        <v>39</v>
      </c>
      <c r="AT15" s="40"/>
      <c r="AU15" s="41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27">
        <v>404</v>
      </c>
      <c r="C16" s="27">
        <v>0</v>
      </c>
      <c r="D16" s="27">
        <v>0</v>
      </c>
      <c r="E16" s="27">
        <v>0</v>
      </c>
      <c r="F16" s="27">
        <v>1</v>
      </c>
      <c r="G16" s="27">
        <v>0</v>
      </c>
      <c r="H16" s="27">
        <v>0</v>
      </c>
      <c r="I16" s="27">
        <v>1</v>
      </c>
      <c r="J16" s="27">
        <v>0</v>
      </c>
      <c r="K16" s="27">
        <v>0</v>
      </c>
      <c r="L16" s="27">
        <v>1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/>
      <c r="AL16" s="27">
        <v>0</v>
      </c>
      <c r="AM16" s="27">
        <v>0</v>
      </c>
      <c r="AN16" s="28">
        <v>-11.068060268818</v>
      </c>
      <c r="AO16" s="28">
        <v>-68.785592671483002</v>
      </c>
      <c r="AP16" s="26" t="s">
        <v>458</v>
      </c>
      <c r="AQ16" s="26" t="s">
        <v>458</v>
      </c>
      <c r="AR16" s="27">
        <f t="shared" si="0"/>
        <v>0</v>
      </c>
      <c r="AS16" s="27">
        <f t="shared" si="1"/>
        <v>43</v>
      </c>
      <c r="AT16" s="40"/>
      <c r="AU16" s="41"/>
      <c r="AV16" s="27"/>
      <c r="AW16" s="27"/>
      <c r="AX16" s="27"/>
      <c r="AY16" s="27"/>
      <c r="AZ16" s="27"/>
      <c r="BA16" s="27"/>
      <c r="BB16" s="27"/>
    </row>
    <row r="17" spans="1:54">
      <c r="A17" s="27">
        <v>10</v>
      </c>
      <c r="B17" s="27">
        <v>405</v>
      </c>
      <c r="C17" s="27">
        <v>0</v>
      </c>
      <c r="D17" s="27">
        <v>0</v>
      </c>
      <c r="E17" s="27">
        <v>0</v>
      </c>
      <c r="F17" s="27">
        <v>1</v>
      </c>
      <c r="G17" s="27">
        <v>0</v>
      </c>
      <c r="H17" s="27">
        <v>0</v>
      </c>
      <c r="I17" s="27">
        <v>1</v>
      </c>
      <c r="J17" s="27">
        <v>0</v>
      </c>
      <c r="K17" s="27">
        <v>0</v>
      </c>
      <c r="L17" s="27">
        <v>1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/>
      <c r="AL17" s="27">
        <v>0</v>
      </c>
      <c r="AM17" s="27">
        <v>0</v>
      </c>
      <c r="AN17" s="28">
        <v>-11.068397205509999</v>
      </c>
      <c r="AO17" s="28">
        <v>-68.785575907677</v>
      </c>
      <c r="AP17" s="26" t="s">
        <v>459</v>
      </c>
      <c r="AQ17" s="26" t="s">
        <v>459</v>
      </c>
      <c r="AR17" s="27">
        <f t="shared" si="0"/>
        <v>0</v>
      </c>
      <c r="AS17" s="27">
        <f t="shared" si="1"/>
        <v>43</v>
      </c>
      <c r="AT17" s="40"/>
      <c r="AU17" s="41"/>
      <c r="AV17" s="27"/>
      <c r="AW17" s="27"/>
      <c r="AX17" s="27"/>
      <c r="AY17" s="27"/>
      <c r="AZ17" s="27"/>
      <c r="BA17" s="27"/>
      <c r="BB17" s="27"/>
    </row>
    <row r="18" spans="1:54">
      <c r="A18" s="27">
        <v>11</v>
      </c>
      <c r="B18" s="27">
        <v>406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1</v>
      </c>
      <c r="J18" s="27">
        <v>0</v>
      </c>
      <c r="K18" s="27">
        <v>0</v>
      </c>
      <c r="L18" s="27">
        <v>0</v>
      </c>
      <c r="M18" s="27">
        <v>0</v>
      </c>
      <c r="N18" s="27">
        <v>1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1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 t="s">
        <v>233</v>
      </c>
      <c r="AL18" s="27">
        <v>1</v>
      </c>
      <c r="AM18" s="27">
        <v>0</v>
      </c>
      <c r="AN18" s="28">
        <v>-11.068688405381</v>
      </c>
      <c r="AO18" s="28">
        <v>-68.785562496631997</v>
      </c>
      <c r="AP18" s="26">
        <v>1910</v>
      </c>
      <c r="AQ18" s="26">
        <v>1930</v>
      </c>
      <c r="AR18" s="27">
        <f t="shared" si="0"/>
        <v>20</v>
      </c>
      <c r="AS18" s="27">
        <f t="shared" si="1"/>
        <v>29</v>
      </c>
      <c r="AT18" s="40"/>
      <c r="AU18" s="41"/>
      <c r="AV18" s="27"/>
      <c r="AW18" s="27"/>
      <c r="AX18" s="27"/>
      <c r="AY18" s="27"/>
      <c r="AZ18" s="27"/>
      <c r="BA18" s="27"/>
      <c r="BB18" s="27"/>
    </row>
    <row r="19" spans="1:54">
      <c r="A19" s="141" t="s">
        <v>22</v>
      </c>
      <c r="B19" s="141"/>
      <c r="C19" s="29">
        <f>SUM(C8:C18)</f>
        <v>0</v>
      </c>
      <c r="D19" s="29">
        <f t="shared" ref="D19:AJ19" si="2">SUM(D8:D18)</f>
        <v>0</v>
      </c>
      <c r="E19" s="29">
        <f t="shared" si="2"/>
        <v>0</v>
      </c>
      <c r="F19" s="29">
        <f t="shared" si="2"/>
        <v>9</v>
      </c>
      <c r="G19" s="29">
        <f t="shared" si="2"/>
        <v>0</v>
      </c>
      <c r="H19" s="29">
        <f t="shared" si="2"/>
        <v>4</v>
      </c>
      <c r="I19" s="29">
        <f t="shared" si="2"/>
        <v>5</v>
      </c>
      <c r="J19" s="29">
        <f t="shared" si="2"/>
        <v>0</v>
      </c>
      <c r="K19" s="29">
        <f t="shared" si="2"/>
        <v>0</v>
      </c>
      <c r="L19" s="29">
        <f t="shared" si="2"/>
        <v>9</v>
      </c>
      <c r="M19" s="29">
        <f t="shared" si="2"/>
        <v>0</v>
      </c>
      <c r="N19" s="29">
        <f t="shared" si="2"/>
        <v>2</v>
      </c>
      <c r="O19" s="29">
        <f t="shared" si="2"/>
        <v>0</v>
      </c>
      <c r="P19" s="29">
        <f t="shared" si="2"/>
        <v>0</v>
      </c>
      <c r="Q19" s="29">
        <f t="shared" si="2"/>
        <v>0</v>
      </c>
      <c r="R19" s="29">
        <f t="shared" si="2"/>
        <v>0</v>
      </c>
      <c r="S19" s="29">
        <f t="shared" si="2"/>
        <v>0</v>
      </c>
      <c r="T19" s="29">
        <f t="shared" si="2"/>
        <v>0</v>
      </c>
      <c r="U19" s="29">
        <f t="shared" si="2"/>
        <v>0</v>
      </c>
      <c r="V19" s="29">
        <f t="shared" si="2"/>
        <v>2</v>
      </c>
      <c r="W19" s="29">
        <f t="shared" si="2"/>
        <v>0</v>
      </c>
      <c r="X19" s="29">
        <f t="shared" si="2"/>
        <v>0</v>
      </c>
      <c r="Y19" s="29">
        <f t="shared" si="2"/>
        <v>0</v>
      </c>
      <c r="Z19" s="29">
        <f t="shared" si="2"/>
        <v>0</v>
      </c>
      <c r="AA19" s="29">
        <f t="shared" si="2"/>
        <v>0</v>
      </c>
      <c r="AB19" s="29">
        <f t="shared" si="2"/>
        <v>0</v>
      </c>
      <c r="AC19" s="29">
        <f t="shared" si="2"/>
        <v>0</v>
      </c>
      <c r="AD19" s="29">
        <f t="shared" si="2"/>
        <v>0</v>
      </c>
      <c r="AE19" s="29">
        <f t="shared" si="2"/>
        <v>0</v>
      </c>
      <c r="AF19" s="29">
        <f t="shared" si="2"/>
        <v>0</v>
      </c>
      <c r="AG19" s="29">
        <f t="shared" si="2"/>
        <v>0</v>
      </c>
      <c r="AH19" s="29">
        <f t="shared" si="2"/>
        <v>0</v>
      </c>
      <c r="AI19" s="29">
        <f t="shared" si="2"/>
        <v>0</v>
      </c>
      <c r="AJ19" s="29">
        <f t="shared" si="2"/>
        <v>0</v>
      </c>
      <c r="AK19" s="29">
        <f>COUNTA(AK8:AK18)</f>
        <v>2</v>
      </c>
      <c r="AL19" s="29">
        <f>SUM(AL8:AL18)</f>
        <v>2</v>
      </c>
      <c r="AM19" s="29">
        <f>SUM(AM8:AM18)</f>
        <v>0</v>
      </c>
      <c r="AN19" s="142" t="s">
        <v>25</v>
      </c>
      <c r="AO19" s="142"/>
      <c r="AP19" s="142">
        <f>AR19+AS19</f>
        <v>450</v>
      </c>
      <c r="AQ19" s="142"/>
      <c r="AR19" s="25">
        <f>SUM(AR8:AR18)</f>
        <v>59</v>
      </c>
      <c r="AS19" s="25">
        <f>SUM(AS8:AS18)</f>
        <v>391</v>
      </c>
      <c r="AT19" s="142" t="s">
        <v>74</v>
      </c>
      <c r="AU19" s="142"/>
      <c r="AV19" s="29">
        <f t="shared" ref="AV19:BB19" si="3">SUM(AV8:AV18)</f>
        <v>0</v>
      </c>
      <c r="AW19" s="29">
        <f t="shared" si="3"/>
        <v>0</v>
      </c>
      <c r="AX19" s="29">
        <f t="shared" si="3"/>
        <v>0</v>
      </c>
      <c r="AY19" s="29">
        <f t="shared" si="3"/>
        <v>0</v>
      </c>
      <c r="AZ19" s="29">
        <f t="shared" si="3"/>
        <v>0</v>
      </c>
      <c r="BA19" s="29">
        <f t="shared" si="3"/>
        <v>0</v>
      </c>
      <c r="BB19" s="29">
        <f t="shared" si="3"/>
        <v>0</v>
      </c>
    </row>
    <row r="20" spans="1:54" ht="10.95" customHeight="1"/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9:B19"/>
    <mergeCell ref="AN19:AO19"/>
    <mergeCell ref="AP19:AQ19"/>
    <mergeCell ref="AT19:AU19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9B6C-7D60-4F31-B886-B7781C9D72CB}">
  <sheetPr>
    <tabColor rgb="FFFFC000"/>
    <pageSetUpPr fitToPage="1"/>
  </sheetPr>
  <dimension ref="A1:BB174"/>
  <sheetViews>
    <sheetView showGridLines="0" zoomScale="85" zoomScaleNormal="85" workbookViewId="0">
      <pane ySplit="7" topLeftCell="A8" activePane="bottomLeft" state="frozen"/>
      <selection pane="bottomLeft" activeCell="AT16" sqref="AT16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402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-11.067401530127</v>
      </c>
      <c r="AO8" s="28">
        <v>-68.785765338689004</v>
      </c>
      <c r="AP8" s="27">
        <v>9.9999999999999998E-17</v>
      </c>
      <c r="AQ8" s="27">
        <v>13</v>
      </c>
      <c r="AR8" s="27">
        <f>AQ8-AP8</f>
        <v>13</v>
      </c>
      <c r="AS8" s="27">
        <v>0</v>
      </c>
      <c r="AT8" s="186" t="s">
        <v>461</v>
      </c>
      <c r="AU8" s="187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401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-11.067392316988</v>
      </c>
      <c r="AO9" s="28">
        <v>-68.785584960131999</v>
      </c>
      <c r="AP9" s="27">
        <v>33</v>
      </c>
      <c r="AQ9" s="27">
        <v>33</v>
      </c>
      <c r="AR9" s="27">
        <f t="shared" ref="AR9:AR11" si="0">AQ9-AP9</f>
        <v>0</v>
      </c>
      <c r="AS9" s="27">
        <f>AP9-AQ8</f>
        <v>20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407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-11.067608825328</v>
      </c>
      <c r="AO10" s="28">
        <v>-68.785239625721999</v>
      </c>
      <c r="AP10" s="27">
        <v>75</v>
      </c>
      <c r="AQ10" s="27">
        <v>75</v>
      </c>
      <c r="AR10" s="27">
        <f t="shared" si="0"/>
        <v>0</v>
      </c>
      <c r="AS10" s="27">
        <f t="shared" ref="AS10" si="1">AP10-AQ9</f>
        <v>42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 s="88" customFormat="1">
      <c r="A11" s="86">
        <v>4</v>
      </c>
      <c r="B11" s="86">
        <v>408</v>
      </c>
      <c r="C11" s="86">
        <v>0</v>
      </c>
      <c r="D11" s="86">
        <v>0</v>
      </c>
      <c r="E11" s="86">
        <v>0</v>
      </c>
      <c r="F11" s="86">
        <v>1</v>
      </c>
      <c r="G11" s="86">
        <v>0</v>
      </c>
      <c r="H11" s="86">
        <v>1</v>
      </c>
      <c r="I11" s="86">
        <v>0</v>
      </c>
      <c r="J11" s="86">
        <v>0</v>
      </c>
      <c r="K11" s="86">
        <v>0</v>
      </c>
      <c r="L11" s="86">
        <v>1</v>
      </c>
      <c r="M11" s="86">
        <v>0</v>
      </c>
      <c r="N11" s="86">
        <v>0</v>
      </c>
      <c r="O11" s="86">
        <v>0</v>
      </c>
      <c r="P11" s="86">
        <v>0</v>
      </c>
      <c r="Q11" s="86">
        <v>0</v>
      </c>
      <c r="R11" s="86">
        <v>0</v>
      </c>
      <c r="S11" s="86">
        <v>0</v>
      </c>
      <c r="T11" s="86">
        <v>0</v>
      </c>
      <c r="U11" s="86">
        <v>0</v>
      </c>
      <c r="V11" s="86">
        <v>0</v>
      </c>
      <c r="W11" s="86">
        <v>0</v>
      </c>
      <c r="X11" s="86">
        <v>0</v>
      </c>
      <c r="Y11" s="86">
        <v>0</v>
      </c>
      <c r="Z11" s="86">
        <v>0</v>
      </c>
      <c r="AA11" s="86">
        <v>0</v>
      </c>
      <c r="AB11" s="86">
        <v>0</v>
      </c>
      <c r="AC11" s="86">
        <v>0</v>
      </c>
      <c r="AD11" s="86">
        <v>0</v>
      </c>
      <c r="AE11" s="86">
        <v>0</v>
      </c>
      <c r="AF11" s="86">
        <v>0</v>
      </c>
      <c r="AG11" s="86">
        <v>0</v>
      </c>
      <c r="AH11" s="86">
        <v>0</v>
      </c>
      <c r="AI11" s="86">
        <v>0</v>
      </c>
      <c r="AJ11" s="86">
        <v>0</v>
      </c>
      <c r="AK11" s="86"/>
      <c r="AL11" s="86">
        <v>0</v>
      </c>
      <c r="AM11" s="86">
        <v>0</v>
      </c>
      <c r="AN11" s="87">
        <v>-11.067885219324999</v>
      </c>
      <c r="AO11" s="87">
        <v>-68.785000573843007</v>
      </c>
      <c r="AP11" s="117">
        <f>AP10+AS11</f>
        <v>115.31241616387948</v>
      </c>
      <c r="AQ11" s="117">
        <v>115</v>
      </c>
      <c r="AR11" s="86">
        <f t="shared" si="0"/>
        <v>-0.31241616387947602</v>
      </c>
      <c r="AS11" s="117">
        <f t="shared" ref="AS11:AS12" si="2">6371000*ACOS(COS(RADIANS(90-AN10))*COS(RADIANS(90-AN11))+SIN(RADIANS(90-AN10
))*SIN(RADIANS(90-AN11))*COS(RADIANS(AO10-AO11)))</f>
        <v>40.312416163879483</v>
      </c>
      <c r="AT11" s="90"/>
      <c r="AU11" s="91"/>
      <c r="AV11" s="86"/>
      <c r="AW11" s="86"/>
      <c r="AX11" s="86"/>
      <c r="AY11" s="86"/>
      <c r="AZ11" s="86"/>
      <c r="BA11" s="86"/>
      <c r="BB11" s="86"/>
    </row>
    <row r="12" spans="1:54" s="88" customFormat="1">
      <c r="A12" s="86">
        <v>5</v>
      </c>
      <c r="B12" s="86">
        <v>409</v>
      </c>
      <c r="C12" s="86">
        <v>0</v>
      </c>
      <c r="D12" s="86">
        <v>0</v>
      </c>
      <c r="E12" s="86">
        <v>0</v>
      </c>
      <c r="F12" s="86">
        <v>1</v>
      </c>
      <c r="G12" s="86">
        <v>0</v>
      </c>
      <c r="H12" s="86">
        <v>1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1</v>
      </c>
      <c r="O12" s="86">
        <v>0</v>
      </c>
      <c r="P12" s="86">
        <v>0</v>
      </c>
      <c r="Q12" s="86">
        <v>0</v>
      </c>
      <c r="R12" s="86">
        <v>0</v>
      </c>
      <c r="S12" s="86">
        <v>0</v>
      </c>
      <c r="T12" s="86">
        <v>0</v>
      </c>
      <c r="U12" s="86">
        <v>0</v>
      </c>
      <c r="V12" s="86">
        <v>1</v>
      </c>
      <c r="W12" s="86">
        <v>0</v>
      </c>
      <c r="X12" s="86">
        <v>0</v>
      </c>
      <c r="Y12" s="86">
        <v>0</v>
      </c>
      <c r="Z12" s="86">
        <v>0</v>
      </c>
      <c r="AA12" s="86">
        <v>0</v>
      </c>
      <c r="AB12" s="86">
        <v>0</v>
      </c>
      <c r="AC12" s="86">
        <v>0</v>
      </c>
      <c r="AD12" s="86">
        <v>0</v>
      </c>
      <c r="AE12" s="86">
        <v>0</v>
      </c>
      <c r="AF12" s="86">
        <v>0</v>
      </c>
      <c r="AG12" s="86">
        <v>0</v>
      </c>
      <c r="AH12" s="86">
        <v>0</v>
      </c>
      <c r="AI12" s="86">
        <v>0</v>
      </c>
      <c r="AJ12" s="86">
        <v>0</v>
      </c>
      <c r="AK12" s="86" t="s">
        <v>234</v>
      </c>
      <c r="AL12" s="86">
        <v>1</v>
      </c>
      <c r="AM12" s="86">
        <v>0</v>
      </c>
      <c r="AN12" s="87">
        <v>-11.068206362512999</v>
      </c>
      <c r="AO12" s="87">
        <v>-68.784740064293004</v>
      </c>
      <c r="AP12" s="117">
        <f>AP11+AS12</f>
        <v>160.95615823641367</v>
      </c>
      <c r="AQ12" s="117">
        <f>AP12+13</f>
        <v>173.95615823641367</v>
      </c>
      <c r="AR12" s="86">
        <v>13</v>
      </c>
      <c r="AS12" s="117">
        <f t="shared" si="2"/>
        <v>45.643742072534188</v>
      </c>
      <c r="AT12" s="90"/>
      <c r="AU12" s="91"/>
      <c r="AV12" s="86"/>
      <c r="AW12" s="86"/>
      <c r="AX12" s="86"/>
      <c r="AY12" s="86"/>
      <c r="AZ12" s="86"/>
      <c r="BA12" s="86"/>
      <c r="BB12" s="86"/>
    </row>
    <row r="13" spans="1:54">
      <c r="A13" s="141" t="s">
        <v>22</v>
      </c>
      <c r="B13" s="141"/>
      <c r="C13" s="29">
        <f>SUM(C8:C12)</f>
        <v>0</v>
      </c>
      <c r="D13" s="29">
        <f t="shared" ref="D13:AJ13" si="3">SUM(D8:D12)</f>
        <v>0</v>
      </c>
      <c r="E13" s="29">
        <f t="shared" si="3"/>
        <v>0</v>
      </c>
      <c r="F13" s="29">
        <f t="shared" si="3"/>
        <v>3</v>
      </c>
      <c r="G13" s="29">
        <f t="shared" si="3"/>
        <v>0</v>
      </c>
      <c r="H13" s="29">
        <f t="shared" si="3"/>
        <v>3</v>
      </c>
      <c r="I13" s="29">
        <f t="shared" si="3"/>
        <v>0</v>
      </c>
      <c r="J13" s="29">
        <f t="shared" si="3"/>
        <v>0</v>
      </c>
      <c r="K13" s="29">
        <f t="shared" si="3"/>
        <v>0</v>
      </c>
      <c r="L13" s="29">
        <f t="shared" si="3"/>
        <v>3</v>
      </c>
      <c r="M13" s="29">
        <f t="shared" si="3"/>
        <v>0</v>
      </c>
      <c r="N13" s="29">
        <f t="shared" si="3"/>
        <v>2</v>
      </c>
      <c r="O13" s="29">
        <f t="shared" si="3"/>
        <v>0</v>
      </c>
      <c r="P13" s="29">
        <f t="shared" si="3"/>
        <v>0</v>
      </c>
      <c r="Q13" s="29">
        <f t="shared" si="3"/>
        <v>0</v>
      </c>
      <c r="R13" s="29">
        <f t="shared" si="3"/>
        <v>0</v>
      </c>
      <c r="S13" s="29">
        <f t="shared" si="3"/>
        <v>0</v>
      </c>
      <c r="T13" s="29">
        <f t="shared" si="3"/>
        <v>0</v>
      </c>
      <c r="U13" s="29">
        <f t="shared" si="3"/>
        <v>0</v>
      </c>
      <c r="V13" s="29">
        <f t="shared" si="3"/>
        <v>1</v>
      </c>
      <c r="W13" s="29">
        <f t="shared" si="3"/>
        <v>0</v>
      </c>
      <c r="X13" s="29">
        <f t="shared" si="3"/>
        <v>0</v>
      </c>
      <c r="Y13" s="29">
        <f t="shared" si="3"/>
        <v>0</v>
      </c>
      <c r="Z13" s="29">
        <f t="shared" si="3"/>
        <v>0</v>
      </c>
      <c r="AA13" s="29">
        <f t="shared" si="3"/>
        <v>0</v>
      </c>
      <c r="AB13" s="29">
        <f t="shared" si="3"/>
        <v>0</v>
      </c>
      <c r="AC13" s="29">
        <f t="shared" si="3"/>
        <v>0</v>
      </c>
      <c r="AD13" s="29">
        <f t="shared" si="3"/>
        <v>0</v>
      </c>
      <c r="AE13" s="29">
        <f t="shared" si="3"/>
        <v>0</v>
      </c>
      <c r="AF13" s="29">
        <f t="shared" si="3"/>
        <v>0</v>
      </c>
      <c r="AG13" s="29">
        <f t="shared" si="3"/>
        <v>0</v>
      </c>
      <c r="AH13" s="29">
        <f t="shared" si="3"/>
        <v>0</v>
      </c>
      <c r="AI13" s="29">
        <f t="shared" si="3"/>
        <v>0</v>
      </c>
      <c r="AJ13" s="29">
        <f t="shared" si="3"/>
        <v>0</v>
      </c>
      <c r="AK13" s="29">
        <f>COUNTA(AK8:AK12)</f>
        <v>1</v>
      </c>
      <c r="AL13" s="29">
        <f>SUM(AL8:AL12)</f>
        <v>1</v>
      </c>
      <c r="AM13" s="29">
        <f>SUM(AM8:AM12)</f>
        <v>0</v>
      </c>
      <c r="AN13" s="142" t="s">
        <v>25</v>
      </c>
      <c r="AO13" s="142"/>
      <c r="AP13" s="142">
        <f>AR13+AS13</f>
        <v>173.6437420725342</v>
      </c>
      <c r="AQ13" s="142"/>
      <c r="AR13" s="25">
        <f>SUM(AR8:AR12)</f>
        <v>25.687583836120524</v>
      </c>
      <c r="AS13" s="25">
        <f>SUM(AS8:AS12)</f>
        <v>147.95615823641367</v>
      </c>
      <c r="AT13" s="142" t="s">
        <v>74</v>
      </c>
      <c r="AU13" s="142"/>
      <c r="AV13" s="29">
        <f t="shared" ref="AV13:BB13" si="4">SUM(AV8:AV12)</f>
        <v>0</v>
      </c>
      <c r="AW13" s="29">
        <f t="shared" si="4"/>
        <v>0</v>
      </c>
      <c r="AX13" s="29">
        <f t="shared" si="4"/>
        <v>0</v>
      </c>
      <c r="AY13" s="29">
        <f t="shared" si="4"/>
        <v>0</v>
      </c>
      <c r="AZ13" s="29">
        <f t="shared" si="4"/>
        <v>0</v>
      </c>
      <c r="BA13" s="29">
        <f t="shared" si="4"/>
        <v>0</v>
      </c>
      <c r="BB13" s="29">
        <f t="shared" si="4"/>
        <v>0</v>
      </c>
    </row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3:B13"/>
    <mergeCell ref="AN13:AO13"/>
    <mergeCell ref="AP13:AQ13"/>
    <mergeCell ref="AT13:AU13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F6E9-C843-409A-B0E0-3210122E56E0}">
  <sheetPr>
    <tabColor rgb="FFFFC000"/>
    <pageSetUpPr fitToPage="1"/>
  </sheetPr>
  <dimension ref="A1:BB175"/>
  <sheetViews>
    <sheetView showGridLines="0" zoomScale="85" zoomScaleNormal="85" workbookViewId="0">
      <pane ySplit="7" topLeftCell="A8" activePane="bottomLeft" state="frozen"/>
      <selection pane="bottomLeft" activeCell="AK14" sqref="AK14"/>
    </sheetView>
  </sheetViews>
  <sheetFormatPr baseColWidth="10" defaultColWidth="9.109375" defaultRowHeight="12"/>
  <cols>
    <col min="1" max="1" width="3.88671875" style="1" bestFit="1" customWidth="1"/>
    <col min="2" max="2" width="7.441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3.33203125" style="2" bestFit="1" customWidth="1"/>
    <col min="50" max="50" width="3.44140625" style="1" bestFit="1" customWidth="1"/>
    <col min="51" max="51" width="5.44140625" style="1" bestFit="1" customWidth="1"/>
    <col min="52" max="52" width="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390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-11.066017910821</v>
      </c>
      <c r="AO8" s="28">
        <v>-68.784239161759004</v>
      </c>
      <c r="AP8" s="27">
        <v>171</v>
      </c>
      <c r="AQ8" s="27">
        <v>184</v>
      </c>
      <c r="AR8" s="27">
        <f>AQ8-AP8</f>
        <v>13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391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86">
        <v>1</v>
      </c>
      <c r="O9" s="86">
        <v>0</v>
      </c>
      <c r="P9" s="86">
        <v>1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-11.06633872638</v>
      </c>
      <c r="AO9" s="28">
        <v>-68.784211669116999</v>
      </c>
      <c r="AP9" s="27">
        <v>230</v>
      </c>
      <c r="AQ9" s="27">
        <v>230</v>
      </c>
      <c r="AR9" s="27">
        <f t="shared" ref="AR9:AR13" si="0">AQ9-AP9</f>
        <v>0</v>
      </c>
      <c r="AS9" s="27">
        <f>AP9-AQ8</f>
        <v>46</v>
      </c>
      <c r="AT9" s="175"/>
      <c r="AU9" s="176"/>
      <c r="AV9" s="86">
        <v>1</v>
      </c>
      <c r="AW9" s="86">
        <v>1</v>
      </c>
      <c r="AX9" s="86">
        <v>1</v>
      </c>
      <c r="AY9" s="86"/>
      <c r="AZ9" s="86"/>
      <c r="BA9" s="86"/>
      <c r="BB9" s="86"/>
    </row>
    <row r="10" spans="1:54">
      <c r="A10" s="27">
        <v>3</v>
      </c>
      <c r="B10" s="27" t="s">
        <v>242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86">
        <v>0</v>
      </c>
      <c r="O10" s="86">
        <v>0</v>
      </c>
      <c r="P10" s="86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1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-11.066386</v>
      </c>
      <c r="AO10" s="28">
        <v>-68.784206999999995</v>
      </c>
      <c r="AP10" s="27"/>
      <c r="AQ10" s="27"/>
      <c r="AR10" s="27"/>
      <c r="AS10" s="27"/>
      <c r="AT10" s="40"/>
      <c r="AU10" s="41"/>
      <c r="AV10" s="86"/>
      <c r="AW10" s="86"/>
      <c r="AX10" s="86"/>
      <c r="AY10" s="86">
        <v>5</v>
      </c>
      <c r="AZ10" s="86">
        <f>AY10*1.25</f>
        <v>6.25</v>
      </c>
      <c r="BA10" s="86"/>
      <c r="BB10" s="86"/>
    </row>
    <row r="11" spans="1:54">
      <c r="A11" s="27">
        <v>4</v>
      </c>
      <c r="B11" s="27">
        <v>392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86">
        <v>0</v>
      </c>
      <c r="O11" s="86">
        <v>0</v>
      </c>
      <c r="P11" s="86">
        <v>1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/>
      <c r="AL11" s="27">
        <v>0</v>
      </c>
      <c r="AM11" s="27">
        <v>0</v>
      </c>
      <c r="AN11" s="44">
        <v>-11.066725350760001</v>
      </c>
      <c r="AO11" s="44">
        <v>-68.784198258071996</v>
      </c>
      <c r="AP11" s="27"/>
      <c r="AQ11" s="27"/>
      <c r="AR11" s="27"/>
      <c r="AS11" s="27"/>
      <c r="AT11" s="40"/>
      <c r="AU11" s="41"/>
      <c r="AV11" s="86">
        <v>1</v>
      </c>
      <c r="AW11" s="86">
        <v>1</v>
      </c>
      <c r="AX11" s="86">
        <v>1</v>
      </c>
      <c r="AY11" s="86">
        <v>39</v>
      </c>
      <c r="AZ11" s="86">
        <f t="shared" ref="AZ11:AZ12" si="1">AY11*1.25</f>
        <v>48.75</v>
      </c>
      <c r="BA11" s="86">
        <v>1</v>
      </c>
      <c r="BB11" s="86"/>
    </row>
    <row r="12" spans="1:54">
      <c r="A12" s="27">
        <v>5</v>
      </c>
      <c r="B12" s="27">
        <v>410</v>
      </c>
      <c r="C12" s="27">
        <v>0</v>
      </c>
      <c r="D12" s="27">
        <v>0</v>
      </c>
      <c r="E12" s="27">
        <v>1</v>
      </c>
      <c r="F12" s="27">
        <v>0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86">
        <v>1</v>
      </c>
      <c r="O12" s="86">
        <v>0</v>
      </c>
      <c r="P12" s="86">
        <v>1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/>
      <c r="AL12" s="27">
        <v>0</v>
      </c>
      <c r="AM12" s="27">
        <v>0</v>
      </c>
      <c r="AN12" s="28">
        <v>-11.066396638182001</v>
      </c>
      <c r="AO12" s="28">
        <v>-68.783839512615998</v>
      </c>
      <c r="AP12" s="27">
        <v>270</v>
      </c>
      <c r="AQ12" s="27">
        <v>270</v>
      </c>
      <c r="AR12" s="27">
        <f t="shared" si="0"/>
        <v>0</v>
      </c>
      <c r="AS12" s="27">
        <f>AP12-AQ9</f>
        <v>40</v>
      </c>
      <c r="AT12" s="40"/>
      <c r="AU12" s="41"/>
      <c r="AV12" s="86">
        <v>1</v>
      </c>
      <c r="AW12" s="86">
        <v>1</v>
      </c>
      <c r="AX12" s="86">
        <v>1</v>
      </c>
      <c r="AY12" s="86">
        <v>40</v>
      </c>
      <c r="AZ12" s="86">
        <f t="shared" si="1"/>
        <v>50</v>
      </c>
      <c r="BA12" s="86"/>
      <c r="BB12" s="86"/>
    </row>
    <row r="13" spans="1:54">
      <c r="A13" s="27">
        <v>6</v>
      </c>
      <c r="B13" s="27">
        <v>411</v>
      </c>
      <c r="C13" s="27">
        <v>0</v>
      </c>
      <c r="D13" s="27">
        <v>0</v>
      </c>
      <c r="E13" s="27">
        <v>0</v>
      </c>
      <c r="F13" s="27">
        <v>1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1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 t="s">
        <v>229</v>
      </c>
      <c r="AL13" s="27">
        <v>1</v>
      </c>
      <c r="AM13" s="27">
        <v>0</v>
      </c>
      <c r="AN13" s="28">
        <v>-11.06638907022</v>
      </c>
      <c r="AO13" s="28">
        <v>-68.783478084951</v>
      </c>
      <c r="AP13" s="27">
        <v>312</v>
      </c>
      <c r="AQ13" s="27">
        <v>350</v>
      </c>
      <c r="AR13" s="27">
        <f t="shared" si="0"/>
        <v>38</v>
      </c>
      <c r="AS13" s="27">
        <f>AP13-AQ12</f>
        <v>42</v>
      </c>
      <c r="AT13" s="40"/>
      <c r="AU13" s="41"/>
      <c r="AV13" s="27"/>
      <c r="AW13" s="27"/>
      <c r="AX13" s="27"/>
      <c r="AY13" s="27"/>
      <c r="AZ13" s="27"/>
      <c r="BA13" s="27"/>
      <c r="BB13" s="27"/>
    </row>
    <row r="14" spans="1:54">
      <c r="A14" s="141" t="s">
        <v>22</v>
      </c>
      <c r="B14" s="141"/>
      <c r="C14" s="29">
        <f>SUM(C8:C13)</f>
        <v>0</v>
      </c>
      <c r="D14" s="29">
        <f t="shared" ref="D14:AJ14" si="2">SUM(D8:D13)</f>
        <v>0</v>
      </c>
      <c r="E14" s="29">
        <f t="shared" si="2"/>
        <v>1</v>
      </c>
      <c r="F14" s="29">
        <f t="shared" si="2"/>
        <v>1</v>
      </c>
      <c r="G14" s="29">
        <f t="shared" si="2"/>
        <v>0</v>
      </c>
      <c r="H14" s="29">
        <f t="shared" si="2"/>
        <v>2</v>
      </c>
      <c r="I14" s="29">
        <f t="shared" si="2"/>
        <v>0</v>
      </c>
      <c r="J14" s="29">
        <f t="shared" si="2"/>
        <v>0</v>
      </c>
      <c r="K14" s="29">
        <f t="shared" si="2"/>
        <v>0</v>
      </c>
      <c r="L14" s="29">
        <f t="shared" si="2"/>
        <v>0</v>
      </c>
      <c r="M14" s="29">
        <f t="shared" si="2"/>
        <v>0</v>
      </c>
      <c r="N14" s="29">
        <f t="shared" si="2"/>
        <v>4</v>
      </c>
      <c r="O14" s="29">
        <f t="shared" si="2"/>
        <v>0</v>
      </c>
      <c r="P14" s="29">
        <f t="shared" si="2"/>
        <v>3</v>
      </c>
      <c r="Q14" s="29">
        <f t="shared" si="2"/>
        <v>0</v>
      </c>
      <c r="R14" s="29">
        <f t="shared" si="2"/>
        <v>0</v>
      </c>
      <c r="S14" s="29">
        <f t="shared" si="2"/>
        <v>0</v>
      </c>
      <c r="T14" s="29">
        <f t="shared" si="2"/>
        <v>0</v>
      </c>
      <c r="U14" s="29">
        <f t="shared" si="2"/>
        <v>0</v>
      </c>
      <c r="V14" s="29">
        <f t="shared" si="2"/>
        <v>1</v>
      </c>
      <c r="W14" s="29">
        <f t="shared" si="2"/>
        <v>0</v>
      </c>
      <c r="X14" s="29">
        <f t="shared" si="2"/>
        <v>1</v>
      </c>
      <c r="Y14" s="29">
        <f t="shared" si="2"/>
        <v>0</v>
      </c>
      <c r="Z14" s="29">
        <f t="shared" si="2"/>
        <v>0</v>
      </c>
      <c r="AA14" s="29">
        <f t="shared" si="2"/>
        <v>0</v>
      </c>
      <c r="AB14" s="29">
        <f t="shared" si="2"/>
        <v>0</v>
      </c>
      <c r="AC14" s="29">
        <f t="shared" si="2"/>
        <v>0</v>
      </c>
      <c r="AD14" s="29">
        <f t="shared" si="2"/>
        <v>0</v>
      </c>
      <c r="AE14" s="29">
        <f t="shared" si="2"/>
        <v>0</v>
      </c>
      <c r="AF14" s="29">
        <f t="shared" si="2"/>
        <v>0</v>
      </c>
      <c r="AG14" s="29">
        <f t="shared" si="2"/>
        <v>0</v>
      </c>
      <c r="AH14" s="29">
        <f t="shared" si="2"/>
        <v>0</v>
      </c>
      <c r="AI14" s="29">
        <f t="shared" si="2"/>
        <v>0</v>
      </c>
      <c r="AJ14" s="29">
        <f t="shared" si="2"/>
        <v>0</v>
      </c>
      <c r="AK14" s="29">
        <f>COUNTA(AK8:AK13)</f>
        <v>1</v>
      </c>
      <c r="AL14" s="29">
        <f>SUM(AL8:AL13)</f>
        <v>1</v>
      </c>
      <c r="AM14" s="29">
        <f>SUM(AM8:AM13)</f>
        <v>0</v>
      </c>
      <c r="AN14" s="142" t="s">
        <v>25</v>
      </c>
      <c r="AO14" s="142"/>
      <c r="AP14" s="172">
        <f>AR14+AS14</f>
        <v>179</v>
      </c>
      <c r="AQ14" s="172"/>
      <c r="AR14" s="25">
        <f>SUM(AR8:AR13)</f>
        <v>51</v>
      </c>
      <c r="AS14" s="25">
        <f>SUM(AS8:AS13)</f>
        <v>128</v>
      </c>
      <c r="AT14" s="142" t="s">
        <v>74</v>
      </c>
      <c r="AU14" s="142"/>
      <c r="AV14" s="29">
        <f t="shared" ref="AV14:BB14" si="3">SUM(AV8:AV13)</f>
        <v>3</v>
      </c>
      <c r="AW14" s="29">
        <f t="shared" si="3"/>
        <v>3</v>
      </c>
      <c r="AX14" s="29">
        <f t="shared" si="3"/>
        <v>3</v>
      </c>
      <c r="AY14" s="29">
        <f t="shared" si="3"/>
        <v>84</v>
      </c>
      <c r="AZ14" s="29">
        <f t="shared" si="3"/>
        <v>105</v>
      </c>
      <c r="BA14" s="29">
        <f t="shared" si="3"/>
        <v>1</v>
      </c>
      <c r="BB14" s="29">
        <f t="shared" si="3"/>
        <v>0</v>
      </c>
    </row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4:B14"/>
    <mergeCell ref="AN14:AO14"/>
    <mergeCell ref="AP14:AQ14"/>
    <mergeCell ref="AT14:AU1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963-1A17-4F86-947C-1E501CE895AB}">
  <sheetPr>
    <tabColor rgb="FFFFC000"/>
    <pageSetUpPr fitToPage="1"/>
  </sheetPr>
  <dimension ref="A1:BB173"/>
  <sheetViews>
    <sheetView showGridLines="0" zoomScale="85" zoomScaleNormal="85" workbookViewId="0">
      <pane ySplit="7" topLeftCell="A8" activePane="bottomLeft" state="frozen"/>
      <selection pane="bottomLeft" activeCell="AP12" sqref="AP12:AQ12"/>
    </sheetView>
  </sheetViews>
  <sheetFormatPr baseColWidth="10" defaultColWidth="9.109375" defaultRowHeight="12"/>
  <cols>
    <col min="1" max="1" width="4" style="1" bestFit="1" customWidth="1"/>
    <col min="2" max="2" width="4.88671875" style="1" bestFit="1" customWidth="1"/>
    <col min="3" max="5" width="3.6640625" style="1" bestFit="1" customWidth="1"/>
    <col min="6" max="8" width="4.5546875" style="1" bestFit="1" customWidth="1"/>
    <col min="9" max="9" width="4" style="1" bestFit="1" customWidth="1"/>
    <col min="10" max="11" width="3.6640625" style="1" bestFit="1" customWidth="1"/>
    <col min="12" max="12" width="4.5546875" style="1" bestFit="1" customWidth="1"/>
    <col min="13" max="13" width="3.6640625" style="1" bestFit="1" customWidth="1"/>
    <col min="14" max="14" width="4" style="1" bestFit="1" customWidth="1"/>
    <col min="15" max="15" width="3.44140625" style="1" customWidth="1"/>
    <col min="16" max="18" width="3.6640625" style="1" bestFit="1" customWidth="1"/>
    <col min="19" max="19" width="3.44140625" style="1" customWidth="1"/>
    <col min="20" max="21" width="3.6640625" style="1" bestFit="1" customWidth="1"/>
    <col min="22" max="22" width="4.5546875" style="1" bestFit="1" customWidth="1"/>
    <col min="23" max="29" width="3.6640625" style="1" bestFit="1" customWidth="1"/>
    <col min="30" max="30" width="3.109375" style="1" customWidth="1"/>
    <col min="31" max="33" width="3.6640625" style="1" bestFit="1" customWidth="1"/>
    <col min="34" max="34" width="6.33203125" style="1" bestFit="1" customWidth="1"/>
    <col min="35" max="36" width="3.6640625" style="1" bestFit="1" customWidth="1"/>
    <col min="37" max="39" width="4.5546875" style="1" bestFit="1" customWidth="1"/>
    <col min="40" max="40" width="12.44140625" style="1" customWidth="1"/>
    <col min="41" max="41" width="11.554687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393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1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/>
      <c r="AL8" s="27">
        <v>0</v>
      </c>
      <c r="AM8" s="27">
        <v>0</v>
      </c>
      <c r="AN8" s="28">
        <v>-11.067058340329</v>
      </c>
      <c r="AO8" s="28">
        <v>-68.784148637205007</v>
      </c>
      <c r="AP8" s="27">
        <v>175</v>
      </c>
      <c r="AQ8" s="27">
        <v>188</v>
      </c>
      <c r="AR8" s="27">
        <f>AQ8-AP8</f>
        <v>13</v>
      </c>
      <c r="AS8" s="27">
        <v>0</v>
      </c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412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1</v>
      </c>
      <c r="I9" s="27">
        <v>0</v>
      </c>
      <c r="J9" s="27">
        <v>0</v>
      </c>
      <c r="K9" s="27">
        <v>0</v>
      </c>
      <c r="L9" s="27">
        <v>1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/>
      <c r="AL9" s="27">
        <v>0</v>
      </c>
      <c r="AM9" s="27">
        <v>0</v>
      </c>
      <c r="AN9" s="28">
        <v>-11.067055050092</v>
      </c>
      <c r="AO9" s="28">
        <v>-68.783786874263996</v>
      </c>
      <c r="AP9" s="27">
        <v>230</v>
      </c>
      <c r="AQ9" s="27">
        <v>230</v>
      </c>
      <c r="AR9" s="27">
        <f t="shared" ref="AR9:AR11" si="0">AQ9-AP9</f>
        <v>0</v>
      </c>
      <c r="AS9" s="27">
        <f>AP9-AQ8</f>
        <v>42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413</v>
      </c>
      <c r="C10" s="27">
        <v>0</v>
      </c>
      <c r="D10" s="27">
        <v>0</v>
      </c>
      <c r="E10" s="27">
        <v>0</v>
      </c>
      <c r="F10" s="27">
        <v>1</v>
      </c>
      <c r="G10" s="27">
        <v>0</v>
      </c>
      <c r="H10" s="27"/>
      <c r="I10" s="27">
        <v>1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/>
      <c r="AL10" s="27">
        <v>0</v>
      </c>
      <c r="AM10" s="27">
        <v>0</v>
      </c>
      <c r="AN10" s="28">
        <v>-11.067039913658</v>
      </c>
      <c r="AO10" s="28">
        <v>-68.783397283404994</v>
      </c>
      <c r="AP10" s="27">
        <v>273</v>
      </c>
      <c r="AQ10" s="27">
        <v>273</v>
      </c>
      <c r="AR10" s="27">
        <f t="shared" si="0"/>
        <v>0</v>
      </c>
      <c r="AS10" s="27">
        <f t="shared" ref="AS10" si="1">AP10-AQ9</f>
        <v>43</v>
      </c>
      <c r="AT10" s="40"/>
      <c r="AU10" s="41"/>
      <c r="AV10" s="27"/>
      <c r="AW10" s="27"/>
      <c r="AX10" s="27"/>
      <c r="AY10" s="27"/>
      <c r="AZ10" s="27"/>
      <c r="BA10" s="27"/>
      <c r="BB10" s="27"/>
    </row>
    <row r="11" spans="1:54" s="88" customFormat="1">
      <c r="A11" s="86">
        <v>4</v>
      </c>
      <c r="B11" s="86">
        <v>414</v>
      </c>
      <c r="C11" s="86">
        <v>0</v>
      </c>
      <c r="D11" s="86">
        <v>0</v>
      </c>
      <c r="E11" s="86">
        <v>0</v>
      </c>
      <c r="F11" s="86">
        <v>1</v>
      </c>
      <c r="G11" s="86">
        <v>0</v>
      </c>
      <c r="H11" s="86">
        <v>0</v>
      </c>
      <c r="I11" s="86">
        <v>1</v>
      </c>
      <c r="J11" s="86">
        <v>0</v>
      </c>
      <c r="K11" s="86">
        <v>0</v>
      </c>
      <c r="L11" s="86">
        <v>0</v>
      </c>
      <c r="M11" s="86">
        <v>0</v>
      </c>
      <c r="N11" s="86">
        <v>1</v>
      </c>
      <c r="O11" s="86">
        <v>0</v>
      </c>
      <c r="P11" s="86">
        <v>0</v>
      </c>
      <c r="Q11" s="86">
        <v>0</v>
      </c>
      <c r="R11" s="86">
        <v>0</v>
      </c>
      <c r="S11" s="86">
        <v>0</v>
      </c>
      <c r="T11" s="86">
        <v>0</v>
      </c>
      <c r="U11" s="86">
        <v>0</v>
      </c>
      <c r="V11" s="86">
        <v>1</v>
      </c>
      <c r="W11" s="86">
        <v>0</v>
      </c>
      <c r="X11" s="86">
        <v>0</v>
      </c>
      <c r="Y11" s="86">
        <v>0</v>
      </c>
      <c r="Z11" s="86">
        <v>0</v>
      </c>
      <c r="AA11" s="86">
        <v>0</v>
      </c>
      <c r="AB11" s="86">
        <v>0</v>
      </c>
      <c r="AC11" s="86">
        <v>0</v>
      </c>
      <c r="AD11" s="86">
        <v>0</v>
      </c>
      <c r="AE11" s="86">
        <v>0</v>
      </c>
      <c r="AF11" s="86">
        <v>0</v>
      </c>
      <c r="AG11" s="86">
        <v>0</v>
      </c>
      <c r="AH11" s="86">
        <v>0</v>
      </c>
      <c r="AI11" s="86">
        <v>0</v>
      </c>
      <c r="AJ11" s="86">
        <v>0</v>
      </c>
      <c r="AK11" s="86" t="s">
        <v>462</v>
      </c>
      <c r="AL11" s="86">
        <v>1</v>
      </c>
      <c r="AM11" s="86">
        <v>0</v>
      </c>
      <c r="AN11" s="87">
        <v>-11.067013261530001</v>
      </c>
      <c r="AO11" s="87">
        <v>-68.782765623182001</v>
      </c>
      <c r="AP11" s="86">
        <f>AP10+AS11</f>
        <v>341.99490951761544</v>
      </c>
      <c r="AQ11" s="86">
        <v>355</v>
      </c>
      <c r="AR11" s="27">
        <f t="shared" si="0"/>
        <v>13.00509048238456</v>
      </c>
      <c r="AS11" s="27">
        <f t="shared" ref="AS11" si="2">6371000*ACOS(COS(RADIANS(90-AN10))*COS(RADIANS(90-AN11))+SIN(RADIANS(90-AN10
))*SIN(RADIANS(90-AN11))*COS(RADIANS(AO10-AO11)))</f>
        <v>68.99490951761544</v>
      </c>
      <c r="AT11" s="90"/>
      <c r="AU11" s="91"/>
      <c r="AV11" s="86"/>
      <c r="AW11" s="86"/>
      <c r="AX11" s="86"/>
      <c r="AY11" s="86"/>
      <c r="AZ11" s="86"/>
      <c r="BA11" s="86"/>
      <c r="BB11" s="86"/>
    </row>
    <row r="12" spans="1:54">
      <c r="A12" s="141" t="s">
        <v>22</v>
      </c>
      <c r="B12" s="141"/>
      <c r="C12" s="29">
        <f>SUM(C8:C11)</f>
        <v>0</v>
      </c>
      <c r="D12" s="29">
        <f t="shared" ref="D12:AJ12" si="3">SUM(D8:D11)</f>
        <v>0</v>
      </c>
      <c r="E12" s="29">
        <f t="shared" si="3"/>
        <v>0</v>
      </c>
      <c r="F12" s="29">
        <f t="shared" si="3"/>
        <v>3</v>
      </c>
      <c r="G12" s="29">
        <f t="shared" si="3"/>
        <v>0</v>
      </c>
      <c r="H12" s="29">
        <f t="shared" si="3"/>
        <v>1</v>
      </c>
      <c r="I12" s="29">
        <f t="shared" si="3"/>
        <v>2</v>
      </c>
      <c r="J12" s="29">
        <f t="shared" si="3"/>
        <v>0</v>
      </c>
      <c r="K12" s="29">
        <f t="shared" si="3"/>
        <v>0</v>
      </c>
      <c r="L12" s="29">
        <f t="shared" si="3"/>
        <v>2</v>
      </c>
      <c r="M12" s="29">
        <f t="shared" si="3"/>
        <v>0</v>
      </c>
      <c r="N12" s="29">
        <f t="shared" si="3"/>
        <v>2</v>
      </c>
      <c r="O12" s="29">
        <f t="shared" si="3"/>
        <v>0</v>
      </c>
      <c r="P12" s="29">
        <f t="shared" si="3"/>
        <v>0</v>
      </c>
      <c r="Q12" s="29">
        <f t="shared" si="3"/>
        <v>0</v>
      </c>
      <c r="R12" s="29">
        <f t="shared" si="3"/>
        <v>0</v>
      </c>
      <c r="S12" s="29">
        <f t="shared" si="3"/>
        <v>0</v>
      </c>
      <c r="T12" s="29">
        <f t="shared" si="3"/>
        <v>0</v>
      </c>
      <c r="U12" s="29">
        <f t="shared" si="3"/>
        <v>0</v>
      </c>
      <c r="V12" s="29">
        <f t="shared" si="3"/>
        <v>1</v>
      </c>
      <c r="W12" s="29">
        <f t="shared" si="3"/>
        <v>0</v>
      </c>
      <c r="X12" s="29">
        <f t="shared" si="3"/>
        <v>0</v>
      </c>
      <c r="Y12" s="29">
        <f t="shared" si="3"/>
        <v>0</v>
      </c>
      <c r="Z12" s="29">
        <f t="shared" si="3"/>
        <v>0</v>
      </c>
      <c r="AA12" s="29">
        <f t="shared" si="3"/>
        <v>0</v>
      </c>
      <c r="AB12" s="29">
        <f t="shared" si="3"/>
        <v>0</v>
      </c>
      <c r="AC12" s="29">
        <f t="shared" si="3"/>
        <v>0</v>
      </c>
      <c r="AD12" s="29">
        <f t="shared" si="3"/>
        <v>0</v>
      </c>
      <c r="AE12" s="29">
        <f t="shared" si="3"/>
        <v>0</v>
      </c>
      <c r="AF12" s="29">
        <f t="shared" si="3"/>
        <v>0</v>
      </c>
      <c r="AG12" s="29">
        <f t="shared" si="3"/>
        <v>0</v>
      </c>
      <c r="AH12" s="29">
        <f t="shared" si="3"/>
        <v>0</v>
      </c>
      <c r="AI12" s="29">
        <f t="shared" si="3"/>
        <v>0</v>
      </c>
      <c r="AJ12" s="29">
        <f t="shared" si="3"/>
        <v>0</v>
      </c>
      <c r="AK12" s="29">
        <f>COUNTA(AK8:AK11)</f>
        <v>1</v>
      </c>
      <c r="AL12" s="29">
        <f>SUM(AL8:AL11)</f>
        <v>1</v>
      </c>
      <c r="AM12" s="29">
        <f>SUM(AM8:AM11)</f>
        <v>0</v>
      </c>
      <c r="AN12" s="142" t="s">
        <v>25</v>
      </c>
      <c r="AO12" s="142"/>
      <c r="AP12" s="142">
        <f>AR12+AS12</f>
        <v>180</v>
      </c>
      <c r="AQ12" s="142"/>
      <c r="AR12" s="25">
        <f>SUM(AR8:AR11)</f>
        <v>26.00509048238456</v>
      </c>
      <c r="AS12" s="25">
        <f>SUM(AS8:AS11)</f>
        <v>153.99490951761544</v>
      </c>
      <c r="AT12" s="142" t="s">
        <v>74</v>
      </c>
      <c r="AU12" s="142"/>
      <c r="AV12" s="29">
        <f t="shared" ref="AV12:BB12" si="4">SUM(AV8:AV11)</f>
        <v>0</v>
      </c>
      <c r="AW12" s="29">
        <f t="shared" si="4"/>
        <v>0</v>
      </c>
      <c r="AX12" s="29">
        <f t="shared" si="4"/>
        <v>0</v>
      </c>
      <c r="AY12" s="29">
        <f t="shared" si="4"/>
        <v>0</v>
      </c>
      <c r="AZ12" s="29">
        <f t="shared" si="4"/>
        <v>0</v>
      </c>
      <c r="BA12" s="29">
        <f t="shared" si="4"/>
        <v>0</v>
      </c>
      <c r="BB12" s="29">
        <f t="shared" si="4"/>
        <v>0</v>
      </c>
    </row>
    <row r="13" spans="1:54" ht="10.95" customHeight="1"/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12:B12"/>
    <mergeCell ref="AN12:AO12"/>
    <mergeCell ref="AP12:AQ12"/>
    <mergeCell ref="AT12:AU12"/>
  </mergeCells>
  <pageMargins left="0.47244094488188981" right="0.47244094488188981" top="0.59055118110236227" bottom="0.47244094488188981" header="0.31496062992125984" footer="0.31496062992125984"/>
  <pageSetup paperSize="9" scale="55" fitToHeight="0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980-6C8A-4A3A-A95E-575C4DFE9D3E}">
  <sheetPr>
    <tabColor theme="9"/>
    <pageSetUpPr fitToPage="1"/>
  </sheetPr>
  <dimension ref="A1:BB182"/>
  <sheetViews>
    <sheetView showGridLines="0" zoomScale="80" zoomScaleNormal="80" workbookViewId="0">
      <pane xSplit="2" ySplit="7" topLeftCell="AB8" activePane="bottomRight" state="frozen"/>
      <selection pane="topRight" activeCell="C1" sqref="C1"/>
      <selection pane="bottomLeft" activeCell="A8" sqref="A8"/>
      <selection pane="bottomRight" activeCell="AU23" sqref="AU23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8" t="s">
        <v>117</v>
      </c>
      <c r="AW7" s="18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3">
        <v>1</v>
      </c>
      <c r="B8" s="43">
        <v>68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1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>
        <v>0</v>
      </c>
      <c r="AM8" s="43">
        <v>0</v>
      </c>
      <c r="AN8" s="44">
        <v>-11.062317705534699</v>
      </c>
      <c r="AO8" s="44">
        <v>-68.785314950042107</v>
      </c>
      <c r="AP8" s="43">
        <v>2380</v>
      </c>
      <c r="AQ8" s="43">
        <v>2393</v>
      </c>
      <c r="AR8" s="43">
        <f>AQ8-AP8</f>
        <v>13</v>
      </c>
      <c r="AS8" s="43">
        <v>0</v>
      </c>
      <c r="AT8" s="198" t="s">
        <v>475</v>
      </c>
      <c r="AU8" s="199"/>
      <c r="AV8" s="43"/>
      <c r="AW8" s="43"/>
      <c r="AX8" s="43"/>
      <c r="AY8" s="43"/>
      <c r="AZ8" s="43"/>
      <c r="BA8" s="43"/>
      <c r="BB8" s="43"/>
    </row>
    <row r="9" spans="1:54" s="47" customFormat="1">
      <c r="A9" s="43">
        <v>2</v>
      </c>
      <c r="B9" s="43">
        <v>69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1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44">
        <v>-11.062069484834799</v>
      </c>
      <c r="AO9" s="44">
        <v>-68.785123776579198</v>
      </c>
      <c r="AP9" s="43" t="s">
        <v>463</v>
      </c>
      <c r="AQ9" s="43" t="s">
        <v>463</v>
      </c>
      <c r="AR9" s="43">
        <f t="shared" ref="AR9:AR20" si="0">AQ9-AP9</f>
        <v>0</v>
      </c>
      <c r="AS9" s="27">
        <f>AP9-AQ8</f>
        <v>42</v>
      </c>
      <c r="AT9" s="194"/>
      <c r="AU9" s="195"/>
      <c r="AV9" s="43"/>
      <c r="AW9" s="43"/>
      <c r="AX9" s="43"/>
      <c r="AY9" s="43"/>
      <c r="AZ9" s="43"/>
      <c r="BA9" s="43"/>
      <c r="BB9" s="43"/>
    </row>
    <row r="10" spans="1:54" s="47" customFormat="1">
      <c r="A10" s="43">
        <v>3</v>
      </c>
      <c r="B10" s="43">
        <v>415</v>
      </c>
      <c r="C10" s="43">
        <v>0</v>
      </c>
      <c r="D10" s="43">
        <v>0</v>
      </c>
      <c r="E10" s="43">
        <v>0</v>
      </c>
      <c r="F10" s="43">
        <v>1</v>
      </c>
      <c r="G10" s="43">
        <v>0</v>
      </c>
      <c r="H10" s="43">
        <v>1</v>
      </c>
      <c r="I10" s="43">
        <v>0</v>
      </c>
      <c r="J10" s="43">
        <v>0</v>
      </c>
      <c r="K10" s="43">
        <v>0</v>
      </c>
      <c r="L10" s="43">
        <v>0</v>
      </c>
      <c r="M10" s="43">
        <v>1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44">
        <v>-11.061808742316501</v>
      </c>
      <c r="AO10" s="44">
        <v>-68.785454704269696</v>
      </c>
      <c r="AP10" s="43" t="s">
        <v>464</v>
      </c>
      <c r="AQ10" s="43" t="s">
        <v>464</v>
      </c>
      <c r="AR10" s="43">
        <f t="shared" si="0"/>
        <v>0</v>
      </c>
      <c r="AS10" s="27">
        <f t="shared" ref="AS10:AS20" si="1">AP10-AQ9</f>
        <v>48</v>
      </c>
      <c r="AT10" s="194"/>
      <c r="AU10" s="195"/>
      <c r="AV10" s="43"/>
      <c r="AW10" s="43"/>
      <c r="AX10" s="43"/>
      <c r="AY10" s="43"/>
      <c r="AZ10" s="43"/>
      <c r="BA10" s="43"/>
      <c r="BB10" s="43"/>
    </row>
    <row r="11" spans="1:54" s="47" customFormat="1">
      <c r="A11" s="43">
        <v>4</v>
      </c>
      <c r="B11" s="43">
        <v>416</v>
      </c>
      <c r="C11" s="43">
        <v>0</v>
      </c>
      <c r="D11" s="43">
        <v>0</v>
      </c>
      <c r="E11" s="43">
        <v>0</v>
      </c>
      <c r="F11" s="43">
        <v>1</v>
      </c>
      <c r="G11" s="43">
        <v>0</v>
      </c>
      <c r="H11" s="43">
        <v>0</v>
      </c>
      <c r="I11" s="43">
        <v>1</v>
      </c>
      <c r="J11" s="43">
        <v>0</v>
      </c>
      <c r="K11" s="43">
        <v>0</v>
      </c>
      <c r="L11" s="43">
        <v>1</v>
      </c>
      <c r="M11" s="43">
        <v>0</v>
      </c>
      <c r="N11" s="43">
        <v>0</v>
      </c>
      <c r="O11" s="43">
        <v>0</v>
      </c>
      <c r="P11" s="43">
        <v>0</v>
      </c>
      <c r="Q11" s="43">
        <v>1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/>
      <c r="AL11" s="43">
        <v>0</v>
      </c>
      <c r="AM11" s="43">
        <v>0</v>
      </c>
      <c r="AN11" s="44">
        <v>-11.061550442688199</v>
      </c>
      <c r="AO11" s="44">
        <v>-68.785785770830401</v>
      </c>
      <c r="AP11" s="43" t="s">
        <v>465</v>
      </c>
      <c r="AQ11" s="43" t="s">
        <v>465</v>
      </c>
      <c r="AR11" s="43">
        <f t="shared" si="0"/>
        <v>0</v>
      </c>
      <c r="AS11" s="27">
        <f t="shared" si="1"/>
        <v>40</v>
      </c>
      <c r="AT11" s="194"/>
      <c r="AU11" s="195"/>
      <c r="AV11" s="43"/>
      <c r="AW11" s="43"/>
      <c r="AX11" s="43"/>
      <c r="AY11" s="43"/>
      <c r="AZ11" s="43"/>
      <c r="BA11" s="43"/>
      <c r="BB11" s="43"/>
    </row>
    <row r="12" spans="1:54" s="47" customFormat="1">
      <c r="A12" s="43">
        <v>5</v>
      </c>
      <c r="B12" s="43">
        <v>417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0</v>
      </c>
      <c r="I12" s="43">
        <v>1</v>
      </c>
      <c r="J12" s="43">
        <v>0</v>
      </c>
      <c r="K12" s="43">
        <v>0</v>
      </c>
      <c r="L12" s="43">
        <v>1</v>
      </c>
      <c r="M12" s="43">
        <v>0</v>
      </c>
      <c r="N12" s="43">
        <v>0</v>
      </c>
      <c r="O12" s="43">
        <v>0</v>
      </c>
      <c r="P12" s="43">
        <v>0</v>
      </c>
      <c r="Q12" s="43">
        <v>1</v>
      </c>
      <c r="R12" s="43">
        <v>0</v>
      </c>
      <c r="S12" s="43">
        <v>0</v>
      </c>
      <c r="T12" s="43">
        <v>0</v>
      </c>
      <c r="U12" s="43">
        <v>0</v>
      </c>
      <c r="V12" s="43">
        <v>1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1</v>
      </c>
      <c r="AJ12" s="43">
        <v>0</v>
      </c>
      <c r="AK12" s="43" t="s">
        <v>472</v>
      </c>
      <c r="AL12" s="43">
        <v>1</v>
      </c>
      <c r="AM12" s="43">
        <v>0</v>
      </c>
      <c r="AN12" s="44">
        <v>-11.061304178548101</v>
      </c>
      <c r="AO12" s="44">
        <v>-68.7861259281635</v>
      </c>
      <c r="AP12" s="43">
        <v>2567</v>
      </c>
      <c r="AQ12" s="43">
        <v>2593</v>
      </c>
      <c r="AR12" s="43">
        <f t="shared" si="0"/>
        <v>26</v>
      </c>
      <c r="AS12" s="27">
        <f t="shared" si="1"/>
        <v>44</v>
      </c>
      <c r="AT12" s="194"/>
      <c r="AU12" s="195"/>
      <c r="AV12" s="43"/>
      <c r="AW12" s="43"/>
      <c r="AX12" s="43"/>
      <c r="AY12" s="43"/>
      <c r="AZ12" s="43"/>
      <c r="BA12" s="43"/>
      <c r="BB12" s="43"/>
    </row>
    <row r="13" spans="1:54" s="47" customFormat="1">
      <c r="A13" s="43">
        <v>6</v>
      </c>
      <c r="B13" s="43">
        <v>418</v>
      </c>
      <c r="C13" s="43">
        <v>0</v>
      </c>
      <c r="D13" s="43">
        <v>0</v>
      </c>
      <c r="E13" s="43">
        <v>0</v>
      </c>
      <c r="F13" s="43">
        <v>1</v>
      </c>
      <c r="G13" s="43">
        <v>0</v>
      </c>
      <c r="H13" s="43">
        <v>1</v>
      </c>
      <c r="I13" s="43">
        <v>0</v>
      </c>
      <c r="J13" s="43">
        <v>0</v>
      </c>
      <c r="K13" s="43">
        <v>0</v>
      </c>
      <c r="L13" s="43">
        <v>1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/>
      <c r="AL13" s="43">
        <v>0</v>
      </c>
      <c r="AM13" s="43">
        <v>0</v>
      </c>
      <c r="AN13" s="44">
        <v>-11.0616656848447</v>
      </c>
      <c r="AO13" s="44">
        <v>-68.786342228718993</v>
      </c>
      <c r="AP13" s="43" t="s">
        <v>466</v>
      </c>
      <c r="AQ13" s="43">
        <v>2636</v>
      </c>
      <c r="AR13" s="43">
        <f t="shared" si="0"/>
        <v>0</v>
      </c>
      <c r="AS13" s="27">
        <f t="shared" si="1"/>
        <v>43</v>
      </c>
      <c r="AT13" s="194"/>
      <c r="AU13" s="195"/>
      <c r="AV13" s="43"/>
      <c r="AW13" s="43"/>
      <c r="AX13" s="43"/>
      <c r="AY13" s="43"/>
      <c r="AZ13" s="43"/>
      <c r="BA13" s="43"/>
      <c r="BB13" s="43"/>
    </row>
    <row r="14" spans="1:54" s="47" customFormat="1">
      <c r="A14" s="43">
        <v>7</v>
      </c>
      <c r="B14" s="43">
        <v>419</v>
      </c>
      <c r="C14" s="43">
        <v>0</v>
      </c>
      <c r="D14" s="43">
        <v>0</v>
      </c>
      <c r="E14" s="43">
        <v>0</v>
      </c>
      <c r="F14" s="43">
        <v>1</v>
      </c>
      <c r="G14" s="43">
        <v>0</v>
      </c>
      <c r="H14" s="43">
        <v>0</v>
      </c>
      <c r="I14" s="43">
        <v>1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0</v>
      </c>
      <c r="Q14" s="43">
        <v>1</v>
      </c>
      <c r="R14" s="43">
        <v>0</v>
      </c>
      <c r="S14" s="43">
        <v>0</v>
      </c>
      <c r="T14" s="43">
        <v>0</v>
      </c>
      <c r="U14" s="43">
        <v>0</v>
      </c>
      <c r="V14" s="43">
        <v>1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 t="s">
        <v>473</v>
      </c>
      <c r="AL14" s="43">
        <v>1</v>
      </c>
      <c r="AM14" s="43">
        <v>0</v>
      </c>
      <c r="AN14" s="44">
        <v>-11.0620238045961</v>
      </c>
      <c r="AO14" s="44">
        <v>-68.786570839583902</v>
      </c>
      <c r="AP14" s="43">
        <v>2682</v>
      </c>
      <c r="AQ14" s="43">
        <v>2708</v>
      </c>
      <c r="AR14" s="43">
        <f t="shared" si="0"/>
        <v>26</v>
      </c>
      <c r="AS14" s="27">
        <f t="shared" si="1"/>
        <v>46</v>
      </c>
      <c r="AT14" s="194"/>
      <c r="AU14" s="195"/>
      <c r="AV14" s="43"/>
      <c r="AW14" s="43"/>
      <c r="AX14" s="43"/>
      <c r="AY14" s="43"/>
      <c r="AZ14" s="43"/>
      <c r="BA14" s="43"/>
      <c r="BB14" s="43"/>
    </row>
    <row r="15" spans="1:54" s="47" customFormat="1">
      <c r="A15" s="43">
        <v>8</v>
      </c>
      <c r="B15" s="43">
        <v>420</v>
      </c>
      <c r="C15" s="43">
        <v>0</v>
      </c>
      <c r="D15" s="43">
        <v>0</v>
      </c>
      <c r="E15" s="43">
        <v>0</v>
      </c>
      <c r="F15" s="43">
        <v>1</v>
      </c>
      <c r="G15" s="43">
        <v>0</v>
      </c>
      <c r="H15" s="43">
        <v>0</v>
      </c>
      <c r="I15" s="43">
        <v>1</v>
      </c>
      <c r="J15" s="43">
        <v>0</v>
      </c>
      <c r="K15" s="43">
        <v>0</v>
      </c>
      <c r="L15" s="43">
        <v>1</v>
      </c>
      <c r="M15" s="43">
        <v>0</v>
      </c>
      <c r="N15" s="43">
        <v>0</v>
      </c>
      <c r="O15" s="43">
        <v>0</v>
      </c>
      <c r="P15" s="43">
        <v>0</v>
      </c>
      <c r="Q15" s="43">
        <v>1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/>
      <c r="AL15" s="43">
        <v>0</v>
      </c>
      <c r="AM15" s="43">
        <v>0</v>
      </c>
      <c r="AN15" s="44">
        <v>-11.062389250624401</v>
      </c>
      <c r="AO15" s="44">
        <v>-68.786839658431504</v>
      </c>
      <c r="AP15" s="43" t="s">
        <v>467</v>
      </c>
      <c r="AQ15" s="43" t="s">
        <v>467</v>
      </c>
      <c r="AR15" s="43">
        <f t="shared" si="0"/>
        <v>0</v>
      </c>
      <c r="AS15" s="27">
        <f t="shared" si="1"/>
        <v>50</v>
      </c>
      <c r="AT15" s="194"/>
      <c r="AU15" s="195"/>
      <c r="AV15" s="43"/>
      <c r="AW15" s="43"/>
      <c r="AX15" s="43"/>
      <c r="AY15" s="43"/>
      <c r="AZ15" s="43"/>
      <c r="BA15" s="43"/>
      <c r="BB15" s="43"/>
    </row>
    <row r="16" spans="1:54" s="47" customFormat="1">
      <c r="A16" s="43">
        <v>9</v>
      </c>
      <c r="B16" s="43">
        <v>421</v>
      </c>
      <c r="C16" s="43">
        <v>0</v>
      </c>
      <c r="D16" s="43">
        <v>0</v>
      </c>
      <c r="E16" s="43">
        <v>0</v>
      </c>
      <c r="F16" s="43">
        <v>1</v>
      </c>
      <c r="G16" s="43">
        <v>0</v>
      </c>
      <c r="H16" s="43">
        <v>0</v>
      </c>
      <c r="I16" s="43">
        <v>1</v>
      </c>
      <c r="J16" s="43">
        <v>0</v>
      </c>
      <c r="K16" s="43">
        <v>0</v>
      </c>
      <c r="L16" s="43">
        <v>0</v>
      </c>
      <c r="M16" s="43">
        <v>1</v>
      </c>
      <c r="N16" s="43">
        <v>0</v>
      </c>
      <c r="O16" s="43">
        <v>0</v>
      </c>
      <c r="P16" s="43">
        <v>0</v>
      </c>
      <c r="Q16" s="43">
        <v>1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/>
      <c r="AL16" s="43">
        <v>0</v>
      </c>
      <c r="AM16" s="43">
        <v>0</v>
      </c>
      <c r="AN16" s="44">
        <v>-11.062642658925</v>
      </c>
      <c r="AO16" s="44">
        <v>-68.787027989397302</v>
      </c>
      <c r="AP16" s="43" t="s">
        <v>468</v>
      </c>
      <c r="AQ16" s="43" t="s">
        <v>468</v>
      </c>
      <c r="AR16" s="43">
        <f t="shared" si="0"/>
        <v>0</v>
      </c>
      <c r="AS16" s="27">
        <f t="shared" si="1"/>
        <v>36</v>
      </c>
      <c r="AT16" s="194"/>
      <c r="AU16" s="195"/>
      <c r="AV16" s="43"/>
      <c r="AW16" s="43"/>
      <c r="AX16" s="43"/>
      <c r="AY16" s="43"/>
      <c r="AZ16" s="43"/>
      <c r="BA16" s="43"/>
      <c r="BB16" s="43"/>
    </row>
    <row r="17" spans="1:54" s="47" customFormat="1">
      <c r="A17" s="43">
        <v>10</v>
      </c>
      <c r="B17" s="43">
        <v>422</v>
      </c>
      <c r="C17" s="43">
        <v>0</v>
      </c>
      <c r="D17" s="43">
        <v>0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0</v>
      </c>
      <c r="K17" s="43">
        <v>0</v>
      </c>
      <c r="L17" s="43">
        <v>1</v>
      </c>
      <c r="M17" s="43">
        <v>0</v>
      </c>
      <c r="N17" s="43">
        <v>0</v>
      </c>
      <c r="O17" s="43">
        <v>0</v>
      </c>
      <c r="P17" s="43">
        <v>0</v>
      </c>
      <c r="Q17" s="43"/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/>
      <c r="AL17" s="43">
        <v>0</v>
      </c>
      <c r="AM17" s="43">
        <v>0</v>
      </c>
      <c r="AN17" s="44">
        <v>-11.0629233817944</v>
      </c>
      <c r="AO17" s="44">
        <v>-68.787192670088203</v>
      </c>
      <c r="AP17" s="43" t="s">
        <v>469</v>
      </c>
      <c r="AQ17" s="43" t="s">
        <v>469</v>
      </c>
      <c r="AR17" s="43">
        <f t="shared" si="0"/>
        <v>0</v>
      </c>
      <c r="AS17" s="27">
        <f t="shared" si="1"/>
        <v>32</v>
      </c>
      <c r="AT17" s="194"/>
      <c r="AU17" s="195"/>
      <c r="AV17" s="43"/>
      <c r="AW17" s="43"/>
      <c r="AX17" s="43"/>
      <c r="AY17" s="43"/>
      <c r="AZ17" s="43"/>
      <c r="BA17" s="43"/>
      <c r="BB17" s="43"/>
    </row>
    <row r="18" spans="1:54" s="47" customFormat="1">
      <c r="A18" s="43">
        <v>11</v>
      </c>
      <c r="B18" s="43">
        <v>423</v>
      </c>
      <c r="C18" s="43">
        <v>0</v>
      </c>
      <c r="D18" s="43">
        <v>0</v>
      </c>
      <c r="E18" s="43">
        <v>0</v>
      </c>
      <c r="F18" s="43">
        <v>1</v>
      </c>
      <c r="G18" s="43">
        <v>0</v>
      </c>
      <c r="H18" s="43">
        <v>0</v>
      </c>
      <c r="I18" s="43">
        <v>1</v>
      </c>
      <c r="J18" s="43">
        <v>0</v>
      </c>
      <c r="K18" s="43">
        <v>0</v>
      </c>
      <c r="L18" s="43">
        <v>1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/>
      <c r="AL18" s="43">
        <v>0</v>
      </c>
      <c r="AM18" s="43">
        <v>0</v>
      </c>
      <c r="AN18" s="44">
        <v>-11.0628414845409</v>
      </c>
      <c r="AO18" s="44">
        <v>-68.787304759025602</v>
      </c>
      <c r="AP18" s="43" t="s">
        <v>470</v>
      </c>
      <c r="AQ18" s="43" t="s">
        <v>470</v>
      </c>
      <c r="AR18" s="43">
        <f t="shared" si="0"/>
        <v>0</v>
      </c>
      <c r="AS18" s="27">
        <f t="shared" si="1"/>
        <v>12</v>
      </c>
      <c r="AT18" s="194"/>
      <c r="AU18" s="195"/>
      <c r="AV18" s="43"/>
      <c r="AW18" s="43"/>
      <c r="AX18" s="43"/>
      <c r="AY18" s="43"/>
      <c r="AZ18" s="43"/>
      <c r="BA18" s="43"/>
      <c r="BB18" s="43"/>
    </row>
    <row r="19" spans="1:54" s="47" customFormat="1">
      <c r="A19" s="43">
        <v>12</v>
      </c>
      <c r="B19" s="43">
        <v>424</v>
      </c>
      <c r="C19" s="43">
        <v>0</v>
      </c>
      <c r="D19" s="43">
        <v>0</v>
      </c>
      <c r="E19" s="43">
        <v>0</v>
      </c>
      <c r="F19" s="43">
        <v>1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1</v>
      </c>
      <c r="M19" s="43">
        <v>0</v>
      </c>
      <c r="N19" s="43">
        <v>0</v>
      </c>
      <c r="O19" s="43">
        <v>0</v>
      </c>
      <c r="P19" s="43">
        <v>0</v>
      </c>
      <c r="Q19" s="43">
        <v>1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/>
      <c r="AL19" s="43">
        <v>0</v>
      </c>
      <c r="AM19" s="43">
        <v>0</v>
      </c>
      <c r="AN19" s="44">
        <v>-11.062671102909</v>
      </c>
      <c r="AO19" s="44">
        <v>-68.787643931985002</v>
      </c>
      <c r="AP19" s="43" t="s">
        <v>471</v>
      </c>
      <c r="AQ19" s="43" t="s">
        <v>471</v>
      </c>
      <c r="AR19" s="43">
        <f t="shared" si="0"/>
        <v>0</v>
      </c>
      <c r="AS19" s="27">
        <f t="shared" si="1"/>
        <v>40</v>
      </c>
      <c r="AT19" s="194"/>
      <c r="AU19" s="195"/>
      <c r="AV19" s="43"/>
      <c r="AW19" s="43"/>
      <c r="AX19" s="43"/>
      <c r="AY19" s="43"/>
      <c r="AZ19" s="43"/>
      <c r="BA19" s="43"/>
      <c r="BB19" s="43"/>
    </row>
    <row r="20" spans="1:54" s="47" customFormat="1">
      <c r="A20" s="43">
        <v>13</v>
      </c>
      <c r="B20" s="43">
        <v>425</v>
      </c>
      <c r="C20" s="43">
        <v>0</v>
      </c>
      <c r="D20" s="43">
        <v>0</v>
      </c>
      <c r="E20" s="43">
        <v>0</v>
      </c>
      <c r="F20" s="43">
        <v>1</v>
      </c>
      <c r="G20" s="43">
        <v>0</v>
      </c>
      <c r="H20" s="43">
        <v>0</v>
      </c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1</v>
      </c>
      <c r="O20" s="43">
        <v>0</v>
      </c>
      <c r="P20" s="43">
        <v>0</v>
      </c>
      <c r="Q20" s="43">
        <v>1</v>
      </c>
      <c r="R20" s="43">
        <v>0</v>
      </c>
      <c r="S20" s="43">
        <v>0</v>
      </c>
      <c r="T20" s="43">
        <v>0</v>
      </c>
      <c r="U20" s="43">
        <v>0</v>
      </c>
      <c r="V20" s="43">
        <v>1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 t="s">
        <v>474</v>
      </c>
      <c r="AL20" s="43">
        <v>1</v>
      </c>
      <c r="AM20" s="43">
        <v>0</v>
      </c>
      <c r="AN20" s="44">
        <v>-11.062547352112199</v>
      </c>
      <c r="AO20" s="44">
        <v>-68.787991240685898</v>
      </c>
      <c r="AP20" s="43">
        <v>2922</v>
      </c>
      <c r="AQ20" s="43">
        <v>2935</v>
      </c>
      <c r="AR20" s="43">
        <f t="shared" si="0"/>
        <v>13</v>
      </c>
      <c r="AS20" s="27">
        <f t="shared" si="1"/>
        <v>44</v>
      </c>
      <c r="AT20" s="194"/>
      <c r="AU20" s="195"/>
      <c r="AV20" s="43"/>
      <c r="AW20" s="43"/>
      <c r="AX20" s="43"/>
      <c r="AY20" s="43"/>
      <c r="AZ20" s="43"/>
      <c r="BA20" s="43"/>
      <c r="BB20" s="43"/>
    </row>
    <row r="21" spans="1:54">
      <c r="A21" s="141" t="s">
        <v>22</v>
      </c>
      <c r="B21" s="141"/>
      <c r="C21" s="29">
        <f>SUM(C8:C20)</f>
        <v>0</v>
      </c>
      <c r="D21" s="29">
        <f t="shared" ref="D21:AJ21" si="2">SUM(D8:D20)</f>
        <v>0</v>
      </c>
      <c r="E21" s="29">
        <f t="shared" si="2"/>
        <v>0</v>
      </c>
      <c r="F21" s="29">
        <f t="shared" si="2"/>
        <v>11</v>
      </c>
      <c r="G21" s="29">
        <f t="shared" si="2"/>
        <v>0</v>
      </c>
      <c r="H21" s="29">
        <f t="shared" si="2"/>
        <v>2</v>
      </c>
      <c r="I21" s="29">
        <f t="shared" si="2"/>
        <v>9</v>
      </c>
      <c r="J21" s="29">
        <f t="shared" si="2"/>
        <v>0</v>
      </c>
      <c r="K21" s="29">
        <f t="shared" si="2"/>
        <v>0</v>
      </c>
      <c r="L21" s="29">
        <f t="shared" si="2"/>
        <v>9</v>
      </c>
      <c r="M21" s="29">
        <f t="shared" si="2"/>
        <v>2</v>
      </c>
      <c r="N21" s="29">
        <f t="shared" si="2"/>
        <v>2</v>
      </c>
      <c r="O21" s="29">
        <f t="shared" si="2"/>
        <v>0</v>
      </c>
      <c r="P21" s="29">
        <f t="shared" si="2"/>
        <v>0</v>
      </c>
      <c r="Q21" s="29">
        <f t="shared" si="2"/>
        <v>7</v>
      </c>
      <c r="R21" s="29">
        <f t="shared" si="2"/>
        <v>0</v>
      </c>
      <c r="S21" s="29">
        <f t="shared" si="2"/>
        <v>0</v>
      </c>
      <c r="T21" s="29">
        <f t="shared" si="2"/>
        <v>0</v>
      </c>
      <c r="U21" s="29">
        <f t="shared" si="2"/>
        <v>0</v>
      </c>
      <c r="V21" s="29">
        <f t="shared" si="2"/>
        <v>3</v>
      </c>
      <c r="W21" s="29">
        <f t="shared" si="2"/>
        <v>0</v>
      </c>
      <c r="X21" s="29">
        <f t="shared" si="2"/>
        <v>0</v>
      </c>
      <c r="Y21" s="29">
        <f t="shared" si="2"/>
        <v>0</v>
      </c>
      <c r="Z21" s="29">
        <f t="shared" si="2"/>
        <v>0</v>
      </c>
      <c r="AA21" s="29">
        <f t="shared" si="2"/>
        <v>0</v>
      </c>
      <c r="AB21" s="29">
        <f t="shared" si="2"/>
        <v>0</v>
      </c>
      <c r="AC21" s="29">
        <f t="shared" si="2"/>
        <v>0</v>
      </c>
      <c r="AD21" s="29">
        <f t="shared" si="2"/>
        <v>0</v>
      </c>
      <c r="AE21" s="29">
        <f t="shared" si="2"/>
        <v>0</v>
      </c>
      <c r="AF21" s="29">
        <f t="shared" si="2"/>
        <v>0</v>
      </c>
      <c r="AG21" s="29">
        <f t="shared" si="2"/>
        <v>0</v>
      </c>
      <c r="AH21" s="29">
        <f t="shared" si="2"/>
        <v>0</v>
      </c>
      <c r="AI21" s="29">
        <f t="shared" si="2"/>
        <v>1</v>
      </c>
      <c r="AJ21" s="29">
        <f t="shared" si="2"/>
        <v>0</v>
      </c>
      <c r="AK21" s="29">
        <f>COUNTA(AK8:AK20)</f>
        <v>3</v>
      </c>
      <c r="AL21" s="29">
        <f>SUM(AL8:AL20)</f>
        <v>3</v>
      </c>
      <c r="AM21" s="29">
        <f>SUM(AM8:AM20)</f>
        <v>0</v>
      </c>
      <c r="AN21" s="142" t="s">
        <v>25</v>
      </c>
      <c r="AO21" s="142"/>
      <c r="AP21" s="142">
        <f>AR21+AS21</f>
        <v>555</v>
      </c>
      <c r="AQ21" s="142"/>
      <c r="AR21" s="25">
        <f>SUM(AR8:AR20)</f>
        <v>78</v>
      </c>
      <c r="AS21" s="25">
        <f>SUM(AS8:AS20)</f>
        <v>477</v>
      </c>
      <c r="AT21" s="142" t="s">
        <v>74</v>
      </c>
      <c r="AU21" s="142"/>
      <c r="AV21" s="29">
        <f t="shared" ref="AV21:BB21" si="3">SUM(AV8:AV20)</f>
        <v>0</v>
      </c>
      <c r="AW21" s="29">
        <f t="shared" si="3"/>
        <v>0</v>
      </c>
      <c r="AX21" s="29">
        <f t="shared" si="3"/>
        <v>0</v>
      </c>
      <c r="AY21" s="29">
        <f t="shared" si="3"/>
        <v>0</v>
      </c>
      <c r="AZ21" s="29">
        <f t="shared" si="3"/>
        <v>0</v>
      </c>
      <c r="BA21" s="29">
        <f t="shared" si="3"/>
        <v>0</v>
      </c>
      <c r="BB21" s="29">
        <f t="shared" si="3"/>
        <v>0</v>
      </c>
    </row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8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8:AU18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21:B21"/>
    <mergeCell ref="AN21:AO21"/>
    <mergeCell ref="AP21:AQ21"/>
    <mergeCell ref="AT21:AU21"/>
    <mergeCell ref="AT19:AU19"/>
    <mergeCell ref="AT20:AU20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143-13BC-4E5B-BCEA-662C0E6B06C0}">
  <sheetPr>
    <tabColor rgb="FFFFC000"/>
    <pageSetUpPr fitToPage="1"/>
  </sheetPr>
  <dimension ref="A1:BB174"/>
  <sheetViews>
    <sheetView showGridLines="0" zoomScale="85" zoomScaleNormal="85" workbookViewId="0">
      <pane xSplit="2" ySplit="7" topLeftCell="AD8" activePane="bottomRight" state="frozen"/>
      <selection pane="topRight" activeCell="C1" sqref="C1"/>
      <selection pane="bottomLeft" activeCell="A8" sqref="A8"/>
      <selection pane="bottomRight" activeCell="AS13" sqref="AS13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3">
        <v>1</v>
      </c>
      <c r="B8" s="43">
        <v>417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1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>
        <v>0</v>
      </c>
      <c r="AM8" s="43">
        <v>0</v>
      </c>
      <c r="AN8" s="44">
        <v>-11.061304178548101</v>
      </c>
      <c r="AO8" s="44">
        <v>-68.7861259281635</v>
      </c>
      <c r="AP8" s="108">
        <v>1280</v>
      </c>
      <c r="AQ8" s="108">
        <v>1293</v>
      </c>
      <c r="AR8" s="49">
        <v>12</v>
      </c>
      <c r="AS8" s="43"/>
      <c r="AT8" s="194"/>
      <c r="AU8" s="195"/>
      <c r="AV8" s="43"/>
      <c r="AW8" s="43"/>
      <c r="AX8" s="43"/>
      <c r="AY8" s="43"/>
      <c r="AZ8" s="43"/>
      <c r="BA8" s="43"/>
      <c r="BB8" s="43"/>
    </row>
    <row r="9" spans="1:54" s="47" customFormat="1">
      <c r="A9" s="43">
        <v>2</v>
      </c>
      <c r="B9" s="43">
        <v>426</v>
      </c>
      <c r="C9" s="43">
        <v>0</v>
      </c>
      <c r="D9" s="43">
        <v>0</v>
      </c>
      <c r="E9" s="43">
        <v>0</v>
      </c>
      <c r="F9" s="43">
        <v>1</v>
      </c>
      <c r="G9" s="43">
        <v>0</v>
      </c>
      <c r="H9" s="43">
        <v>0</v>
      </c>
      <c r="I9" s="43">
        <v>1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86">
        <v>1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44">
        <v>-11.0610055999948</v>
      </c>
      <c r="AO9" s="44">
        <v>-68.785887599995604</v>
      </c>
      <c r="AP9" s="108" t="s">
        <v>477</v>
      </c>
      <c r="AQ9" s="108" t="s">
        <v>477</v>
      </c>
      <c r="AR9" s="49"/>
      <c r="AS9" s="27">
        <f>AP9-AQ8</f>
        <v>43</v>
      </c>
      <c r="AT9" s="194"/>
      <c r="AU9" s="195"/>
      <c r="AV9" s="43"/>
      <c r="AW9" s="43"/>
      <c r="AX9" s="43"/>
      <c r="AY9" s="43"/>
      <c r="AZ9" s="43"/>
      <c r="BA9" s="43"/>
      <c r="BB9" s="43"/>
    </row>
    <row r="10" spans="1:54" s="47" customFormat="1">
      <c r="A10" s="43">
        <v>3</v>
      </c>
      <c r="B10" s="43">
        <v>427</v>
      </c>
      <c r="C10" s="43">
        <v>0</v>
      </c>
      <c r="D10" s="43">
        <v>0</v>
      </c>
      <c r="E10" s="43">
        <v>0</v>
      </c>
      <c r="F10" s="43">
        <v>1</v>
      </c>
      <c r="G10" s="43">
        <v>0</v>
      </c>
      <c r="H10" s="43">
        <v>0</v>
      </c>
      <c r="I10" s="43">
        <v>1</v>
      </c>
      <c r="J10" s="43">
        <v>0</v>
      </c>
      <c r="K10" s="43">
        <v>0</v>
      </c>
      <c r="L10" s="43">
        <v>0</v>
      </c>
      <c r="M10" s="43">
        <v>1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44">
        <v>-11.0607415067446</v>
      </c>
      <c r="AO10" s="44">
        <v>-68.785668946802602</v>
      </c>
      <c r="AP10" s="108" t="s">
        <v>478</v>
      </c>
      <c r="AQ10" s="108" t="s">
        <v>478</v>
      </c>
      <c r="AR10" s="49"/>
      <c r="AS10" s="27">
        <f t="shared" ref="AS10:AS12" si="0">AP10-AQ9</f>
        <v>41</v>
      </c>
      <c r="AT10" s="194"/>
      <c r="AU10" s="195"/>
      <c r="AV10" s="43"/>
      <c r="AW10" s="43"/>
      <c r="AX10" s="43"/>
      <c r="AY10" s="43"/>
      <c r="AZ10" s="43"/>
      <c r="BA10" s="43"/>
      <c r="BB10" s="43"/>
    </row>
    <row r="11" spans="1:54" s="47" customFormat="1">
      <c r="A11" s="43">
        <v>4</v>
      </c>
      <c r="B11" s="43">
        <v>428</v>
      </c>
      <c r="C11" s="43">
        <v>0</v>
      </c>
      <c r="D11" s="43">
        <v>0</v>
      </c>
      <c r="E11" s="43">
        <v>0</v>
      </c>
      <c r="F11" s="43">
        <v>1</v>
      </c>
      <c r="G11" s="43">
        <v>0</v>
      </c>
      <c r="H11" s="43">
        <v>0</v>
      </c>
      <c r="I11" s="43">
        <v>1</v>
      </c>
      <c r="J11" s="43">
        <v>0</v>
      </c>
      <c r="K11" s="43">
        <v>0</v>
      </c>
      <c r="L11" s="43">
        <v>1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/>
      <c r="AL11" s="43">
        <v>0</v>
      </c>
      <c r="AM11" s="43">
        <v>0</v>
      </c>
      <c r="AN11" s="44">
        <v>-11.0603974006144</v>
      </c>
      <c r="AO11" s="44">
        <v>-68.785458299704402</v>
      </c>
      <c r="AP11" s="108" t="s">
        <v>479</v>
      </c>
      <c r="AQ11" s="108" t="s">
        <v>479</v>
      </c>
      <c r="AR11" s="49"/>
      <c r="AS11" s="27">
        <f t="shared" si="0"/>
        <v>47</v>
      </c>
      <c r="AT11" s="194"/>
      <c r="AU11" s="195"/>
      <c r="AV11" s="43"/>
      <c r="AW11" s="43"/>
      <c r="AX11" s="43"/>
      <c r="AY11" s="43"/>
      <c r="AZ11" s="43"/>
      <c r="BA11" s="43"/>
      <c r="BB11" s="43"/>
    </row>
    <row r="12" spans="1:54" s="47" customFormat="1">
      <c r="A12" s="43">
        <v>5</v>
      </c>
      <c r="B12" s="43">
        <v>429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0</v>
      </c>
      <c r="I12" s="43">
        <v>1</v>
      </c>
      <c r="J12" s="43">
        <v>0</v>
      </c>
      <c r="K12" s="43">
        <v>0</v>
      </c>
      <c r="L12" s="43">
        <v>0</v>
      </c>
      <c r="M12" s="43">
        <v>0</v>
      </c>
      <c r="N12" s="43">
        <v>1</v>
      </c>
      <c r="O12" s="43"/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1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 t="s">
        <v>476</v>
      </c>
      <c r="AL12" s="43">
        <v>1</v>
      </c>
      <c r="AM12" s="43">
        <v>0</v>
      </c>
      <c r="AN12" s="44">
        <v>-11.060160078079599</v>
      </c>
      <c r="AO12" s="44">
        <v>-68.785759806632996</v>
      </c>
      <c r="AP12" s="108" t="s">
        <v>480</v>
      </c>
      <c r="AQ12" s="107">
        <v>1480</v>
      </c>
      <c r="AR12" s="49">
        <v>12</v>
      </c>
      <c r="AS12" s="27">
        <f t="shared" si="0"/>
        <v>41</v>
      </c>
      <c r="AT12" s="194"/>
      <c r="AU12" s="195"/>
      <c r="AV12" s="43"/>
      <c r="AW12" s="43"/>
      <c r="AX12" s="43"/>
      <c r="AY12" s="43"/>
      <c r="AZ12" s="43"/>
      <c r="BA12" s="43"/>
      <c r="BB12" s="43"/>
    </row>
    <row r="13" spans="1:54">
      <c r="A13" s="141" t="s">
        <v>22</v>
      </c>
      <c r="B13" s="141"/>
      <c r="C13" s="29">
        <f>SUM(C8:C12)</f>
        <v>0</v>
      </c>
      <c r="D13" s="29">
        <f t="shared" ref="D13:AJ13" si="1">SUM(D8:D12)</f>
        <v>0</v>
      </c>
      <c r="E13" s="29">
        <f t="shared" si="1"/>
        <v>0</v>
      </c>
      <c r="F13" s="29">
        <f t="shared" si="1"/>
        <v>4</v>
      </c>
      <c r="G13" s="29">
        <f t="shared" si="1"/>
        <v>0</v>
      </c>
      <c r="H13" s="29">
        <f t="shared" si="1"/>
        <v>0</v>
      </c>
      <c r="I13" s="29">
        <f t="shared" si="1"/>
        <v>4</v>
      </c>
      <c r="J13" s="29">
        <f t="shared" si="1"/>
        <v>0</v>
      </c>
      <c r="K13" s="29">
        <f t="shared" si="1"/>
        <v>0</v>
      </c>
      <c r="L13" s="29">
        <f t="shared" si="1"/>
        <v>1</v>
      </c>
      <c r="M13" s="29">
        <f t="shared" si="1"/>
        <v>1</v>
      </c>
      <c r="N13" s="29">
        <f t="shared" si="1"/>
        <v>2</v>
      </c>
      <c r="O13" s="29">
        <f t="shared" si="1"/>
        <v>0</v>
      </c>
      <c r="P13" s="29">
        <f t="shared" si="1"/>
        <v>0</v>
      </c>
      <c r="Q13" s="29">
        <f t="shared" si="1"/>
        <v>0</v>
      </c>
      <c r="R13" s="29">
        <f t="shared" si="1"/>
        <v>0</v>
      </c>
      <c r="S13" s="29">
        <f t="shared" si="1"/>
        <v>1</v>
      </c>
      <c r="T13" s="29">
        <f t="shared" si="1"/>
        <v>0</v>
      </c>
      <c r="U13" s="29">
        <f t="shared" si="1"/>
        <v>0</v>
      </c>
      <c r="V13" s="29">
        <f t="shared" si="1"/>
        <v>1</v>
      </c>
      <c r="W13" s="29">
        <f t="shared" si="1"/>
        <v>0</v>
      </c>
      <c r="X13" s="29">
        <f t="shared" si="1"/>
        <v>0</v>
      </c>
      <c r="Y13" s="29">
        <f t="shared" si="1"/>
        <v>0</v>
      </c>
      <c r="Z13" s="29">
        <f t="shared" si="1"/>
        <v>0</v>
      </c>
      <c r="AA13" s="29">
        <f t="shared" si="1"/>
        <v>0</v>
      </c>
      <c r="AB13" s="29">
        <f t="shared" si="1"/>
        <v>0</v>
      </c>
      <c r="AC13" s="29">
        <f t="shared" si="1"/>
        <v>0</v>
      </c>
      <c r="AD13" s="29">
        <f t="shared" si="1"/>
        <v>0</v>
      </c>
      <c r="AE13" s="29">
        <f t="shared" si="1"/>
        <v>0</v>
      </c>
      <c r="AF13" s="29">
        <f t="shared" si="1"/>
        <v>0</v>
      </c>
      <c r="AG13" s="29">
        <f t="shared" si="1"/>
        <v>0</v>
      </c>
      <c r="AH13" s="29">
        <f t="shared" si="1"/>
        <v>0</v>
      </c>
      <c r="AI13" s="29">
        <f t="shared" si="1"/>
        <v>0</v>
      </c>
      <c r="AJ13" s="29">
        <f t="shared" si="1"/>
        <v>0</v>
      </c>
      <c r="AK13" s="29">
        <f>COUNTA(AK8:AK12)</f>
        <v>1</v>
      </c>
      <c r="AL13" s="29">
        <f>SUM(AL8:AL12)</f>
        <v>1</v>
      </c>
      <c r="AM13" s="29">
        <f>SUM(AM8:AM12)</f>
        <v>0</v>
      </c>
      <c r="AN13" s="142" t="s">
        <v>25</v>
      </c>
      <c r="AO13" s="142"/>
      <c r="AP13" s="142">
        <f>AR13+AS13</f>
        <v>196</v>
      </c>
      <c r="AQ13" s="142"/>
      <c r="AR13" s="25">
        <f>SUM(AR8:AR12)</f>
        <v>24</v>
      </c>
      <c r="AS13" s="25">
        <f>SUM(AS8:AS12)</f>
        <v>172</v>
      </c>
      <c r="AT13" s="142" t="s">
        <v>74</v>
      </c>
      <c r="AU13" s="142"/>
      <c r="AV13" s="29">
        <f t="shared" ref="AV13:BB13" si="2">SUM(AV8:AV12)</f>
        <v>0</v>
      </c>
      <c r="AW13" s="29">
        <f t="shared" si="2"/>
        <v>0</v>
      </c>
      <c r="AX13" s="29">
        <f t="shared" si="2"/>
        <v>0</v>
      </c>
      <c r="AY13" s="29">
        <f t="shared" si="2"/>
        <v>0</v>
      </c>
      <c r="AZ13" s="29">
        <f t="shared" si="2"/>
        <v>0</v>
      </c>
      <c r="BA13" s="29">
        <f t="shared" si="2"/>
        <v>0</v>
      </c>
      <c r="BB13" s="29">
        <f t="shared" si="2"/>
        <v>0</v>
      </c>
    </row>
    <row r="14" spans="1:54" ht="10.95" customHeight="1"/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5:BB5"/>
    <mergeCell ref="A6:A7"/>
    <mergeCell ref="AP6:AS6"/>
    <mergeCell ref="AT6:AU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V6:BB6"/>
    <mergeCell ref="AP7:AQ7"/>
    <mergeCell ref="A13:B13"/>
    <mergeCell ref="AN13:AO13"/>
    <mergeCell ref="AP13:AQ13"/>
    <mergeCell ref="AT13:AU13"/>
    <mergeCell ref="AT12:AU12"/>
    <mergeCell ref="AT8:AU8"/>
    <mergeCell ref="AT9:AU9"/>
    <mergeCell ref="AT10:AU10"/>
    <mergeCell ref="AT11:AU11"/>
    <mergeCell ref="B6:K6"/>
    <mergeCell ref="L6:Z6"/>
    <mergeCell ref="AA6:AG6"/>
    <mergeCell ref="AH6:AM6"/>
    <mergeCell ref="AN6:AO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29C7-C43C-421B-9624-0E79201EBF1F}">
  <sheetPr>
    <tabColor rgb="FFFF0000"/>
    <pageSetUpPr fitToPage="1"/>
  </sheetPr>
  <dimension ref="A1:BB214"/>
  <sheetViews>
    <sheetView showGridLines="0"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39" sqref="B39:B52"/>
    </sheetView>
  </sheetViews>
  <sheetFormatPr baseColWidth="10" defaultColWidth="9.109375" defaultRowHeight="12"/>
  <cols>
    <col min="1" max="1" width="3.88671875" style="1" bestFit="1" customWidth="1"/>
    <col min="2" max="2" width="7.44140625" style="1" bestFit="1" customWidth="1"/>
    <col min="3" max="5" width="3.109375" style="1" bestFit="1" customWidth="1"/>
    <col min="6" max="8" width="4.44140625" style="1" bestFit="1" customWidth="1"/>
    <col min="9" max="9" width="4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2" width="7" style="1" bestFit="1" customWidth="1"/>
    <col min="43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5.332031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8" t="s">
        <v>20</v>
      </c>
      <c r="AO7" s="18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 ht="14.4">
      <c r="A8" s="43">
        <v>1</v>
      </c>
      <c r="B8" s="43">
        <v>72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1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1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>
        <v>0</v>
      </c>
      <c r="AM8" s="43">
        <v>0</v>
      </c>
      <c r="AN8" s="81">
        <v>-11.061268294238101</v>
      </c>
      <c r="AO8" s="81">
        <v>-68.784528100320998</v>
      </c>
      <c r="AP8" s="118">
        <f>AP9-AS9</f>
        <v>3703.6925191837186</v>
      </c>
      <c r="AQ8" s="43"/>
      <c r="AR8" s="43">
        <v>12</v>
      </c>
      <c r="AS8" s="43"/>
      <c r="AT8" s="194"/>
      <c r="AU8" s="195"/>
      <c r="AV8" s="43"/>
      <c r="AW8" s="43"/>
      <c r="AX8" s="43"/>
      <c r="AY8" s="43"/>
      <c r="AZ8" s="43"/>
      <c r="BA8" s="43"/>
      <c r="BB8" s="43"/>
    </row>
    <row r="9" spans="1:54" s="47" customFormat="1" ht="14.4">
      <c r="A9" s="43">
        <v>2</v>
      </c>
      <c r="B9" s="43">
        <v>71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81">
        <v>-11.061536415809501</v>
      </c>
      <c r="AO9" s="81">
        <v>-68.784706415108502</v>
      </c>
      <c r="AP9" s="118">
        <f>AP10-AS10</f>
        <v>3739.2946482779826</v>
      </c>
      <c r="AQ9" s="43"/>
      <c r="AR9" s="43"/>
      <c r="AS9" s="27">
        <f t="shared" ref="AS9:AS52" si="0">6371000*ACOS(COS(RADIANS(90-AN8))*COS(RADIANS(90-AN9))+SIN(RADIANS(90-AN8
))*SIN(RADIANS(90-AN9))*COS(RADIANS(AO8-AO9)))</f>
        <v>35.602129094264079</v>
      </c>
      <c r="AT9" s="194"/>
      <c r="AU9" s="195"/>
      <c r="AV9" s="43"/>
      <c r="AW9" s="43"/>
      <c r="AX9" s="43"/>
      <c r="AY9" s="43"/>
      <c r="AZ9" s="43">
        <f>36*1.25</f>
        <v>45</v>
      </c>
      <c r="BA9" s="43"/>
      <c r="BB9" s="43"/>
    </row>
    <row r="10" spans="1:54" s="47" customFormat="1" ht="14.4">
      <c r="A10" s="43">
        <v>3</v>
      </c>
      <c r="B10" s="43">
        <v>70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81">
        <v>-11.0618212271837</v>
      </c>
      <c r="AO10" s="81">
        <v>-68.784899357373504</v>
      </c>
      <c r="AP10" s="118">
        <f>AP11-AS11</f>
        <v>3777.3248565358631</v>
      </c>
      <c r="AQ10" s="43"/>
      <c r="AR10" s="43"/>
      <c r="AS10" s="27">
        <f t="shared" si="0"/>
        <v>38.03020825788073</v>
      </c>
      <c r="AT10" s="194"/>
      <c r="AU10" s="195"/>
      <c r="AV10" s="43"/>
      <c r="AW10" s="43"/>
      <c r="AX10" s="43"/>
      <c r="AY10" s="43"/>
      <c r="AZ10" s="43">
        <f>38*1.25</f>
        <v>47.5</v>
      </c>
      <c r="BA10" s="43"/>
      <c r="BB10" s="43"/>
    </row>
    <row r="11" spans="1:54" s="47" customFormat="1" ht="14.4">
      <c r="A11" s="43">
        <v>4</v>
      </c>
      <c r="B11" s="43">
        <v>69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1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/>
      <c r="AL11" s="43">
        <v>0</v>
      </c>
      <c r="AM11" s="43">
        <v>0</v>
      </c>
      <c r="AN11" s="81">
        <v>-11.062069484834799</v>
      </c>
      <c r="AO11" s="81">
        <v>-68.785123776579198</v>
      </c>
      <c r="AP11" s="118">
        <f>3848-AS12</f>
        <v>3814.2277101094874</v>
      </c>
      <c r="AQ11" s="43"/>
      <c r="AR11" s="43"/>
      <c r="AS11" s="27">
        <f t="shared" si="0"/>
        <v>36.902853573624441</v>
      </c>
      <c r="AT11" s="194"/>
      <c r="AU11" s="195"/>
      <c r="AV11" s="43"/>
      <c r="AW11" s="43"/>
      <c r="AX11" s="43"/>
      <c r="AY11" s="43"/>
      <c r="AZ11" s="43">
        <f>37*1.25</f>
        <v>46.25</v>
      </c>
      <c r="BA11" s="43"/>
      <c r="BB11" s="43"/>
    </row>
    <row r="12" spans="1:54" s="47" customFormat="1" ht="14.4">
      <c r="A12" s="43">
        <v>5</v>
      </c>
      <c r="B12" s="43">
        <v>430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0</v>
      </c>
      <c r="I12" s="43">
        <v>1</v>
      </c>
      <c r="J12" s="43">
        <v>0</v>
      </c>
      <c r="K12" s="43">
        <v>0</v>
      </c>
      <c r="L12" s="43">
        <v>1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1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/>
      <c r="AL12" s="43">
        <v>0</v>
      </c>
      <c r="AM12" s="43">
        <v>0</v>
      </c>
      <c r="AN12" s="81">
        <v>-11.062216421268101</v>
      </c>
      <c r="AO12" s="81">
        <v>-68.784852930877406</v>
      </c>
      <c r="AP12" t="s">
        <v>481</v>
      </c>
      <c r="AQ12" s="43"/>
      <c r="AR12" s="43">
        <v>40</v>
      </c>
      <c r="AS12" s="27">
        <f t="shared" si="0"/>
        <v>33.772289890512837</v>
      </c>
      <c r="AT12" s="194"/>
      <c r="AU12" s="195"/>
      <c r="AV12" s="43"/>
      <c r="AW12" s="43"/>
      <c r="AX12" s="43"/>
      <c r="AY12" s="43"/>
      <c r="AZ12" s="43"/>
      <c r="BA12" s="43"/>
      <c r="BB12" s="43"/>
    </row>
    <row r="13" spans="1:54" s="47" customFormat="1" ht="14.4">
      <c r="A13" s="43">
        <v>6</v>
      </c>
      <c r="B13" s="43">
        <v>431</v>
      </c>
      <c r="C13" s="43">
        <v>0</v>
      </c>
      <c r="D13" s="43">
        <v>0</v>
      </c>
      <c r="E13" s="43">
        <v>0</v>
      </c>
      <c r="F13" s="43">
        <v>1</v>
      </c>
      <c r="G13" s="43">
        <v>0</v>
      </c>
      <c r="H13" s="43">
        <v>0</v>
      </c>
      <c r="I13" s="43">
        <v>1</v>
      </c>
      <c r="J13" s="43">
        <v>0</v>
      </c>
      <c r="K13" s="43">
        <v>0</v>
      </c>
      <c r="L13" s="43">
        <v>1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/>
      <c r="AL13" s="43">
        <v>0</v>
      </c>
      <c r="AM13" s="43">
        <v>0</v>
      </c>
      <c r="AN13" s="81">
        <v>-11.061802542045299</v>
      </c>
      <c r="AO13" s="81">
        <v>-68.784562236780204</v>
      </c>
      <c r="AP13" t="s">
        <v>482</v>
      </c>
      <c r="AQ13" s="43"/>
      <c r="AR13" s="43"/>
      <c r="AS13" s="27">
        <f t="shared" si="0"/>
        <v>55.895610630257941</v>
      </c>
      <c r="AT13" s="194"/>
      <c r="AU13" s="195"/>
      <c r="AV13" s="43"/>
      <c r="AW13" s="43"/>
      <c r="AX13" s="43"/>
      <c r="AY13" s="43"/>
      <c r="AZ13" s="43"/>
      <c r="BA13" s="43"/>
      <c r="BB13" s="43"/>
    </row>
    <row r="14" spans="1:54" s="47" customFormat="1" ht="14.4">
      <c r="A14" s="43"/>
      <c r="B14" s="43">
        <v>432</v>
      </c>
      <c r="C14" s="43"/>
      <c r="D14" s="43"/>
      <c r="E14" s="43"/>
      <c r="F14" s="43">
        <v>1</v>
      </c>
      <c r="G14" s="43"/>
      <c r="H14" s="43"/>
      <c r="I14" s="43">
        <v>1</v>
      </c>
      <c r="J14" s="43"/>
      <c r="K14" s="43"/>
      <c r="L14" s="43">
        <v>1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81">
        <v>-11.061897</v>
      </c>
      <c r="AO14" s="81">
        <v>-68.784419999999997</v>
      </c>
      <c r="AP14" t="s">
        <v>483</v>
      </c>
      <c r="AQ14" s="43"/>
      <c r="AR14" s="43"/>
      <c r="AS14" s="27">
        <f t="shared" si="0"/>
        <v>18.741728255035728</v>
      </c>
      <c r="AT14" s="45"/>
      <c r="AU14" s="46"/>
      <c r="AV14" s="43"/>
      <c r="AW14" s="43"/>
      <c r="AX14" s="43"/>
      <c r="AY14" s="43"/>
      <c r="AZ14" s="43"/>
      <c r="BA14" s="43"/>
      <c r="BB14" s="43"/>
    </row>
    <row r="15" spans="1:54" s="47" customFormat="1" ht="14.4">
      <c r="A15" s="43">
        <v>7</v>
      </c>
      <c r="B15" s="43">
        <v>433</v>
      </c>
      <c r="C15" s="43">
        <v>0</v>
      </c>
      <c r="D15" s="43">
        <v>0</v>
      </c>
      <c r="E15" s="43">
        <v>0</v>
      </c>
      <c r="F15" s="43">
        <v>1</v>
      </c>
      <c r="G15" s="43">
        <v>0</v>
      </c>
      <c r="H15" s="43">
        <v>0</v>
      </c>
      <c r="I15" s="43">
        <v>1</v>
      </c>
      <c r="J15" s="43">
        <v>0</v>
      </c>
      <c r="K15" s="43">
        <v>0</v>
      </c>
      <c r="L15" s="43">
        <v>1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/>
      <c r="AL15" s="43">
        <v>0</v>
      </c>
      <c r="AM15" s="43">
        <v>0</v>
      </c>
      <c r="AN15" s="81">
        <v>-11.0621577179441</v>
      </c>
      <c r="AO15" s="81">
        <v>-68.784021740164803</v>
      </c>
      <c r="AP15" t="s">
        <v>484</v>
      </c>
      <c r="AQ15" s="43"/>
      <c r="AR15" s="43"/>
      <c r="AS15" s="27">
        <f t="shared" si="0"/>
        <v>52.243231737618686</v>
      </c>
      <c r="AT15" s="194"/>
      <c r="AU15" s="195"/>
      <c r="AV15" s="43"/>
      <c r="AW15" s="43"/>
      <c r="AX15" s="43"/>
      <c r="AY15" s="43"/>
      <c r="AZ15" s="43"/>
      <c r="BA15" s="43"/>
      <c r="BB15" s="43"/>
    </row>
    <row r="16" spans="1:54" s="47" customFormat="1" ht="14.4">
      <c r="A16" s="43">
        <v>8</v>
      </c>
      <c r="B16" s="43">
        <v>434</v>
      </c>
      <c r="C16" s="43">
        <v>0</v>
      </c>
      <c r="D16" s="43">
        <v>0</v>
      </c>
      <c r="E16" s="43">
        <v>0</v>
      </c>
      <c r="F16" s="43">
        <v>1</v>
      </c>
      <c r="G16" s="43">
        <v>0</v>
      </c>
      <c r="H16" s="43">
        <v>0</v>
      </c>
      <c r="I16" s="43">
        <v>1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1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 t="s">
        <v>517</v>
      </c>
      <c r="AL16" s="43">
        <v>1</v>
      </c>
      <c r="AM16" s="43">
        <v>0</v>
      </c>
      <c r="AN16" s="81">
        <v>-11.0625315232368</v>
      </c>
      <c r="AO16" s="81">
        <v>-68.783510103821797</v>
      </c>
      <c r="AP16" t="s">
        <v>485</v>
      </c>
      <c r="AQ16" s="43"/>
      <c r="AR16" s="43">
        <v>24</v>
      </c>
      <c r="AS16" s="27">
        <f t="shared" si="0"/>
        <v>69.606998112386137</v>
      </c>
      <c r="AT16" s="194"/>
      <c r="AU16" s="195"/>
      <c r="AV16" s="43"/>
      <c r="AW16" s="43"/>
      <c r="AX16" s="43"/>
      <c r="AY16" s="43"/>
      <c r="AZ16" s="43"/>
      <c r="BA16" s="43"/>
      <c r="BB16" s="43"/>
    </row>
    <row r="17" spans="1:54" s="47" customFormat="1" ht="14.4">
      <c r="A17" s="43">
        <v>9</v>
      </c>
      <c r="B17" s="43">
        <v>435</v>
      </c>
      <c r="C17" s="43">
        <v>0</v>
      </c>
      <c r="D17" s="43">
        <v>0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0</v>
      </c>
      <c r="K17" s="43">
        <v>0</v>
      </c>
      <c r="L17" s="43">
        <v>1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/>
      <c r="AL17" s="43">
        <v>0</v>
      </c>
      <c r="AM17" s="43">
        <v>0</v>
      </c>
      <c r="AN17" s="81">
        <v>-11.0628786667135</v>
      </c>
      <c r="AO17" s="81">
        <v>-68.783021941781001</v>
      </c>
      <c r="AP17" t="s">
        <v>486</v>
      </c>
      <c r="AQ17" s="43"/>
      <c r="AR17" s="43"/>
      <c r="AS17" s="27">
        <f t="shared" si="0"/>
        <v>65.787284600899113</v>
      </c>
      <c r="AT17" s="194"/>
      <c r="AU17" s="195"/>
      <c r="AV17" s="43"/>
      <c r="AW17" s="43"/>
      <c r="AX17" s="43"/>
      <c r="AY17" s="43"/>
      <c r="AZ17" s="43"/>
      <c r="BA17" s="43"/>
      <c r="BB17" s="43"/>
    </row>
    <row r="18" spans="1:54" s="47" customFormat="1" ht="14.4">
      <c r="A18" s="43">
        <v>10</v>
      </c>
      <c r="B18" s="43">
        <v>436</v>
      </c>
      <c r="C18" s="43">
        <v>0</v>
      </c>
      <c r="D18" s="43">
        <v>0</v>
      </c>
      <c r="E18" s="43">
        <v>0</v>
      </c>
      <c r="F18" s="43">
        <v>1</v>
      </c>
      <c r="G18" s="43">
        <v>0</v>
      </c>
      <c r="H18" s="43">
        <v>0</v>
      </c>
      <c r="I18" s="43">
        <v>1</v>
      </c>
      <c r="J18" s="43">
        <v>0</v>
      </c>
      <c r="K18" s="43">
        <v>0</v>
      </c>
      <c r="L18" s="43">
        <v>1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/>
      <c r="AL18" s="43">
        <v>0</v>
      </c>
      <c r="AM18" s="43">
        <v>0</v>
      </c>
      <c r="AN18" s="81">
        <v>-11.0632662823561</v>
      </c>
      <c r="AO18" s="81">
        <v>-68.782452307641506</v>
      </c>
      <c r="AP18" t="s">
        <v>487</v>
      </c>
      <c r="AQ18" s="43"/>
      <c r="AR18" s="43"/>
      <c r="AS18" s="27">
        <f t="shared" si="0"/>
        <v>75.643716243900087</v>
      </c>
      <c r="AT18" s="194"/>
      <c r="AU18" s="195"/>
      <c r="AV18" s="43"/>
      <c r="AW18" s="43"/>
      <c r="AX18" s="43"/>
      <c r="AY18" s="43"/>
      <c r="AZ18" s="43"/>
      <c r="BA18" s="43"/>
      <c r="BB18" s="43"/>
    </row>
    <row r="19" spans="1:54" s="47" customFormat="1" ht="14.4">
      <c r="A19" s="43">
        <v>11</v>
      </c>
      <c r="B19" s="43">
        <v>437</v>
      </c>
      <c r="C19" s="43">
        <v>0</v>
      </c>
      <c r="D19" s="43">
        <v>0</v>
      </c>
      <c r="E19" s="43">
        <v>0</v>
      </c>
      <c r="F19" s="43">
        <v>1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1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1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1</v>
      </c>
      <c r="AJ19" s="43">
        <v>0</v>
      </c>
      <c r="AK19" s="43" t="s">
        <v>518</v>
      </c>
      <c r="AL19" s="43">
        <v>1</v>
      </c>
      <c r="AM19" s="43">
        <v>0</v>
      </c>
      <c r="AN19" s="81">
        <v>-11.0636048697941</v>
      </c>
      <c r="AO19" s="81">
        <v>-68.781964145600796</v>
      </c>
      <c r="AP19" t="s">
        <v>488</v>
      </c>
      <c r="AQ19" s="43"/>
      <c r="AR19" s="43"/>
      <c r="AS19" s="27">
        <f t="shared" si="0"/>
        <v>65.233399939692347</v>
      </c>
      <c r="AT19" s="194"/>
      <c r="AU19" s="195"/>
      <c r="AV19" s="43"/>
      <c r="AW19" s="43"/>
      <c r="AX19" s="43"/>
      <c r="AY19" s="43"/>
      <c r="AZ19" s="43"/>
      <c r="BA19" s="43"/>
      <c r="BB19" s="43"/>
    </row>
    <row r="20" spans="1:54" s="47" customFormat="1" ht="14.4">
      <c r="A20" s="43">
        <v>12</v>
      </c>
      <c r="B20" s="43">
        <v>438</v>
      </c>
      <c r="C20" s="43">
        <v>0</v>
      </c>
      <c r="D20" s="43">
        <v>0</v>
      </c>
      <c r="E20" s="43">
        <v>0</v>
      </c>
      <c r="F20" s="43">
        <v>1</v>
      </c>
      <c r="G20" s="43">
        <v>0</v>
      </c>
      <c r="H20" s="43">
        <v>0</v>
      </c>
      <c r="I20" s="43">
        <v>1</v>
      </c>
      <c r="J20" s="43">
        <v>0</v>
      </c>
      <c r="K20" s="43">
        <v>0</v>
      </c>
      <c r="L20" s="43">
        <v>1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/>
      <c r="AL20" s="43">
        <v>0</v>
      </c>
      <c r="AM20" s="43">
        <v>0</v>
      </c>
      <c r="AN20" s="81">
        <v>-11.0631129471971</v>
      </c>
      <c r="AO20" s="81">
        <v>-68.781602717935996</v>
      </c>
      <c r="AP20" t="s">
        <v>489</v>
      </c>
      <c r="AQ20" s="43"/>
      <c r="AR20" s="43"/>
      <c r="AS20" s="27">
        <f t="shared" si="0"/>
        <v>67.436478844987718</v>
      </c>
      <c r="AT20" s="194"/>
      <c r="AU20" s="195"/>
      <c r="AV20" s="43"/>
      <c r="AW20" s="43"/>
      <c r="AX20" s="43"/>
      <c r="AY20" s="43"/>
      <c r="AZ20" s="43"/>
      <c r="BA20" s="43"/>
      <c r="BB20" s="43"/>
    </row>
    <row r="21" spans="1:54" s="47" customFormat="1" ht="14.4">
      <c r="A21" s="43">
        <v>13</v>
      </c>
      <c r="B21" s="43">
        <v>439</v>
      </c>
      <c r="C21" s="43">
        <v>0</v>
      </c>
      <c r="D21" s="43">
        <v>0</v>
      </c>
      <c r="E21" s="43">
        <v>0</v>
      </c>
      <c r="F21" s="43">
        <v>1</v>
      </c>
      <c r="G21" s="43">
        <v>0</v>
      </c>
      <c r="H21" s="43">
        <v>0</v>
      </c>
      <c r="I21" s="43">
        <v>1</v>
      </c>
      <c r="J21" s="43">
        <v>0</v>
      </c>
      <c r="K21" s="43">
        <v>0</v>
      </c>
      <c r="L21" s="43">
        <v>1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/>
      <c r="AL21" s="43">
        <v>0</v>
      </c>
      <c r="AM21" s="43">
        <v>0</v>
      </c>
      <c r="AN21" s="81">
        <v>-11.0628362198081</v>
      </c>
      <c r="AO21" s="81">
        <v>-68.781361654400797</v>
      </c>
      <c r="AP21" t="s">
        <v>490</v>
      </c>
      <c r="AQ21" s="43"/>
      <c r="AR21" s="43"/>
      <c r="AS21" s="27">
        <f t="shared" si="0"/>
        <v>40.483198456537693</v>
      </c>
      <c r="AT21" s="194"/>
      <c r="AU21" s="195"/>
      <c r="AV21" s="43"/>
      <c r="AW21" s="43"/>
      <c r="AX21" s="43"/>
      <c r="AY21" s="43"/>
      <c r="AZ21" s="43"/>
      <c r="BA21" s="43"/>
      <c r="BB21" s="43"/>
    </row>
    <row r="22" spans="1:54" s="47" customFormat="1" ht="14.4">
      <c r="A22" s="43">
        <v>14</v>
      </c>
      <c r="B22" s="43">
        <v>440</v>
      </c>
      <c r="C22" s="43">
        <v>0</v>
      </c>
      <c r="D22" s="43">
        <v>0</v>
      </c>
      <c r="E22" s="43">
        <v>0</v>
      </c>
      <c r="F22" s="43">
        <v>1</v>
      </c>
      <c r="G22" s="43">
        <v>0</v>
      </c>
      <c r="H22" s="43">
        <v>0</v>
      </c>
      <c r="I22" s="43">
        <v>1</v>
      </c>
      <c r="J22" s="43">
        <v>0</v>
      </c>
      <c r="K22" s="43">
        <v>0</v>
      </c>
      <c r="L22" s="43">
        <v>1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/>
      <c r="AL22" s="43">
        <v>0</v>
      </c>
      <c r="AM22" s="43">
        <v>0</v>
      </c>
      <c r="AN22" s="81">
        <v>-11.062519677575301</v>
      </c>
      <c r="AO22" s="81">
        <v>-68.781143389642196</v>
      </c>
      <c r="AP22" t="s">
        <v>532</v>
      </c>
      <c r="AQ22" s="43"/>
      <c r="AR22" s="43"/>
      <c r="AS22" s="27">
        <f t="shared" si="0"/>
        <v>42.499745395954804</v>
      </c>
      <c r="AT22" s="194"/>
      <c r="AU22" s="195"/>
      <c r="AV22" s="43"/>
      <c r="AW22" s="43"/>
      <c r="AX22" s="43"/>
      <c r="AY22" s="43"/>
      <c r="AZ22" s="43"/>
      <c r="BA22" s="43"/>
      <c r="BB22" s="43"/>
    </row>
    <row r="23" spans="1:54" s="47" customFormat="1" ht="14.4">
      <c r="A23" s="43">
        <v>15</v>
      </c>
      <c r="B23" s="43">
        <v>441</v>
      </c>
      <c r="C23" s="43">
        <v>0</v>
      </c>
      <c r="D23" s="43">
        <v>0</v>
      </c>
      <c r="E23" s="43">
        <v>0</v>
      </c>
      <c r="F23" s="43">
        <v>1</v>
      </c>
      <c r="G23" s="43">
        <v>0</v>
      </c>
      <c r="H23" s="43">
        <v>0</v>
      </c>
      <c r="I23" s="43">
        <v>1</v>
      </c>
      <c r="J23" s="43">
        <v>0</v>
      </c>
      <c r="K23" s="43">
        <v>0</v>
      </c>
      <c r="L23" s="43">
        <v>1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1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 t="s">
        <v>519</v>
      </c>
      <c r="AL23" s="43">
        <v>1</v>
      </c>
      <c r="AM23" s="43">
        <v>0</v>
      </c>
      <c r="AN23" s="81">
        <v>-11.0622100449773</v>
      </c>
      <c r="AO23" s="81">
        <v>-68.780895620584502</v>
      </c>
      <c r="AP23" t="s">
        <v>491</v>
      </c>
      <c r="AQ23" s="43"/>
      <c r="AR23" s="43">
        <v>24</v>
      </c>
      <c r="AS23" s="27">
        <f t="shared" si="0"/>
        <v>43.77762955974007</v>
      </c>
      <c r="AT23" s="194"/>
      <c r="AU23" s="195"/>
      <c r="AV23" s="43"/>
      <c r="AW23" s="43"/>
      <c r="AX23" s="43"/>
      <c r="AY23" s="43"/>
      <c r="AZ23" s="43"/>
      <c r="BA23" s="43"/>
      <c r="BB23" s="43"/>
    </row>
    <row r="24" spans="1:54" s="47" customFormat="1" ht="14.4">
      <c r="A24" s="43">
        <v>16</v>
      </c>
      <c r="B24" s="43">
        <v>442</v>
      </c>
      <c r="C24" s="43">
        <v>0</v>
      </c>
      <c r="D24" s="43">
        <v>0</v>
      </c>
      <c r="E24" s="43">
        <v>0</v>
      </c>
      <c r="F24" s="43">
        <v>1</v>
      </c>
      <c r="G24" s="43">
        <v>0</v>
      </c>
      <c r="H24" s="43">
        <v>1</v>
      </c>
      <c r="I24" s="43">
        <v>0</v>
      </c>
      <c r="J24" s="43">
        <v>0</v>
      </c>
      <c r="K24" s="43">
        <v>0</v>
      </c>
      <c r="L24" s="43">
        <v>1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/>
      <c r="AL24" s="43">
        <v>0</v>
      </c>
      <c r="AM24" s="43">
        <v>0</v>
      </c>
      <c r="AN24" s="81">
        <v>-11.0618663742701</v>
      </c>
      <c r="AO24" s="81">
        <v>-68.780714112527505</v>
      </c>
      <c r="AP24" t="s">
        <v>492</v>
      </c>
      <c r="AQ24" s="43"/>
      <c r="AR24" s="43"/>
      <c r="AS24" s="27">
        <f t="shared" si="0"/>
        <v>43.042872613717755</v>
      </c>
      <c r="AT24" s="194"/>
      <c r="AU24" s="195"/>
      <c r="AV24" s="43"/>
      <c r="AW24" s="43"/>
      <c r="AX24" s="43"/>
      <c r="AY24" s="43"/>
      <c r="AZ24" s="43"/>
      <c r="BA24" s="43"/>
      <c r="BB24" s="43"/>
    </row>
    <row r="25" spans="1:54" s="47" customFormat="1" ht="14.4">
      <c r="A25" s="43">
        <v>17</v>
      </c>
      <c r="B25" s="43">
        <v>443</v>
      </c>
      <c r="C25" s="43">
        <v>0</v>
      </c>
      <c r="D25" s="43">
        <v>0</v>
      </c>
      <c r="E25" s="43">
        <v>0</v>
      </c>
      <c r="F25" s="43">
        <v>1</v>
      </c>
      <c r="G25" s="43">
        <v>0</v>
      </c>
      <c r="H25" s="43">
        <v>1</v>
      </c>
      <c r="I25" s="43">
        <v>0</v>
      </c>
      <c r="J25" s="43">
        <v>0</v>
      </c>
      <c r="K25" s="43">
        <v>0</v>
      </c>
      <c r="L25" s="43">
        <v>1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/>
      <c r="AL25" s="43">
        <v>0</v>
      </c>
      <c r="AM25" s="43">
        <v>0</v>
      </c>
      <c r="AN25" s="81">
        <v>-11.061593329898299</v>
      </c>
      <c r="AO25" s="81">
        <v>-68.780472152905304</v>
      </c>
      <c r="AP25" t="s">
        <v>493</v>
      </c>
      <c r="AQ25" s="43"/>
      <c r="AR25" s="43"/>
      <c r="AS25" s="27">
        <f t="shared" si="0"/>
        <v>40.237001999990476</v>
      </c>
      <c r="AT25" s="194"/>
      <c r="AU25" s="195"/>
      <c r="AV25" s="43"/>
      <c r="AW25" s="43"/>
      <c r="AX25" s="43"/>
      <c r="AY25" s="43"/>
      <c r="AZ25" s="43"/>
      <c r="BA25" s="43"/>
      <c r="BB25" s="43"/>
    </row>
    <row r="26" spans="1:54" s="47" customFormat="1" ht="14.4">
      <c r="A26" s="43">
        <v>18</v>
      </c>
      <c r="B26" s="43">
        <v>444</v>
      </c>
      <c r="C26" s="43">
        <v>0</v>
      </c>
      <c r="D26" s="43">
        <v>0</v>
      </c>
      <c r="E26" s="43">
        <v>0</v>
      </c>
      <c r="F26" s="43">
        <v>1</v>
      </c>
      <c r="G26" s="43">
        <v>0</v>
      </c>
      <c r="H26" s="43">
        <v>1</v>
      </c>
      <c r="I26" s="43">
        <v>0</v>
      </c>
      <c r="J26" s="43">
        <v>0</v>
      </c>
      <c r="K26" s="43">
        <v>0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/>
      <c r="AL26" s="43">
        <v>0</v>
      </c>
      <c r="AM26" s="43">
        <v>0</v>
      </c>
      <c r="AN26" s="81">
        <v>-11.0611867914697</v>
      </c>
      <c r="AO26" s="81">
        <v>-68.780183200456193</v>
      </c>
      <c r="AP26" t="s">
        <v>494</v>
      </c>
      <c r="AQ26" s="43"/>
      <c r="AR26" s="43"/>
      <c r="AS26" s="27">
        <f t="shared" si="0"/>
        <v>55.116624784212974</v>
      </c>
      <c r="AT26" s="45"/>
      <c r="AU26" s="46"/>
      <c r="AV26" s="43"/>
      <c r="AW26" s="43"/>
      <c r="AX26" s="43"/>
      <c r="AY26" s="43"/>
      <c r="AZ26" s="43"/>
      <c r="BA26" s="43"/>
      <c r="BB26" s="43"/>
    </row>
    <row r="27" spans="1:54" s="47" customFormat="1" ht="14.4">
      <c r="A27" s="43">
        <v>19</v>
      </c>
      <c r="B27" s="43">
        <v>445</v>
      </c>
      <c r="C27" s="43">
        <v>0</v>
      </c>
      <c r="D27" s="43">
        <v>0</v>
      </c>
      <c r="E27" s="43">
        <v>0</v>
      </c>
      <c r="F27" s="43">
        <v>1</v>
      </c>
      <c r="G27" s="43">
        <v>0</v>
      </c>
      <c r="H27" s="43"/>
      <c r="I27" s="43">
        <v>1</v>
      </c>
      <c r="J27" s="43">
        <v>0</v>
      </c>
      <c r="K27" s="43">
        <v>0</v>
      </c>
      <c r="L27" s="43">
        <v>1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/>
      <c r="AL27" s="43">
        <v>0</v>
      </c>
      <c r="AM27" s="43">
        <v>0</v>
      </c>
      <c r="AN27" s="81">
        <v>-11.060944529385401</v>
      </c>
      <c r="AO27" s="81">
        <v>-68.780037313699694</v>
      </c>
      <c r="AP27" t="s">
        <v>495</v>
      </c>
      <c r="AQ27" s="43"/>
      <c r="AR27" s="43"/>
      <c r="AS27" s="27">
        <f t="shared" si="0"/>
        <v>31.291227225342055</v>
      </c>
      <c r="AT27" s="45"/>
      <c r="AU27" s="46"/>
      <c r="AV27" s="43"/>
      <c r="AW27" s="43"/>
      <c r="AX27" s="43"/>
      <c r="AY27" s="43"/>
      <c r="AZ27" s="43"/>
      <c r="BA27" s="43"/>
      <c r="BB27" s="43"/>
    </row>
    <row r="28" spans="1:54" s="47" customFormat="1" ht="14.4">
      <c r="A28" s="43">
        <v>20</v>
      </c>
      <c r="B28" s="43">
        <v>446</v>
      </c>
      <c r="C28" s="43">
        <v>0</v>
      </c>
      <c r="D28" s="43">
        <v>0</v>
      </c>
      <c r="E28" s="43">
        <v>0</v>
      </c>
      <c r="F28" s="43">
        <v>1</v>
      </c>
      <c r="G28" s="43">
        <v>0</v>
      </c>
      <c r="H28" s="43">
        <v>1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1</v>
      </c>
      <c r="O28" s="43">
        <v>0</v>
      </c>
      <c r="P28" s="43">
        <v>1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/>
      <c r="AL28" s="43">
        <v>0</v>
      </c>
      <c r="AM28" s="43">
        <v>0</v>
      </c>
      <c r="AN28" s="81">
        <v>-11.0606391727508</v>
      </c>
      <c r="AO28" s="81">
        <v>-68.779813013970895</v>
      </c>
      <c r="AP28" t="s">
        <v>496</v>
      </c>
      <c r="AQ28" s="43"/>
      <c r="AR28" s="43"/>
      <c r="AS28" s="27">
        <f t="shared" si="0"/>
        <v>41.857531629309499</v>
      </c>
      <c r="AT28" s="45"/>
      <c r="AU28" s="46"/>
      <c r="AV28" s="43">
        <v>1</v>
      </c>
      <c r="AW28" s="43">
        <v>1</v>
      </c>
      <c r="AX28" s="43">
        <v>1</v>
      </c>
      <c r="AY28" s="43"/>
      <c r="AZ28" s="43"/>
      <c r="BA28" s="43"/>
      <c r="BB28" s="43"/>
    </row>
    <row r="29" spans="1:54" s="47" customFormat="1" ht="14.4">
      <c r="A29" s="43"/>
      <c r="B29" s="43">
        <v>447</v>
      </c>
      <c r="C29" s="43"/>
      <c r="D29" s="43">
        <v>0</v>
      </c>
      <c r="E29" s="43">
        <v>0</v>
      </c>
      <c r="F29" s="43">
        <v>1</v>
      </c>
      <c r="G29" s="43">
        <v>0</v>
      </c>
      <c r="H29" s="43">
        <v>1</v>
      </c>
      <c r="I29" s="43">
        <v>0</v>
      </c>
      <c r="J29" s="43">
        <v>0</v>
      </c>
      <c r="K29" s="43">
        <v>0</v>
      </c>
      <c r="L29" s="43">
        <v>0</v>
      </c>
      <c r="M29" s="43">
        <v>1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81">
        <v>-11.06025</v>
      </c>
      <c r="AO29" s="81">
        <v>-68.779529999999994</v>
      </c>
      <c r="AP29" t="s">
        <v>497</v>
      </c>
      <c r="AQ29" s="43"/>
      <c r="AR29" s="43"/>
      <c r="AS29" s="27">
        <f t="shared" si="0"/>
        <v>53.165207823802739</v>
      </c>
      <c r="AT29" s="45"/>
      <c r="AU29" s="46"/>
      <c r="AV29" s="43"/>
      <c r="AW29" s="43"/>
      <c r="AX29" s="43"/>
      <c r="AY29" s="43"/>
      <c r="AZ29" s="43"/>
      <c r="BA29" s="43"/>
      <c r="BB29" s="43"/>
    </row>
    <row r="30" spans="1:54" s="47" customFormat="1" ht="14.4">
      <c r="A30" s="43">
        <v>21</v>
      </c>
      <c r="B30" s="43">
        <v>448</v>
      </c>
      <c r="C30" s="43">
        <v>0</v>
      </c>
      <c r="D30" s="43">
        <v>0</v>
      </c>
      <c r="E30" s="43">
        <v>0</v>
      </c>
      <c r="F30" s="43">
        <v>1</v>
      </c>
      <c r="G30" s="43">
        <v>0</v>
      </c>
      <c r="H30" s="43">
        <v>0</v>
      </c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1</v>
      </c>
      <c r="O30" s="43">
        <v>0</v>
      </c>
      <c r="P30" s="43">
        <v>1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1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1</v>
      </c>
      <c r="AJ30" s="43">
        <v>0</v>
      </c>
      <c r="AK30" s="43" t="s">
        <v>520</v>
      </c>
      <c r="AL30" s="43">
        <v>1</v>
      </c>
      <c r="AM30" s="43">
        <v>0</v>
      </c>
      <c r="AN30" s="81">
        <v>-11.0599524482089</v>
      </c>
      <c r="AO30" s="81">
        <v>-68.779308088123798</v>
      </c>
      <c r="AP30" t="s">
        <v>498</v>
      </c>
      <c r="AQ30" s="43"/>
      <c r="AR30" s="43">
        <v>24</v>
      </c>
      <c r="AS30" s="27">
        <f t="shared" si="0"/>
        <v>41.002048529480859</v>
      </c>
      <c r="AT30" s="45"/>
      <c r="AU30" s="46"/>
      <c r="AV30" s="43">
        <v>1</v>
      </c>
      <c r="AW30" s="43">
        <v>1</v>
      </c>
      <c r="AX30" s="43">
        <v>1</v>
      </c>
      <c r="AY30" s="43">
        <v>95</v>
      </c>
      <c r="AZ30" s="43">
        <f>AY30*1.25</f>
        <v>118.75</v>
      </c>
      <c r="BA30" s="43"/>
      <c r="BB30" s="43"/>
    </row>
    <row r="31" spans="1:54" s="47" customFormat="1" ht="14.4">
      <c r="A31" s="43">
        <v>22</v>
      </c>
      <c r="B31" s="43">
        <v>449</v>
      </c>
      <c r="C31" s="43">
        <v>0</v>
      </c>
      <c r="D31" s="43">
        <v>0</v>
      </c>
      <c r="E31" s="43">
        <v>0</v>
      </c>
      <c r="F31" s="43">
        <v>1</v>
      </c>
      <c r="G31" s="43">
        <v>0</v>
      </c>
      <c r="H31" s="43">
        <v>1</v>
      </c>
      <c r="I31" s="43">
        <v>0</v>
      </c>
      <c r="J31" s="43">
        <v>0</v>
      </c>
      <c r="K31" s="43">
        <v>0</v>
      </c>
      <c r="L31" s="43">
        <v>1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/>
      <c r="AL31" s="43">
        <v>0</v>
      </c>
      <c r="AM31" s="43">
        <v>0</v>
      </c>
      <c r="AN31" s="81">
        <v>-11.059766864491699</v>
      </c>
      <c r="AO31" s="81">
        <v>-68.779172301292405</v>
      </c>
      <c r="AP31" t="s">
        <v>499</v>
      </c>
      <c r="AQ31" s="43"/>
      <c r="AR31" s="43"/>
      <c r="AS31" s="27">
        <f t="shared" si="0"/>
        <v>25.405260449292921</v>
      </c>
      <c r="AT31" s="45"/>
      <c r="AU31" s="46"/>
      <c r="AV31" s="43"/>
      <c r="AW31" s="43"/>
      <c r="AX31" s="43"/>
      <c r="AY31" s="43"/>
      <c r="AZ31" s="43"/>
      <c r="BA31" s="43"/>
      <c r="BB31" s="43"/>
    </row>
    <row r="32" spans="1:54" s="47" customFormat="1">
      <c r="A32" s="43">
        <v>23</v>
      </c>
      <c r="B32" s="43">
        <v>450</v>
      </c>
      <c r="C32" s="43">
        <v>0</v>
      </c>
      <c r="D32" s="43">
        <v>0</v>
      </c>
      <c r="E32" s="43">
        <v>0</v>
      </c>
      <c r="F32" s="43">
        <v>1</v>
      </c>
      <c r="G32" s="43">
        <v>0</v>
      </c>
      <c r="H32" s="43">
        <v>1</v>
      </c>
      <c r="I32" s="43">
        <v>0</v>
      </c>
      <c r="J32" s="43">
        <v>0</v>
      </c>
      <c r="K32" s="43">
        <v>0</v>
      </c>
      <c r="L32" s="43">
        <v>1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/>
      <c r="AL32" s="43">
        <v>0</v>
      </c>
      <c r="AM32" s="43">
        <v>0</v>
      </c>
      <c r="AN32" s="81">
        <v>-11.0592784051574</v>
      </c>
      <c r="AO32" s="81">
        <v>-68.778830150296798</v>
      </c>
      <c r="AQ32" s="43"/>
      <c r="AR32" s="43"/>
      <c r="AS32" s="27">
        <f t="shared" si="0"/>
        <v>65.910809114408053</v>
      </c>
      <c r="AT32" s="45"/>
      <c r="AU32" s="46"/>
      <c r="AV32" s="43"/>
      <c r="AW32" s="43"/>
      <c r="AX32" s="43"/>
      <c r="AY32" s="43"/>
      <c r="AZ32" s="43"/>
      <c r="BA32" s="43"/>
      <c r="BB32" s="43"/>
    </row>
    <row r="33" spans="1:54" s="47" customFormat="1" ht="14.4">
      <c r="A33" s="86">
        <v>24</v>
      </c>
      <c r="B33" s="43">
        <v>451</v>
      </c>
      <c r="C33" s="86">
        <v>0</v>
      </c>
      <c r="D33" s="86">
        <v>0</v>
      </c>
      <c r="E33" s="86">
        <v>0</v>
      </c>
      <c r="F33" s="86">
        <v>1</v>
      </c>
      <c r="G33" s="86">
        <v>0</v>
      </c>
      <c r="H33" s="86">
        <v>0</v>
      </c>
      <c r="I33" s="86">
        <v>1</v>
      </c>
      <c r="J33" s="86">
        <v>0</v>
      </c>
      <c r="K33" s="86">
        <v>0</v>
      </c>
      <c r="L33" s="86">
        <v>1</v>
      </c>
      <c r="M33" s="86">
        <v>0</v>
      </c>
      <c r="N33" s="86">
        <v>0</v>
      </c>
      <c r="O33" s="86">
        <v>0</v>
      </c>
      <c r="P33" s="86">
        <v>0</v>
      </c>
      <c r="Q33" s="86">
        <v>0</v>
      </c>
      <c r="R33" s="86">
        <v>0</v>
      </c>
      <c r="S33" s="86">
        <v>0</v>
      </c>
      <c r="T33" s="86">
        <v>0</v>
      </c>
      <c r="U33" s="86">
        <v>0</v>
      </c>
      <c r="V33" s="86">
        <v>1</v>
      </c>
      <c r="W33" s="86">
        <v>0</v>
      </c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C33" s="86">
        <v>0</v>
      </c>
      <c r="AD33" s="86">
        <v>0</v>
      </c>
      <c r="AE33" s="86">
        <v>0</v>
      </c>
      <c r="AF33" s="86">
        <v>0</v>
      </c>
      <c r="AG33" s="86">
        <v>0</v>
      </c>
      <c r="AH33" s="86">
        <v>0</v>
      </c>
      <c r="AI33" s="86">
        <v>0</v>
      </c>
      <c r="AJ33" s="86">
        <v>0</v>
      </c>
      <c r="AK33" s="86" t="s">
        <v>521</v>
      </c>
      <c r="AL33" s="86">
        <v>1</v>
      </c>
      <c r="AM33" s="86">
        <v>0</v>
      </c>
      <c r="AN33" s="204">
        <v>-11.0589814228838</v>
      </c>
      <c r="AO33" s="204">
        <v>-68.778658993542194</v>
      </c>
      <c r="AP33" s="205" t="s">
        <v>500</v>
      </c>
      <c r="AQ33" s="86"/>
      <c r="AR33" s="86">
        <v>24</v>
      </c>
      <c r="AS33" s="86">
        <f t="shared" si="0"/>
        <v>37.939451977506252</v>
      </c>
      <c r="AT33" s="90"/>
      <c r="AU33" s="91"/>
      <c r="AV33" s="86"/>
      <c r="AW33" s="86"/>
      <c r="AX33" s="86"/>
      <c r="AY33" s="86"/>
      <c r="AZ33" s="86"/>
      <c r="BA33" s="86"/>
      <c r="BB33" s="86"/>
    </row>
    <row r="34" spans="1:54" s="47" customFormat="1" ht="14.4">
      <c r="A34" s="43">
        <v>25</v>
      </c>
      <c r="B34" s="43">
        <v>452</v>
      </c>
      <c r="C34" s="43">
        <v>0</v>
      </c>
      <c r="D34" s="43">
        <v>0</v>
      </c>
      <c r="E34" s="43">
        <v>0</v>
      </c>
      <c r="F34" s="43">
        <v>1</v>
      </c>
      <c r="G34" s="43">
        <v>0</v>
      </c>
      <c r="H34" s="43">
        <v>0</v>
      </c>
      <c r="I34" s="43">
        <v>1</v>
      </c>
      <c r="J34" s="43">
        <v>0</v>
      </c>
      <c r="K34" s="43">
        <v>0</v>
      </c>
      <c r="L34" s="43">
        <v>1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/>
      <c r="AL34" s="43">
        <v>0</v>
      </c>
      <c r="AM34" s="43">
        <v>0</v>
      </c>
      <c r="AN34" s="81">
        <v>-11.0586928457779</v>
      </c>
      <c r="AO34" s="81">
        <v>-68.778434693813296</v>
      </c>
      <c r="AP34" t="s">
        <v>501</v>
      </c>
      <c r="AQ34" s="43"/>
      <c r="AR34" s="43"/>
      <c r="AS34" s="27">
        <f t="shared" si="0"/>
        <v>40.358780605284529</v>
      </c>
      <c r="AT34" s="45"/>
      <c r="AU34" s="46"/>
      <c r="AV34" s="43"/>
      <c r="AW34" s="43"/>
      <c r="AX34" s="43"/>
      <c r="AY34" s="43"/>
      <c r="AZ34" s="43"/>
      <c r="BA34" s="43"/>
      <c r="BB34" s="43"/>
    </row>
    <row r="35" spans="1:54" s="47" customFormat="1" ht="14.4">
      <c r="A35" s="43">
        <v>26</v>
      </c>
      <c r="B35" s="43">
        <v>453</v>
      </c>
      <c r="C35" s="43">
        <v>0</v>
      </c>
      <c r="D35" s="43">
        <v>0</v>
      </c>
      <c r="E35" s="43">
        <v>0</v>
      </c>
      <c r="F35" s="43">
        <v>1</v>
      </c>
      <c r="G35" s="43">
        <v>0</v>
      </c>
      <c r="H35" s="43">
        <v>0</v>
      </c>
      <c r="I35" s="43">
        <v>1</v>
      </c>
      <c r="J35" s="43">
        <v>0</v>
      </c>
      <c r="K35" s="43">
        <v>0</v>
      </c>
      <c r="L35" s="43">
        <v>1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/>
      <c r="AL35" s="43">
        <v>0</v>
      </c>
      <c r="AM35" s="43">
        <v>0</v>
      </c>
      <c r="AN35" s="81">
        <v>-11.058797483803501</v>
      </c>
      <c r="AO35" s="81">
        <v>-68.778319023549599</v>
      </c>
      <c r="AP35" t="s">
        <v>502</v>
      </c>
      <c r="AQ35" s="43"/>
      <c r="AR35" s="43"/>
      <c r="AS35" s="27">
        <f t="shared" si="0"/>
        <v>17.167546587908422</v>
      </c>
      <c r="AT35" s="45"/>
      <c r="AU35" s="46"/>
      <c r="AV35" s="43"/>
      <c r="AW35" s="43"/>
      <c r="AX35" s="43"/>
      <c r="AY35" s="43"/>
      <c r="AZ35" s="43"/>
      <c r="BA35" s="43"/>
      <c r="BB35" s="43"/>
    </row>
    <row r="36" spans="1:54" s="47" customFormat="1" ht="14.4">
      <c r="A36" s="43">
        <v>27</v>
      </c>
      <c r="B36" s="43">
        <v>454</v>
      </c>
      <c r="C36" s="43">
        <v>0</v>
      </c>
      <c r="D36" s="43">
        <v>0</v>
      </c>
      <c r="E36" s="43">
        <v>0</v>
      </c>
      <c r="F36" s="43">
        <v>1</v>
      </c>
      <c r="G36" s="43">
        <v>0</v>
      </c>
      <c r="H36" s="43">
        <v>0</v>
      </c>
      <c r="I36" s="43">
        <v>1</v>
      </c>
      <c r="J36" s="43">
        <v>0</v>
      </c>
      <c r="K36" s="43">
        <v>0</v>
      </c>
      <c r="L36" s="43">
        <v>1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/>
      <c r="AL36" s="43">
        <v>0</v>
      </c>
      <c r="AM36" s="43">
        <v>0</v>
      </c>
      <c r="AN36" s="81">
        <v>-11.059001165891001</v>
      </c>
      <c r="AO36" s="81">
        <v>-68.777988106012302</v>
      </c>
      <c r="AP36" t="s">
        <v>503</v>
      </c>
      <c r="AQ36" s="43"/>
      <c r="AR36" s="43"/>
      <c r="AS36" s="27">
        <f t="shared" si="0"/>
        <v>42.627323105594918</v>
      </c>
      <c r="AT36" s="45"/>
      <c r="AU36" s="46"/>
      <c r="AV36" s="43"/>
      <c r="AW36" s="43"/>
      <c r="AX36" s="43"/>
      <c r="AY36" s="43"/>
      <c r="AZ36" s="43"/>
      <c r="BA36" s="43"/>
      <c r="BB36" s="43"/>
    </row>
    <row r="37" spans="1:54" s="47" customFormat="1" ht="14.4">
      <c r="A37" s="43">
        <v>28</v>
      </c>
      <c r="B37" s="43">
        <v>455</v>
      </c>
      <c r="C37" s="43">
        <v>0</v>
      </c>
      <c r="D37" s="43">
        <v>0</v>
      </c>
      <c r="E37" s="43">
        <v>0</v>
      </c>
      <c r="F37" s="43">
        <v>1</v>
      </c>
      <c r="G37" s="43">
        <v>0</v>
      </c>
      <c r="H37" s="43">
        <v>0</v>
      </c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1</v>
      </c>
      <c r="O37" s="43">
        <v>0</v>
      </c>
      <c r="P37" s="43">
        <v>1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/>
      <c r="AL37" s="43">
        <v>0</v>
      </c>
      <c r="AM37" s="43">
        <v>0</v>
      </c>
      <c r="AN37" s="81">
        <v>-11.059249598617001</v>
      </c>
      <c r="AO37" s="81">
        <v>-68.777694404125199</v>
      </c>
      <c r="AP37" t="s">
        <v>504</v>
      </c>
      <c r="AQ37" s="43"/>
      <c r="AR37" s="43"/>
      <c r="AS37" s="27">
        <f t="shared" si="0"/>
        <v>42.313355621822481</v>
      </c>
      <c r="AT37" s="45"/>
      <c r="AU37" s="46"/>
      <c r="AV37" s="43">
        <v>1</v>
      </c>
      <c r="AW37" s="43">
        <v>1</v>
      </c>
      <c r="AX37" s="43">
        <v>1</v>
      </c>
      <c r="AY37" s="43"/>
      <c r="AZ37" s="43"/>
      <c r="BA37" s="43"/>
      <c r="BB37" s="43"/>
    </row>
    <row r="38" spans="1:54" s="47" customFormat="1" ht="14.4">
      <c r="A38" s="43">
        <v>29</v>
      </c>
      <c r="B38" s="43" t="s">
        <v>243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/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1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/>
      <c r="AL38" s="43">
        <v>0</v>
      </c>
      <c r="AM38" s="43">
        <v>0</v>
      </c>
      <c r="AN38" s="82">
        <v>-11.059278220822922</v>
      </c>
      <c r="AO38" s="82">
        <v>-68.777648595510101</v>
      </c>
      <c r="AP38" t="s">
        <v>505</v>
      </c>
      <c r="AQ38" s="43"/>
      <c r="AR38" s="43"/>
      <c r="AS38" s="27">
        <f t="shared" si="0"/>
        <v>5.926426746016844</v>
      </c>
      <c r="AT38" s="45"/>
      <c r="AU38" s="46"/>
      <c r="AV38" s="43"/>
      <c r="AW38" s="43"/>
      <c r="AX38" s="43"/>
      <c r="AY38" s="43">
        <v>6</v>
      </c>
      <c r="AZ38" s="43">
        <f>AY38*1.25</f>
        <v>7.5</v>
      </c>
      <c r="BA38" s="43"/>
      <c r="BB38" s="43"/>
    </row>
    <row r="39" spans="1:54" s="47" customFormat="1" ht="14.4">
      <c r="A39" s="43">
        <v>30</v>
      </c>
      <c r="B39" s="43">
        <v>456</v>
      </c>
      <c r="C39" s="43">
        <v>0</v>
      </c>
      <c r="D39" s="43">
        <v>0</v>
      </c>
      <c r="E39" s="43">
        <v>0</v>
      </c>
      <c r="F39" s="43">
        <v>1</v>
      </c>
      <c r="G39" s="43">
        <v>0</v>
      </c>
      <c r="H39" s="43">
        <v>0</v>
      </c>
      <c r="I39" s="43">
        <v>1</v>
      </c>
      <c r="J39" s="43">
        <v>0</v>
      </c>
      <c r="K39" s="43">
        <v>0</v>
      </c>
      <c r="L39" s="43">
        <v>0</v>
      </c>
      <c r="M39" s="43">
        <v>0</v>
      </c>
      <c r="N39" s="43"/>
      <c r="O39" s="43">
        <v>0</v>
      </c>
      <c r="P39" s="43">
        <v>1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/>
      <c r="AL39" s="43">
        <v>0</v>
      </c>
      <c r="AM39" s="43">
        <v>0</v>
      </c>
      <c r="AN39" s="81">
        <v>-11.059342800532701</v>
      </c>
      <c r="AO39" s="81">
        <v>-68.777703282526303</v>
      </c>
      <c r="AP39" t="s">
        <v>506</v>
      </c>
      <c r="AQ39" s="43"/>
      <c r="AR39" s="43"/>
      <c r="AS39" s="27">
        <f t="shared" si="0"/>
        <v>9.3375031067075565</v>
      </c>
      <c r="AT39" s="45"/>
      <c r="AU39" s="46"/>
      <c r="AV39" s="43">
        <v>1</v>
      </c>
      <c r="AW39" s="43">
        <v>1</v>
      </c>
      <c r="AX39" s="43">
        <v>1</v>
      </c>
      <c r="AY39" s="43">
        <v>10</v>
      </c>
      <c r="AZ39" s="43">
        <f t="shared" ref="AZ39:AZ40" si="1">AY39*1.25</f>
        <v>12.5</v>
      </c>
      <c r="BA39" s="43">
        <v>1</v>
      </c>
      <c r="BB39" s="43"/>
    </row>
    <row r="40" spans="1:54" s="47" customFormat="1" ht="14.4">
      <c r="A40" s="43">
        <v>31</v>
      </c>
      <c r="B40" s="43">
        <v>457</v>
      </c>
      <c r="C40" s="43">
        <v>0</v>
      </c>
      <c r="D40" s="43">
        <v>0</v>
      </c>
      <c r="E40" s="43">
        <v>0</v>
      </c>
      <c r="F40" s="43">
        <v>1</v>
      </c>
      <c r="G40" s="43">
        <v>0</v>
      </c>
      <c r="H40" s="43">
        <v>0</v>
      </c>
      <c r="I40" s="43">
        <v>1</v>
      </c>
      <c r="J40" s="43">
        <v>0</v>
      </c>
      <c r="K40" s="43">
        <v>0</v>
      </c>
      <c r="L40" s="43">
        <v>0</v>
      </c>
      <c r="M40" s="43">
        <v>0</v>
      </c>
      <c r="N40" s="43">
        <v>1</v>
      </c>
      <c r="O40" s="43">
        <v>0</v>
      </c>
      <c r="P40" s="43">
        <v>1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/>
      <c r="AL40" s="43">
        <v>0</v>
      </c>
      <c r="AM40" s="43">
        <v>0</v>
      </c>
      <c r="AN40" s="81">
        <v>-11.059107597227101</v>
      </c>
      <c r="AO40" s="81">
        <v>-68.777514192634797</v>
      </c>
      <c r="AP40" t="s">
        <v>506</v>
      </c>
      <c r="AQ40" s="43"/>
      <c r="AR40" s="43"/>
      <c r="AS40" s="27">
        <f t="shared" si="0"/>
        <v>33.313903931332156</v>
      </c>
      <c r="AT40" s="45"/>
      <c r="AU40" s="46"/>
      <c r="AV40" s="43">
        <v>1</v>
      </c>
      <c r="AW40" s="43">
        <v>1</v>
      </c>
      <c r="AX40" s="43">
        <v>1</v>
      </c>
      <c r="AY40" s="43">
        <v>24</v>
      </c>
      <c r="AZ40" s="43">
        <f t="shared" si="1"/>
        <v>30</v>
      </c>
      <c r="BA40" s="43"/>
      <c r="BB40" s="43"/>
    </row>
    <row r="41" spans="1:54" s="47" customFormat="1" ht="14.4">
      <c r="A41" s="43">
        <v>32</v>
      </c>
      <c r="B41" s="43">
        <v>458</v>
      </c>
      <c r="C41" s="43">
        <v>0</v>
      </c>
      <c r="D41" s="43">
        <v>0</v>
      </c>
      <c r="E41" s="43">
        <v>0</v>
      </c>
      <c r="F41" s="43">
        <v>1</v>
      </c>
      <c r="G41" s="43">
        <v>0</v>
      </c>
      <c r="H41" s="43">
        <v>0</v>
      </c>
      <c r="I41" s="43">
        <v>1</v>
      </c>
      <c r="J41" s="43">
        <v>0</v>
      </c>
      <c r="K41" s="43">
        <v>0</v>
      </c>
      <c r="L41" s="43">
        <v>0</v>
      </c>
      <c r="M41" s="43">
        <v>0</v>
      </c>
      <c r="N41" s="43">
        <v>1</v>
      </c>
      <c r="O41" s="43">
        <v>0</v>
      </c>
      <c r="P41" s="43">
        <v>1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/>
      <c r="AL41" s="43">
        <v>0</v>
      </c>
      <c r="AM41" s="43">
        <v>0</v>
      </c>
      <c r="AN41" s="81">
        <v>-11.0589123223484</v>
      </c>
      <c r="AO41" s="81">
        <v>-68.777370192110496</v>
      </c>
      <c r="AP41" t="s">
        <v>507</v>
      </c>
      <c r="AQ41" s="43"/>
      <c r="AR41" s="43"/>
      <c r="AS41" s="27">
        <f t="shared" si="0"/>
        <v>26.803380444860636</v>
      </c>
      <c r="AT41" s="45"/>
      <c r="AU41" s="46"/>
      <c r="AV41" s="43">
        <v>1</v>
      </c>
      <c r="AW41" s="43">
        <v>1</v>
      </c>
      <c r="AX41" s="43">
        <v>1</v>
      </c>
      <c r="AY41" s="43"/>
      <c r="AZ41" s="43"/>
      <c r="BA41" s="43"/>
      <c r="BB41" s="43"/>
    </row>
    <row r="42" spans="1:54" s="47" customFormat="1" ht="14.4">
      <c r="A42" s="43">
        <v>34</v>
      </c>
      <c r="B42" s="43">
        <v>459</v>
      </c>
      <c r="C42" s="43">
        <v>0</v>
      </c>
      <c r="D42" s="43">
        <v>0</v>
      </c>
      <c r="E42" s="43">
        <v>0</v>
      </c>
      <c r="F42" s="43">
        <v>1</v>
      </c>
      <c r="G42" s="43">
        <v>0</v>
      </c>
      <c r="H42" s="43">
        <v>0</v>
      </c>
      <c r="I42" s="43">
        <v>1</v>
      </c>
      <c r="J42" s="43">
        <v>0</v>
      </c>
      <c r="K42" s="43">
        <v>0</v>
      </c>
      <c r="L42" s="43">
        <v>0</v>
      </c>
      <c r="M42" s="43">
        <v>0</v>
      </c>
      <c r="N42" s="43"/>
      <c r="O42" s="43">
        <v>0</v>
      </c>
      <c r="P42" s="43">
        <v>1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/>
      <c r="AL42" s="43">
        <v>0</v>
      </c>
      <c r="AM42" s="43">
        <v>0</v>
      </c>
      <c r="AN42" s="81">
        <v>-11.0588524352045</v>
      </c>
      <c r="AO42" s="81">
        <v>-68.777354434132604</v>
      </c>
      <c r="AP42" t="s">
        <v>508</v>
      </c>
      <c r="AQ42" s="43"/>
      <c r="AR42" s="43"/>
      <c r="AS42" s="27">
        <f t="shared" si="0"/>
        <v>6.8774054894065184</v>
      </c>
      <c r="AT42" s="45"/>
      <c r="AU42" s="46"/>
      <c r="AV42" s="43">
        <v>1</v>
      </c>
      <c r="AW42" s="43">
        <v>1</v>
      </c>
      <c r="AX42" s="43">
        <v>1</v>
      </c>
      <c r="AY42" s="43">
        <v>4</v>
      </c>
      <c r="AZ42" s="43">
        <f t="shared" ref="AZ42:AZ43" si="2">AY42*1.25</f>
        <v>5</v>
      </c>
      <c r="BA42" s="43">
        <v>1</v>
      </c>
      <c r="BB42" s="43"/>
    </row>
    <row r="43" spans="1:54" s="47" customFormat="1" ht="14.4">
      <c r="A43" s="43">
        <v>35</v>
      </c>
      <c r="B43" s="43">
        <v>460</v>
      </c>
      <c r="C43" s="43">
        <v>0</v>
      </c>
      <c r="D43" s="43">
        <v>0</v>
      </c>
      <c r="E43" s="43">
        <v>0</v>
      </c>
      <c r="F43" s="43">
        <v>1</v>
      </c>
      <c r="G43" s="43">
        <v>0</v>
      </c>
      <c r="H43" s="43">
        <v>0</v>
      </c>
      <c r="I43" s="43">
        <v>1</v>
      </c>
      <c r="J43" s="43">
        <v>0</v>
      </c>
      <c r="K43" s="43">
        <v>0</v>
      </c>
      <c r="L43" s="43">
        <v>0</v>
      </c>
      <c r="M43" s="43">
        <v>0</v>
      </c>
      <c r="N43" s="43">
        <v>1</v>
      </c>
      <c r="O43" s="43">
        <v>0</v>
      </c>
      <c r="P43" s="43">
        <v>1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/>
      <c r="AL43" s="43">
        <v>0</v>
      </c>
      <c r="AM43" s="43">
        <v>0</v>
      </c>
      <c r="AN43" s="81">
        <v>-11.059070266405501</v>
      </c>
      <c r="AO43" s="81">
        <v>-68.777053691446795</v>
      </c>
      <c r="AP43" t="s">
        <v>509</v>
      </c>
      <c r="AQ43" s="43"/>
      <c r="AR43" s="43"/>
      <c r="AS43" s="27">
        <f t="shared" si="0"/>
        <v>40.790262973404936</v>
      </c>
      <c r="AT43" s="45"/>
      <c r="AU43" s="46"/>
      <c r="AV43" s="43">
        <v>1</v>
      </c>
      <c r="AW43" s="43">
        <v>1</v>
      </c>
      <c r="AX43" s="43">
        <v>1</v>
      </c>
      <c r="AY43" s="43">
        <v>38</v>
      </c>
      <c r="AZ43" s="43">
        <f t="shared" si="2"/>
        <v>47.5</v>
      </c>
      <c r="BA43" s="43"/>
      <c r="BB43" s="43"/>
    </row>
    <row r="44" spans="1:54" s="47" customFormat="1">
      <c r="A44" s="43">
        <v>36</v>
      </c>
      <c r="B44" s="43">
        <v>461</v>
      </c>
      <c r="C44" s="43">
        <v>0</v>
      </c>
      <c r="D44" s="43">
        <v>0</v>
      </c>
      <c r="E44" s="43">
        <v>0</v>
      </c>
      <c r="F44" s="43">
        <v>1</v>
      </c>
      <c r="G44" s="43">
        <v>0</v>
      </c>
      <c r="H44" s="43">
        <v>0</v>
      </c>
      <c r="I44" s="43">
        <v>1</v>
      </c>
      <c r="J44" s="43">
        <v>0</v>
      </c>
      <c r="K44" s="43">
        <v>0</v>
      </c>
      <c r="L44" s="43">
        <v>1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/>
      <c r="AL44" s="43">
        <v>0</v>
      </c>
      <c r="AM44" s="43">
        <v>0</v>
      </c>
      <c r="AN44" s="81">
        <v>-11.0592239327292</v>
      </c>
      <c r="AO44" s="81">
        <v>-68.776830062270193</v>
      </c>
      <c r="AQ44" s="43"/>
      <c r="AR44" s="43"/>
      <c r="AS44" s="27">
        <f t="shared" si="0"/>
        <v>29.791537535480028</v>
      </c>
      <c r="AT44" s="45"/>
      <c r="AU44" s="46"/>
      <c r="AV44" s="43"/>
      <c r="AW44" s="43"/>
      <c r="AX44" s="43"/>
      <c r="AY44" s="43"/>
      <c r="AZ44" s="43"/>
      <c r="BA44" s="43"/>
      <c r="BB44" s="43"/>
    </row>
    <row r="45" spans="1:54" s="47" customFormat="1" ht="14.4">
      <c r="A45" s="43">
        <v>37</v>
      </c>
      <c r="B45" s="43">
        <v>462</v>
      </c>
      <c r="C45" s="43">
        <v>0</v>
      </c>
      <c r="D45" s="43">
        <v>0</v>
      </c>
      <c r="E45" s="43">
        <v>0</v>
      </c>
      <c r="F45" s="43">
        <v>1</v>
      </c>
      <c r="G45" s="43">
        <v>0</v>
      </c>
      <c r="H45" s="43">
        <v>0</v>
      </c>
      <c r="I45" s="43">
        <v>1</v>
      </c>
      <c r="J45" s="43">
        <v>0</v>
      </c>
      <c r="K45" s="43">
        <v>0</v>
      </c>
      <c r="L45" s="43">
        <v>1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1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 t="s">
        <v>522</v>
      </c>
      <c r="AL45" s="43">
        <v>1</v>
      </c>
      <c r="AM45" s="43">
        <v>0</v>
      </c>
      <c r="AN45" s="81">
        <v>-11.059526000343</v>
      </c>
      <c r="AO45" s="81">
        <v>-68.777026534080505</v>
      </c>
      <c r="AP45" t="s">
        <v>510</v>
      </c>
      <c r="AQ45" s="43"/>
      <c r="AR45" s="43">
        <v>24</v>
      </c>
      <c r="AS45" s="27">
        <f t="shared" si="0"/>
        <v>39.848292645949357</v>
      </c>
      <c r="AT45" s="45"/>
      <c r="AU45" s="46"/>
      <c r="AV45" s="43"/>
      <c r="AW45" s="43"/>
      <c r="AX45" s="43"/>
      <c r="AY45" s="43"/>
      <c r="AZ45" s="43"/>
      <c r="BA45" s="43"/>
      <c r="BB45" s="43"/>
    </row>
    <row r="46" spans="1:54" s="47" customFormat="1" ht="14.4">
      <c r="A46" s="43">
        <v>38</v>
      </c>
      <c r="B46" s="43">
        <v>463</v>
      </c>
      <c r="C46" s="43">
        <v>0</v>
      </c>
      <c r="D46" s="43">
        <v>0</v>
      </c>
      <c r="E46" s="43">
        <v>0</v>
      </c>
      <c r="F46" s="43">
        <v>1</v>
      </c>
      <c r="G46" s="43">
        <v>0</v>
      </c>
      <c r="H46" s="43">
        <v>1</v>
      </c>
      <c r="I46" s="43">
        <v>0</v>
      </c>
      <c r="J46" s="43">
        <v>0</v>
      </c>
      <c r="K46" s="43">
        <v>0</v>
      </c>
      <c r="L46" s="43">
        <v>1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/>
      <c r="AL46" s="43">
        <v>0</v>
      </c>
      <c r="AM46" s="43">
        <v>0</v>
      </c>
      <c r="AN46" s="81">
        <v>-11.0597973065316</v>
      </c>
      <c r="AO46" s="81">
        <v>-68.777217287323893</v>
      </c>
      <c r="AP46" t="s">
        <v>511</v>
      </c>
      <c r="AQ46" s="43"/>
      <c r="AR46" s="43"/>
      <c r="AS46" s="27">
        <f t="shared" si="0"/>
        <v>36.65289445390485</v>
      </c>
      <c r="AT46" s="45"/>
      <c r="AU46" s="46"/>
      <c r="AV46" s="43"/>
      <c r="AW46" s="43"/>
      <c r="AX46" s="43"/>
      <c r="AY46" s="43"/>
      <c r="AZ46" s="43"/>
      <c r="BA46" s="43"/>
      <c r="BB46" s="43"/>
    </row>
    <row r="47" spans="1:54" s="47" customFormat="1" ht="14.4">
      <c r="A47" s="43">
        <v>39</v>
      </c>
      <c r="B47" s="43">
        <v>464</v>
      </c>
      <c r="C47" s="43">
        <v>0</v>
      </c>
      <c r="D47" s="43">
        <v>0</v>
      </c>
      <c r="E47" s="43">
        <v>0</v>
      </c>
      <c r="F47" s="43">
        <v>1</v>
      </c>
      <c r="G47" s="43">
        <v>0</v>
      </c>
      <c r="H47" s="43">
        <v>1</v>
      </c>
      <c r="I47" s="43">
        <v>0</v>
      </c>
      <c r="J47" s="43">
        <v>0</v>
      </c>
      <c r="K47" s="43">
        <v>0</v>
      </c>
      <c r="L47" s="43">
        <v>1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/>
      <c r="AL47" s="43">
        <v>0</v>
      </c>
      <c r="AM47" s="43">
        <v>0</v>
      </c>
      <c r="AN47" s="81">
        <v>-11.059869600000001</v>
      </c>
      <c r="AO47" s="81">
        <v>-68.777199999999993</v>
      </c>
      <c r="AP47" t="s">
        <v>512</v>
      </c>
      <c r="AQ47" s="43"/>
      <c r="AR47" s="43"/>
      <c r="AS47" s="27">
        <f t="shared" si="0"/>
        <v>8.2566424468608623</v>
      </c>
      <c r="AT47" s="45"/>
      <c r="AU47" s="46"/>
      <c r="AV47" s="43"/>
      <c r="AW47" s="43"/>
      <c r="AX47" s="43"/>
      <c r="AY47" s="43"/>
      <c r="AZ47" s="43"/>
      <c r="BA47" s="43"/>
      <c r="BB47" s="43"/>
    </row>
    <row r="48" spans="1:54" s="47" customFormat="1" ht="14.4">
      <c r="A48" s="43">
        <v>40</v>
      </c>
      <c r="B48" s="43">
        <v>465</v>
      </c>
      <c r="C48" s="43">
        <v>0</v>
      </c>
      <c r="D48" s="43">
        <v>0</v>
      </c>
      <c r="E48" s="43">
        <v>0</v>
      </c>
      <c r="F48" s="43">
        <v>1</v>
      </c>
      <c r="G48" s="43">
        <v>0</v>
      </c>
      <c r="H48" s="43">
        <v>1</v>
      </c>
      <c r="I48" s="43">
        <v>0</v>
      </c>
      <c r="J48" s="43">
        <v>0</v>
      </c>
      <c r="K48" s="43">
        <v>0</v>
      </c>
      <c r="L48" s="43">
        <v>1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/>
      <c r="AL48" s="43">
        <v>0</v>
      </c>
      <c r="AM48" s="43">
        <v>0</v>
      </c>
      <c r="AN48" s="81">
        <v>-11.060275000000001</v>
      </c>
      <c r="AO48" s="81">
        <v>-68.777500000000003</v>
      </c>
      <c r="AP48" t="s">
        <v>513</v>
      </c>
      <c r="AQ48" s="43"/>
      <c r="AR48" s="43"/>
      <c r="AS48" s="27">
        <f t="shared" si="0"/>
        <v>55.712704993855944</v>
      </c>
      <c r="AT48" s="45"/>
      <c r="AU48" s="46"/>
      <c r="AV48" s="43"/>
      <c r="AW48" s="43"/>
      <c r="AX48" s="43"/>
      <c r="AY48" s="43"/>
      <c r="AZ48" s="43"/>
      <c r="BA48" s="43"/>
      <c r="BB48" s="43"/>
    </row>
    <row r="49" spans="1:54" s="47" customFormat="1" ht="14.4">
      <c r="A49" s="43">
        <v>41</v>
      </c>
      <c r="B49" s="43">
        <v>466</v>
      </c>
      <c r="C49" s="43">
        <v>0</v>
      </c>
      <c r="D49" s="43">
        <v>0</v>
      </c>
      <c r="E49" s="43">
        <v>0</v>
      </c>
      <c r="F49" s="43">
        <v>1</v>
      </c>
      <c r="G49" s="43">
        <v>0</v>
      </c>
      <c r="H49" s="43">
        <v>1</v>
      </c>
      <c r="I49" s="43">
        <v>0</v>
      </c>
      <c r="J49" s="43">
        <v>0</v>
      </c>
      <c r="K49" s="43">
        <v>0</v>
      </c>
      <c r="L49" s="43">
        <v>0</v>
      </c>
      <c r="M49" s="43">
        <v>1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/>
      <c r="AL49" s="43">
        <v>0</v>
      </c>
      <c r="AM49" s="43">
        <v>0</v>
      </c>
      <c r="AN49" s="81">
        <v>-11.060445</v>
      </c>
      <c r="AO49" s="81">
        <v>-68.777255999999994</v>
      </c>
      <c r="AP49" t="s">
        <v>514</v>
      </c>
      <c r="AQ49" s="43"/>
      <c r="AR49" s="43"/>
      <c r="AS49" s="27">
        <f t="shared" si="0"/>
        <v>32.655120634689005</v>
      </c>
      <c r="AT49" s="45"/>
      <c r="AU49" s="46"/>
      <c r="AV49" s="43"/>
      <c r="AW49" s="43"/>
      <c r="AX49" s="43"/>
      <c r="AY49" s="43"/>
      <c r="AZ49" s="43"/>
      <c r="BA49" s="43"/>
      <c r="BB49" s="43"/>
    </row>
    <row r="50" spans="1:54" s="47" customFormat="1" ht="14.4">
      <c r="A50" s="43">
        <v>42</v>
      </c>
      <c r="B50" s="43">
        <v>467</v>
      </c>
      <c r="C50" s="43">
        <v>0</v>
      </c>
      <c r="D50" s="43">
        <v>0</v>
      </c>
      <c r="E50" s="43">
        <v>0</v>
      </c>
      <c r="F50" s="43">
        <v>1</v>
      </c>
      <c r="G50" s="43">
        <v>0</v>
      </c>
      <c r="H50" s="43">
        <v>1</v>
      </c>
      <c r="I50" s="43">
        <v>0</v>
      </c>
      <c r="J50" s="43">
        <v>0</v>
      </c>
      <c r="K50" s="43">
        <v>0</v>
      </c>
      <c r="L50" s="43">
        <v>1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/>
      <c r="AL50" s="43">
        <v>0</v>
      </c>
      <c r="AM50" s="43">
        <v>0</v>
      </c>
      <c r="AN50" s="81">
        <v>-11.060667</v>
      </c>
      <c r="AO50" s="81">
        <v>-68.776968999999994</v>
      </c>
      <c r="AP50" t="s">
        <v>433</v>
      </c>
      <c r="AQ50" s="43"/>
      <c r="AR50" s="43"/>
      <c r="AS50" s="27">
        <f t="shared" si="0"/>
        <v>39.878701659506355</v>
      </c>
      <c r="AT50" s="45"/>
      <c r="AU50" s="46"/>
      <c r="AV50" s="43"/>
      <c r="AW50" s="43"/>
      <c r="AX50" s="43"/>
      <c r="AY50" s="43"/>
      <c r="AZ50" s="43"/>
      <c r="BA50" s="43"/>
      <c r="BB50" s="43"/>
    </row>
    <row r="51" spans="1:54" s="47" customFormat="1" ht="14.4">
      <c r="A51" s="43">
        <v>43</v>
      </c>
      <c r="B51" s="43">
        <v>468</v>
      </c>
      <c r="C51" s="43">
        <v>0</v>
      </c>
      <c r="D51" s="43">
        <v>0</v>
      </c>
      <c r="E51" s="43">
        <v>0</v>
      </c>
      <c r="F51" s="43">
        <v>1</v>
      </c>
      <c r="G51" s="43">
        <v>0</v>
      </c>
      <c r="H51" s="43">
        <v>1</v>
      </c>
      <c r="I51" s="43">
        <v>0</v>
      </c>
      <c r="J51" s="43">
        <v>0</v>
      </c>
      <c r="K51" s="43">
        <v>0</v>
      </c>
      <c r="L51" s="43">
        <v>1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/>
      <c r="AL51" s="43">
        <v>0</v>
      </c>
      <c r="AM51" s="43">
        <v>0</v>
      </c>
      <c r="AN51" s="81">
        <v>-11.0603001830232</v>
      </c>
      <c r="AO51" s="81">
        <v>-68.776676355223003</v>
      </c>
      <c r="AP51" t="s">
        <v>515</v>
      </c>
      <c r="AQ51" s="43"/>
      <c r="AR51" s="43"/>
      <c r="AS51" s="27">
        <f t="shared" si="0"/>
        <v>51.803452872838605</v>
      </c>
      <c r="AT51" s="45"/>
      <c r="AU51" s="46"/>
      <c r="AV51" s="43"/>
      <c r="AW51" s="43"/>
      <c r="AX51" s="43"/>
      <c r="AY51" s="43"/>
      <c r="AZ51" s="43"/>
      <c r="BA51" s="43"/>
      <c r="BB51" s="43"/>
    </row>
    <row r="52" spans="1:54" s="47" customFormat="1" ht="14.4">
      <c r="A52" s="43">
        <v>44</v>
      </c>
      <c r="B52" s="43">
        <v>469</v>
      </c>
      <c r="C52" s="43">
        <v>0</v>
      </c>
      <c r="D52" s="43">
        <v>0</v>
      </c>
      <c r="E52" s="43">
        <v>0</v>
      </c>
      <c r="F52" s="43">
        <v>1</v>
      </c>
      <c r="G52" s="43">
        <v>0</v>
      </c>
      <c r="H52" s="43">
        <v>1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1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1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 t="s">
        <v>523</v>
      </c>
      <c r="AL52" s="43">
        <v>1</v>
      </c>
      <c r="AM52" s="43">
        <v>0</v>
      </c>
      <c r="AN52" s="81">
        <v>-11.059938130892601</v>
      </c>
      <c r="AO52" s="81">
        <v>-68.776468468590707</v>
      </c>
      <c r="AP52" t="s">
        <v>516</v>
      </c>
      <c r="AQ52" s="43"/>
      <c r="AR52" s="43">
        <v>12</v>
      </c>
      <c r="AS52" s="27">
        <f t="shared" si="0"/>
        <v>46.210579098340475</v>
      </c>
      <c r="AT52" s="45"/>
      <c r="AU52" s="46"/>
      <c r="AV52" s="43"/>
      <c r="AW52" s="43"/>
      <c r="AX52" s="43"/>
      <c r="AY52" s="43"/>
      <c r="AZ52" s="43"/>
      <c r="BA52" s="43"/>
      <c r="BB52" s="43"/>
    </row>
    <row r="53" spans="1:54">
      <c r="A53" s="141" t="s">
        <v>22</v>
      </c>
      <c r="B53" s="141"/>
      <c r="C53" s="29">
        <f t="shared" ref="C53:AJ53" si="3">SUM(C8:C52)</f>
        <v>0</v>
      </c>
      <c r="D53" s="29">
        <f t="shared" si="3"/>
        <v>0</v>
      </c>
      <c r="E53" s="29">
        <f t="shared" si="3"/>
        <v>0</v>
      </c>
      <c r="F53" s="29">
        <f t="shared" si="3"/>
        <v>40</v>
      </c>
      <c r="G53" s="29">
        <f t="shared" si="3"/>
        <v>0</v>
      </c>
      <c r="H53" s="29">
        <f t="shared" si="3"/>
        <v>14</v>
      </c>
      <c r="I53" s="29">
        <f t="shared" si="3"/>
        <v>26</v>
      </c>
      <c r="J53" s="29">
        <f t="shared" si="3"/>
        <v>0</v>
      </c>
      <c r="K53" s="29">
        <f t="shared" si="3"/>
        <v>0</v>
      </c>
      <c r="L53" s="29">
        <f t="shared" si="3"/>
        <v>30</v>
      </c>
      <c r="M53" s="29">
        <f t="shared" si="3"/>
        <v>2</v>
      </c>
      <c r="N53" s="29">
        <f t="shared" si="3"/>
        <v>8</v>
      </c>
      <c r="O53" s="29">
        <f t="shared" si="3"/>
        <v>0</v>
      </c>
      <c r="P53" s="29">
        <f t="shared" si="3"/>
        <v>8</v>
      </c>
      <c r="Q53" s="29">
        <f t="shared" si="3"/>
        <v>0</v>
      </c>
      <c r="R53" s="29">
        <f t="shared" si="3"/>
        <v>0</v>
      </c>
      <c r="S53" s="29">
        <f t="shared" si="3"/>
        <v>0</v>
      </c>
      <c r="T53" s="29">
        <f t="shared" si="3"/>
        <v>0</v>
      </c>
      <c r="U53" s="29">
        <f t="shared" si="3"/>
        <v>0</v>
      </c>
      <c r="V53" s="29">
        <f t="shared" si="3"/>
        <v>9</v>
      </c>
      <c r="W53" s="29">
        <f t="shared" si="3"/>
        <v>0</v>
      </c>
      <c r="X53" s="29">
        <f t="shared" si="3"/>
        <v>1</v>
      </c>
      <c r="Y53" s="29">
        <f t="shared" si="3"/>
        <v>0</v>
      </c>
      <c r="Z53" s="29">
        <f t="shared" si="3"/>
        <v>0</v>
      </c>
      <c r="AA53" s="29">
        <f t="shared" si="3"/>
        <v>0</v>
      </c>
      <c r="AB53" s="29">
        <f t="shared" si="3"/>
        <v>0</v>
      </c>
      <c r="AC53" s="29">
        <f t="shared" si="3"/>
        <v>0</v>
      </c>
      <c r="AD53" s="29">
        <f t="shared" si="3"/>
        <v>0</v>
      </c>
      <c r="AE53" s="29">
        <f t="shared" si="3"/>
        <v>0</v>
      </c>
      <c r="AF53" s="29">
        <f t="shared" si="3"/>
        <v>0</v>
      </c>
      <c r="AG53" s="29">
        <f t="shared" si="3"/>
        <v>0</v>
      </c>
      <c r="AH53" s="29">
        <f t="shared" si="3"/>
        <v>0</v>
      </c>
      <c r="AI53" s="29">
        <f t="shared" si="3"/>
        <v>2</v>
      </c>
      <c r="AJ53" s="29">
        <f t="shared" si="3"/>
        <v>0</v>
      </c>
      <c r="AK53" s="29">
        <f>COUNTA(AK8:AK52)</f>
        <v>8</v>
      </c>
      <c r="AL53" s="29">
        <f>SUM(AL8:AL52)</f>
        <v>7</v>
      </c>
      <c r="AM53" s="29">
        <f>SUM(AM8:AM52)</f>
        <v>0</v>
      </c>
      <c r="AN53" s="142" t="s">
        <v>25</v>
      </c>
      <c r="AO53" s="142"/>
      <c r="AP53" s="142">
        <f>AR53+AS53</f>
        <v>1966.9503536941206</v>
      </c>
      <c r="AQ53" s="142"/>
      <c r="AR53" s="25">
        <f>SUM(AR8:AR52)</f>
        <v>184</v>
      </c>
      <c r="AS53" s="25">
        <f>SUM(AS8:AS52)</f>
        <v>1782.9503536941206</v>
      </c>
      <c r="AT53" s="142" t="s">
        <v>74</v>
      </c>
      <c r="AU53" s="142"/>
      <c r="AV53" s="29">
        <f t="shared" ref="AV53:BB53" si="4">SUM(AV8:AV52)</f>
        <v>8</v>
      </c>
      <c r="AW53" s="29">
        <f t="shared" si="4"/>
        <v>8</v>
      </c>
      <c r="AX53" s="29">
        <f t="shared" si="4"/>
        <v>8</v>
      </c>
      <c r="AY53" s="29">
        <f t="shared" si="4"/>
        <v>177</v>
      </c>
      <c r="AZ53" s="29">
        <f t="shared" si="4"/>
        <v>360</v>
      </c>
      <c r="BA53" s="29">
        <f t="shared" si="4"/>
        <v>2</v>
      </c>
      <c r="BB53" s="29">
        <f t="shared" si="4"/>
        <v>0</v>
      </c>
    </row>
    <row r="54" spans="1:54" ht="10.95" customHeight="1"/>
    <row r="55" spans="1:54" ht="10.95" customHeight="1"/>
    <row r="56" spans="1:54" ht="10.95" customHeight="1"/>
    <row r="57" spans="1:54" ht="10.95" customHeight="1"/>
    <row r="58" spans="1:54" ht="10.95" customHeight="1"/>
    <row r="59" spans="1:54" ht="10.95" customHeight="1"/>
    <row r="60" spans="1:54" ht="10.95" customHeight="1"/>
    <row r="61" spans="1:54" ht="10.95" customHeight="1"/>
    <row r="62" spans="1:54" ht="10.95" customHeight="1"/>
    <row r="63" spans="1:54" ht="10.95" customHeight="1"/>
    <row r="64" spans="1:5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  <row r="192" ht="10.95" customHeight="1"/>
    <row r="193" ht="10.95" customHeight="1"/>
    <row r="194" ht="10.95" customHeight="1"/>
    <row r="195" ht="10.95" customHeight="1"/>
    <row r="196" ht="10.95" customHeight="1"/>
    <row r="197" ht="10.95" customHeight="1"/>
    <row r="198" ht="10.95" customHeight="1"/>
    <row r="199" ht="10.95" customHeight="1"/>
    <row r="200" ht="10.95" customHeight="1"/>
    <row r="201" ht="10.95" customHeight="1"/>
    <row r="202" ht="10.95" customHeight="1"/>
    <row r="203" ht="10.95" customHeight="1"/>
    <row r="204" ht="10.95" customHeight="1"/>
    <row r="205" ht="10.95" customHeight="1"/>
    <row r="206" ht="10.95" customHeight="1"/>
    <row r="207" ht="10.95" customHeight="1"/>
    <row r="208" ht="10.95" customHeight="1"/>
    <row r="209" ht="10.95" customHeight="1"/>
    <row r="210" ht="10.95" customHeight="1"/>
    <row r="211" ht="10.95" customHeight="1"/>
    <row r="212" ht="10.95" customHeight="1"/>
    <row r="213" ht="10.95" customHeight="1"/>
    <row r="214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42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9:AU19"/>
    <mergeCell ref="AP7:AQ7"/>
    <mergeCell ref="AT8:AU8"/>
    <mergeCell ref="AT9:AU9"/>
    <mergeCell ref="AT10:AU10"/>
    <mergeCell ref="AT11:AU11"/>
    <mergeCell ref="AT12:AU12"/>
    <mergeCell ref="AT13:AU13"/>
    <mergeCell ref="AT15:AU15"/>
    <mergeCell ref="AT16:AU16"/>
    <mergeCell ref="AT17:AU17"/>
    <mergeCell ref="AT18:AU18"/>
    <mergeCell ref="A53:B53"/>
    <mergeCell ref="AN53:AO53"/>
    <mergeCell ref="AP53:AQ53"/>
    <mergeCell ref="AT53:AU53"/>
    <mergeCell ref="AT20:AU20"/>
    <mergeCell ref="AT21:AU21"/>
    <mergeCell ref="AT22:AU22"/>
    <mergeCell ref="AT23:AU23"/>
    <mergeCell ref="AT24:AU24"/>
    <mergeCell ref="AT25:AU2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3F23-E992-47E9-A1B8-5CB8F2624B80}">
  <sheetPr>
    <tabColor theme="9"/>
    <pageSetUpPr fitToPage="1"/>
  </sheetPr>
  <dimension ref="A1:BB179"/>
  <sheetViews>
    <sheetView showGridLines="0" zoomScale="85" zoomScaleNormal="85" workbookViewId="0">
      <pane xSplit="2" ySplit="7" topLeftCell="W8" activePane="bottomRight" state="frozen"/>
      <selection pane="topRight" activeCell="C1" sqref="C1"/>
      <selection pane="bottomLeft" activeCell="A8" sqref="A8"/>
      <selection pane="bottomRight" activeCell="AO21" sqref="AO21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3">
        <v>1</v>
      </c>
      <c r="B8" s="43">
        <v>441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1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1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/>
      <c r="AM8" s="43">
        <v>0</v>
      </c>
      <c r="AN8" s="81">
        <v>-11.0622100449773</v>
      </c>
      <c r="AO8" s="81">
        <v>-68.780895620584502</v>
      </c>
      <c r="AP8" s="43">
        <v>2950</v>
      </c>
      <c r="AQ8" s="43">
        <v>2963</v>
      </c>
      <c r="AR8" s="43">
        <f>AQ8-AP8</f>
        <v>13</v>
      </c>
      <c r="AS8" s="43"/>
      <c r="AT8" s="198" t="s">
        <v>530</v>
      </c>
      <c r="AU8" s="199"/>
      <c r="AV8" s="43"/>
      <c r="AW8" s="43"/>
      <c r="AX8" s="43"/>
      <c r="AY8" s="43"/>
      <c r="AZ8" s="43"/>
      <c r="BA8" s="43"/>
      <c r="BB8" s="43"/>
    </row>
    <row r="9" spans="1:54" s="47" customFormat="1">
      <c r="A9" s="43">
        <v>2</v>
      </c>
      <c r="B9" s="43">
        <v>470</v>
      </c>
      <c r="C9" s="43">
        <v>0</v>
      </c>
      <c r="D9" s="43">
        <v>0</v>
      </c>
      <c r="E9" s="43">
        <v>0</v>
      </c>
      <c r="F9" s="43">
        <v>1</v>
      </c>
      <c r="G9" s="43">
        <v>0</v>
      </c>
      <c r="H9" s="43">
        <v>1</v>
      </c>
      <c r="I9" s="43">
        <v>0</v>
      </c>
      <c r="J9" s="43">
        <v>0</v>
      </c>
      <c r="K9" s="43">
        <v>0</v>
      </c>
      <c r="L9" s="43">
        <v>0</v>
      </c>
      <c r="M9" s="43">
        <v>1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81">
        <v>-11.0624249122666</v>
      </c>
      <c r="AO9" s="81">
        <v>-68.780585154891</v>
      </c>
      <c r="AP9" s="43" t="s">
        <v>494</v>
      </c>
      <c r="AQ9" s="43" t="s">
        <v>494</v>
      </c>
      <c r="AR9" s="43">
        <f t="shared" ref="AR9:AR17" si="0">AQ9-AP9</f>
        <v>0</v>
      </c>
      <c r="AS9" s="27" t="s">
        <v>531</v>
      </c>
      <c r="AT9" s="194"/>
      <c r="AU9" s="195"/>
      <c r="AV9" s="43"/>
      <c r="AW9" s="43"/>
      <c r="AX9" s="43"/>
      <c r="AY9" s="43"/>
      <c r="AZ9" s="43"/>
      <c r="BA9" s="43"/>
      <c r="BB9" s="43"/>
    </row>
    <row r="10" spans="1:54" s="47" customFormat="1">
      <c r="A10" s="43">
        <v>3</v>
      </c>
      <c r="B10" s="43">
        <f>B9+1</f>
        <v>471</v>
      </c>
      <c r="C10" s="43">
        <v>0</v>
      </c>
      <c r="D10" s="43">
        <v>0</v>
      </c>
      <c r="E10" s="43">
        <v>0</v>
      </c>
      <c r="F10" s="43">
        <v>1</v>
      </c>
      <c r="G10" s="43">
        <v>0</v>
      </c>
      <c r="H10" s="43">
        <v>1</v>
      </c>
      <c r="I10" s="43">
        <v>0</v>
      </c>
      <c r="J10" s="43">
        <v>0</v>
      </c>
      <c r="K10" s="43">
        <v>0</v>
      </c>
      <c r="L10" s="43">
        <v>1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81">
        <v>-11.0625940419975</v>
      </c>
      <c r="AO10" s="81">
        <v>-68.780282735824599</v>
      </c>
      <c r="AP10" s="43" t="s">
        <v>524</v>
      </c>
      <c r="AQ10" s="43" t="s">
        <v>524</v>
      </c>
      <c r="AR10" s="43">
        <f t="shared" si="0"/>
        <v>0</v>
      </c>
      <c r="AS10" s="27">
        <f t="shared" ref="AS10:AS17" si="1">AP10-AQ9</f>
        <v>38</v>
      </c>
      <c r="AT10" s="194"/>
      <c r="AU10" s="195"/>
      <c r="AV10" s="43"/>
      <c r="AW10" s="43"/>
      <c r="AX10" s="43"/>
      <c r="AY10" s="43"/>
      <c r="AZ10" s="43"/>
      <c r="BA10" s="43"/>
      <c r="BB10" s="43"/>
    </row>
    <row r="11" spans="1:54" s="47" customFormat="1">
      <c r="A11" s="43">
        <v>4</v>
      </c>
      <c r="B11" s="43">
        <f t="shared" ref="B11:B17" si="2">B10+1</f>
        <v>472</v>
      </c>
      <c r="C11" s="43">
        <v>0</v>
      </c>
      <c r="D11" s="43">
        <v>0</v>
      </c>
      <c r="E11" s="43">
        <v>0</v>
      </c>
      <c r="F11" s="43">
        <v>1</v>
      </c>
      <c r="G11" s="43">
        <v>0</v>
      </c>
      <c r="H11" s="43">
        <v>1</v>
      </c>
      <c r="I11" s="43">
        <v>0</v>
      </c>
      <c r="J11" s="43">
        <v>0</v>
      </c>
      <c r="K11" s="43">
        <v>0</v>
      </c>
      <c r="L11" s="43">
        <v>1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1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 t="s">
        <v>220</v>
      </c>
      <c r="AL11" s="43">
        <v>1</v>
      </c>
      <c r="AM11" s="43">
        <v>0</v>
      </c>
      <c r="AN11" s="81">
        <v>-11.062773701098999</v>
      </c>
      <c r="AO11" s="81">
        <v>-68.780037984252004</v>
      </c>
      <c r="AP11" s="43">
        <v>3076</v>
      </c>
      <c r="AQ11" s="43">
        <v>3102</v>
      </c>
      <c r="AR11" s="43">
        <f t="shared" si="0"/>
        <v>26</v>
      </c>
      <c r="AS11" s="27">
        <f t="shared" si="1"/>
        <v>35</v>
      </c>
      <c r="AT11" s="194"/>
      <c r="AU11" s="195"/>
      <c r="AV11" s="43"/>
      <c r="AW11" s="43"/>
      <c r="AX11" s="43"/>
      <c r="AY11" s="43"/>
      <c r="AZ11" s="43"/>
      <c r="BA11" s="43"/>
      <c r="BB11" s="43"/>
    </row>
    <row r="12" spans="1:54" s="47" customFormat="1">
      <c r="A12" s="43">
        <v>5</v>
      </c>
      <c r="B12" s="43">
        <f t="shared" si="2"/>
        <v>473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1</v>
      </c>
      <c r="I12" s="43">
        <v>0</v>
      </c>
      <c r="J12" s="43">
        <v>0</v>
      </c>
      <c r="K12" s="43">
        <v>0</v>
      </c>
      <c r="L12" s="43">
        <v>1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/>
      <c r="AL12" s="43">
        <v>0</v>
      </c>
      <c r="AM12" s="43">
        <v>0</v>
      </c>
      <c r="AN12" s="81">
        <v>-11.062469004462701</v>
      </c>
      <c r="AO12" s="81">
        <v>-68.779816702008205</v>
      </c>
      <c r="AP12" s="43" t="s">
        <v>525</v>
      </c>
      <c r="AQ12" s="43" t="s">
        <v>525</v>
      </c>
      <c r="AR12" s="43">
        <f t="shared" si="0"/>
        <v>0</v>
      </c>
      <c r="AS12" s="27">
        <f t="shared" si="1"/>
        <v>42</v>
      </c>
      <c r="AT12" s="45"/>
      <c r="AU12" s="46"/>
      <c r="AV12" s="43"/>
      <c r="AW12" s="43"/>
      <c r="AX12" s="43"/>
      <c r="AY12" s="43"/>
      <c r="AZ12" s="43"/>
      <c r="BA12" s="43"/>
      <c r="BB12" s="43"/>
    </row>
    <row r="13" spans="1:54" s="47" customFormat="1">
      <c r="A13" s="43">
        <v>6</v>
      </c>
      <c r="B13" s="43">
        <f t="shared" si="2"/>
        <v>474</v>
      </c>
      <c r="C13" s="43">
        <v>0</v>
      </c>
      <c r="D13" s="43">
        <v>0</v>
      </c>
      <c r="E13" s="43">
        <v>0</v>
      </c>
      <c r="F13" s="43">
        <v>1</v>
      </c>
      <c r="G13" s="43">
        <v>0</v>
      </c>
      <c r="H13" s="43">
        <v>1</v>
      </c>
      <c r="I13" s="43">
        <v>0</v>
      </c>
      <c r="J13" s="43">
        <v>0</v>
      </c>
      <c r="K13" s="43">
        <v>0</v>
      </c>
      <c r="L13" s="43">
        <v>0</v>
      </c>
      <c r="M13" s="43">
        <v>1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/>
      <c r="AL13" s="43">
        <v>0</v>
      </c>
      <c r="AM13" s="43">
        <v>0</v>
      </c>
      <c r="AN13" s="81">
        <v>-11.0621307447588</v>
      </c>
      <c r="AO13" s="81">
        <v>-68.779586702585206</v>
      </c>
      <c r="AP13" s="43" t="s">
        <v>526</v>
      </c>
      <c r="AQ13" s="43" t="s">
        <v>526</v>
      </c>
      <c r="AR13" s="43">
        <f t="shared" si="0"/>
        <v>0</v>
      </c>
      <c r="AS13" s="27">
        <f t="shared" si="1"/>
        <v>55</v>
      </c>
      <c r="AT13" s="45"/>
      <c r="AU13" s="46"/>
      <c r="AV13" s="43"/>
      <c r="AW13" s="43"/>
      <c r="AX13" s="43"/>
      <c r="AY13" s="43"/>
      <c r="AZ13" s="43"/>
      <c r="BA13" s="43"/>
      <c r="BB13" s="43"/>
    </row>
    <row r="14" spans="1:54" s="47" customFormat="1">
      <c r="A14" s="43">
        <v>7</v>
      </c>
      <c r="B14" s="43">
        <f t="shared" si="2"/>
        <v>475</v>
      </c>
      <c r="C14" s="43">
        <v>0</v>
      </c>
      <c r="D14" s="43">
        <v>0</v>
      </c>
      <c r="E14" s="43">
        <v>0</v>
      </c>
      <c r="F14" s="43">
        <v>1</v>
      </c>
      <c r="G14" s="43">
        <v>0</v>
      </c>
      <c r="H14" s="43">
        <v>0</v>
      </c>
      <c r="I14" s="43">
        <v>1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/>
      <c r="AL14" s="43">
        <v>0</v>
      </c>
      <c r="AM14" s="43">
        <v>0</v>
      </c>
      <c r="AN14" s="81">
        <v>-11.0617980784631</v>
      </c>
      <c r="AO14" s="81">
        <v>-68.779368773102803</v>
      </c>
      <c r="AP14" s="43" t="s">
        <v>527</v>
      </c>
      <c r="AQ14" s="43" t="s">
        <v>527</v>
      </c>
      <c r="AR14" s="43">
        <f t="shared" si="0"/>
        <v>0</v>
      </c>
      <c r="AS14" s="27">
        <f t="shared" si="1"/>
        <v>43</v>
      </c>
      <c r="AT14" s="45"/>
      <c r="AU14" s="46"/>
      <c r="AV14" s="43"/>
      <c r="AW14" s="43"/>
      <c r="AX14" s="43"/>
      <c r="AY14" s="43"/>
      <c r="AZ14" s="43"/>
      <c r="BA14" s="43"/>
      <c r="BB14" s="43"/>
    </row>
    <row r="15" spans="1:54" s="47" customFormat="1">
      <c r="A15" s="43">
        <v>8</v>
      </c>
      <c r="B15" s="43">
        <f t="shared" si="2"/>
        <v>476</v>
      </c>
      <c r="C15" s="43">
        <v>0</v>
      </c>
      <c r="D15" s="43">
        <v>0</v>
      </c>
      <c r="E15" s="43">
        <v>0</v>
      </c>
      <c r="F15" s="43">
        <v>1</v>
      </c>
      <c r="G15" s="43">
        <v>0</v>
      </c>
      <c r="H15" s="43">
        <v>0</v>
      </c>
      <c r="I15" s="43">
        <v>1</v>
      </c>
      <c r="J15" s="43">
        <v>0</v>
      </c>
      <c r="K15" s="43">
        <v>0</v>
      </c>
      <c r="L15" s="43">
        <v>1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/>
      <c r="AL15" s="43">
        <v>0</v>
      </c>
      <c r="AM15" s="43">
        <v>0</v>
      </c>
      <c r="AN15" s="81">
        <v>-11.062057367359101</v>
      </c>
      <c r="AO15" s="81">
        <v>-68.778935596346898</v>
      </c>
      <c r="AP15" s="43" t="s">
        <v>528</v>
      </c>
      <c r="AQ15" s="43" t="s">
        <v>528</v>
      </c>
      <c r="AR15" s="43">
        <f t="shared" si="0"/>
        <v>0</v>
      </c>
      <c r="AS15" s="27">
        <f t="shared" si="1"/>
        <v>55</v>
      </c>
      <c r="AT15" s="194"/>
      <c r="AU15" s="195"/>
      <c r="AV15" s="43"/>
      <c r="AW15" s="43"/>
      <c r="AX15" s="43"/>
      <c r="AY15" s="43"/>
      <c r="AZ15" s="43"/>
      <c r="BA15" s="43"/>
      <c r="BB15" s="43"/>
    </row>
    <row r="16" spans="1:54" s="47" customFormat="1">
      <c r="A16" s="43">
        <v>9</v>
      </c>
      <c r="B16" s="43">
        <f t="shared" si="2"/>
        <v>477</v>
      </c>
      <c r="C16" s="43">
        <v>0</v>
      </c>
      <c r="D16" s="43">
        <v>0</v>
      </c>
      <c r="E16" s="43">
        <v>0</v>
      </c>
      <c r="F16" s="43">
        <v>1</v>
      </c>
      <c r="G16" s="43">
        <v>0</v>
      </c>
      <c r="H16" s="43">
        <v>0</v>
      </c>
      <c r="I16" s="43">
        <v>1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/>
      <c r="AL16" s="43">
        <v>0</v>
      </c>
      <c r="AM16" s="43">
        <v>0</v>
      </c>
      <c r="AN16" s="81">
        <v>-11.062141603296199</v>
      </c>
      <c r="AO16" s="81">
        <v>-68.778934590518503</v>
      </c>
      <c r="AP16" s="43" t="s">
        <v>529</v>
      </c>
      <c r="AQ16" s="43" t="s">
        <v>529</v>
      </c>
      <c r="AR16" s="43">
        <f t="shared" si="0"/>
        <v>0</v>
      </c>
      <c r="AS16" s="27">
        <f t="shared" si="1"/>
        <v>8</v>
      </c>
      <c r="AT16" s="194"/>
      <c r="AU16" s="195"/>
      <c r="AV16" s="43"/>
      <c r="AW16" s="43"/>
      <c r="AX16" s="43"/>
      <c r="AY16" s="43"/>
      <c r="AZ16" s="43"/>
      <c r="BA16" s="43"/>
      <c r="BB16" s="43"/>
    </row>
    <row r="17" spans="1:54" s="47" customFormat="1">
      <c r="A17" s="43">
        <v>10</v>
      </c>
      <c r="B17" s="43">
        <f t="shared" si="2"/>
        <v>478</v>
      </c>
      <c r="C17" s="43">
        <v>0</v>
      </c>
      <c r="D17" s="43">
        <v>0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1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1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 t="s">
        <v>221</v>
      </c>
      <c r="AL17" s="43">
        <v>1</v>
      </c>
      <c r="AM17" s="43">
        <v>0</v>
      </c>
      <c r="AN17" s="81">
        <v>-11.062431822238</v>
      </c>
      <c r="AO17" s="81">
        <v>-68.779084123671097</v>
      </c>
      <c r="AP17" s="43">
        <v>3342</v>
      </c>
      <c r="AQ17" s="43">
        <v>3355</v>
      </c>
      <c r="AR17" s="43">
        <f t="shared" si="0"/>
        <v>13</v>
      </c>
      <c r="AS17" s="27">
        <f t="shared" si="1"/>
        <v>37</v>
      </c>
      <c r="AT17" s="194"/>
      <c r="AU17" s="195"/>
      <c r="AV17" s="43"/>
      <c r="AW17" s="43"/>
      <c r="AX17" s="43"/>
      <c r="AY17" s="43"/>
      <c r="AZ17" s="43"/>
      <c r="BA17" s="43"/>
      <c r="BB17" s="43"/>
    </row>
    <row r="18" spans="1:54">
      <c r="A18" s="141" t="s">
        <v>22</v>
      </c>
      <c r="B18" s="141"/>
      <c r="C18" s="29">
        <f>SUM(C8:C17)</f>
        <v>0</v>
      </c>
      <c r="D18" s="29">
        <f t="shared" ref="D18:AJ18" si="3">SUM(D8:D17)</f>
        <v>0</v>
      </c>
      <c r="E18" s="29">
        <f t="shared" si="3"/>
        <v>0</v>
      </c>
      <c r="F18" s="29">
        <f t="shared" si="3"/>
        <v>9</v>
      </c>
      <c r="G18" s="29">
        <f t="shared" si="3"/>
        <v>0</v>
      </c>
      <c r="H18" s="29">
        <f t="shared" si="3"/>
        <v>5</v>
      </c>
      <c r="I18" s="29">
        <f t="shared" si="3"/>
        <v>4</v>
      </c>
      <c r="J18" s="29">
        <f t="shared" si="3"/>
        <v>0</v>
      </c>
      <c r="K18" s="29">
        <f t="shared" si="3"/>
        <v>0</v>
      </c>
      <c r="L18" s="29">
        <f t="shared" si="3"/>
        <v>6</v>
      </c>
      <c r="M18" s="29">
        <f t="shared" si="3"/>
        <v>2</v>
      </c>
      <c r="N18" s="29">
        <f t="shared" si="3"/>
        <v>2</v>
      </c>
      <c r="O18" s="29">
        <f t="shared" si="3"/>
        <v>0</v>
      </c>
      <c r="P18" s="29">
        <f t="shared" si="3"/>
        <v>0</v>
      </c>
      <c r="Q18" s="29">
        <f t="shared" si="3"/>
        <v>0</v>
      </c>
      <c r="R18" s="29">
        <f t="shared" si="3"/>
        <v>0</v>
      </c>
      <c r="S18" s="29">
        <f t="shared" si="3"/>
        <v>0</v>
      </c>
      <c r="T18" s="29">
        <f t="shared" si="3"/>
        <v>0</v>
      </c>
      <c r="U18" s="29">
        <f t="shared" si="3"/>
        <v>0</v>
      </c>
      <c r="V18" s="29">
        <f t="shared" si="3"/>
        <v>3</v>
      </c>
      <c r="W18" s="29">
        <f t="shared" si="3"/>
        <v>0</v>
      </c>
      <c r="X18" s="29">
        <f t="shared" si="3"/>
        <v>0</v>
      </c>
      <c r="Y18" s="29">
        <f t="shared" si="3"/>
        <v>0</v>
      </c>
      <c r="Z18" s="29">
        <f t="shared" si="3"/>
        <v>0</v>
      </c>
      <c r="AA18" s="29">
        <f t="shared" si="3"/>
        <v>0</v>
      </c>
      <c r="AB18" s="29">
        <f t="shared" si="3"/>
        <v>0</v>
      </c>
      <c r="AC18" s="29">
        <f t="shared" si="3"/>
        <v>0</v>
      </c>
      <c r="AD18" s="29">
        <f t="shared" si="3"/>
        <v>0</v>
      </c>
      <c r="AE18" s="29">
        <f t="shared" si="3"/>
        <v>0</v>
      </c>
      <c r="AF18" s="29">
        <f t="shared" si="3"/>
        <v>0</v>
      </c>
      <c r="AG18" s="29">
        <f t="shared" si="3"/>
        <v>0</v>
      </c>
      <c r="AH18" s="29">
        <f t="shared" si="3"/>
        <v>0</v>
      </c>
      <c r="AI18" s="29">
        <f t="shared" si="3"/>
        <v>0</v>
      </c>
      <c r="AJ18" s="29">
        <f t="shared" si="3"/>
        <v>0</v>
      </c>
      <c r="AK18" s="29">
        <f>COUNTA(AK8:AK17)</f>
        <v>2</v>
      </c>
      <c r="AL18" s="29">
        <f>SUM(AL8:AL17)</f>
        <v>2</v>
      </c>
      <c r="AM18" s="29">
        <f>SUM(AM8:AM17)</f>
        <v>0</v>
      </c>
      <c r="AN18" s="142" t="s">
        <v>25</v>
      </c>
      <c r="AO18" s="142"/>
      <c r="AP18" s="142">
        <f>AR18+AS18</f>
        <v>365</v>
      </c>
      <c r="AQ18" s="142"/>
      <c r="AR18" s="25">
        <f>SUM(AR8:AR17)</f>
        <v>52</v>
      </c>
      <c r="AS18" s="25">
        <f>SUM(AS8:AS17)</f>
        <v>313</v>
      </c>
      <c r="AT18" s="142" t="s">
        <v>74</v>
      </c>
      <c r="AU18" s="142"/>
      <c r="AV18" s="29">
        <f t="shared" ref="AV18:BB18" si="4">SUM(AV8:AV17)</f>
        <v>0</v>
      </c>
      <c r="AW18" s="29">
        <f t="shared" si="4"/>
        <v>0</v>
      </c>
      <c r="AX18" s="29">
        <f t="shared" si="4"/>
        <v>0</v>
      </c>
      <c r="AY18" s="29">
        <f t="shared" si="4"/>
        <v>0</v>
      </c>
      <c r="AZ18" s="29">
        <f t="shared" si="4"/>
        <v>0</v>
      </c>
      <c r="BA18" s="29">
        <f t="shared" si="4"/>
        <v>0</v>
      </c>
      <c r="BB18" s="29">
        <f t="shared" si="4"/>
        <v>0</v>
      </c>
    </row>
    <row r="19" spans="1:54" ht="10.95" customHeight="1"/>
    <row r="20" spans="1:54" ht="10.95" customHeight="1"/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2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15:AU15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18:B18"/>
    <mergeCell ref="AN18:AO18"/>
    <mergeCell ref="AP18:AQ18"/>
    <mergeCell ref="AT18:AU18"/>
    <mergeCell ref="AT16:AU16"/>
    <mergeCell ref="AT17:AU1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7DDB-AB99-4736-A67E-F627634DB747}">
  <sheetPr>
    <tabColor rgb="FFFFC000"/>
    <pageSetUpPr fitToPage="1"/>
  </sheetPr>
  <dimension ref="A1:BB189"/>
  <sheetViews>
    <sheetView showGridLines="0" zoomScale="85" zoomScaleNormal="85" workbookViewId="0">
      <pane xSplit="2" ySplit="7" topLeftCell="AG14" activePane="bottomRight" state="frozen"/>
      <selection pane="topRight" activeCell="C1" sqref="C1"/>
      <selection pane="bottomLeft" activeCell="A8" sqref="A8"/>
      <selection pane="bottomRight" activeCell="AS30" sqref="AS30"/>
    </sheetView>
  </sheetViews>
  <sheetFormatPr baseColWidth="10" defaultColWidth="9.109375" defaultRowHeight="12"/>
  <cols>
    <col min="1" max="1" width="3.88671875" style="1" bestFit="1" customWidth="1"/>
    <col min="2" max="2" width="7.44140625" style="1" bestFit="1" customWidth="1"/>
    <col min="3" max="5" width="3.109375" style="1" bestFit="1" customWidth="1"/>
    <col min="6" max="8" width="4.44140625" style="1" bestFit="1" customWidth="1"/>
    <col min="9" max="9" width="4.5546875" style="1" bestFit="1" customWidth="1"/>
    <col min="10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9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43">
        <v>1</v>
      </c>
      <c r="B8" s="43">
        <v>77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1</v>
      </c>
      <c r="O8" s="43">
        <v>0</v>
      </c>
      <c r="P8" s="43">
        <v>1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/>
      <c r="AL8" s="43">
        <v>0</v>
      </c>
      <c r="AM8" s="43">
        <v>0</v>
      </c>
      <c r="AN8" s="44">
        <v>-11.059692999999999</v>
      </c>
      <c r="AO8" s="44">
        <v>-68.783501000000001</v>
      </c>
      <c r="AP8" s="49">
        <v>4007</v>
      </c>
      <c r="AQ8" s="49">
        <v>3994</v>
      </c>
      <c r="AR8" s="43">
        <f>AP8-AQ8</f>
        <v>13</v>
      </c>
      <c r="AS8" s="43">
        <v>0</v>
      </c>
      <c r="AT8" s="194"/>
      <c r="AU8" s="195"/>
      <c r="AV8" s="43">
        <v>1</v>
      </c>
      <c r="AW8" s="43">
        <v>1</v>
      </c>
      <c r="AX8" s="43">
        <v>1</v>
      </c>
      <c r="AY8" s="43"/>
      <c r="AZ8" s="43"/>
      <c r="BA8" s="43"/>
      <c r="BB8" s="43"/>
    </row>
    <row r="9" spans="1:54" s="47" customFormat="1">
      <c r="A9" s="43">
        <v>2</v>
      </c>
      <c r="B9" s="43" t="s">
        <v>244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1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/>
      <c r="AL9" s="43">
        <v>0</v>
      </c>
      <c r="AM9" s="43">
        <v>0</v>
      </c>
      <c r="AN9" s="44">
        <v>-11.059634842315649</v>
      </c>
      <c r="AO9" s="44">
        <v>-68.783439739666576</v>
      </c>
      <c r="AP9" s="49" t="s">
        <v>572</v>
      </c>
      <c r="AQ9" s="49" t="s">
        <v>572</v>
      </c>
      <c r="AR9" s="43">
        <v>0</v>
      </c>
      <c r="AS9" s="27">
        <f t="shared" ref="AS9:AS10" si="0">6371000*ACOS(COS(RADIANS(90-AN8))*COS(RADIANS(90-AN9))+SIN(RADIANS(90-AN8
))*SIN(RADIANS(90-AN9))*COS(RADIANS(AO8-AO9)))</f>
        <v>9.3012370661167409</v>
      </c>
      <c r="AT9" s="45"/>
      <c r="AU9" s="46"/>
      <c r="AV9" s="43"/>
      <c r="AW9" s="43"/>
      <c r="AX9" s="43"/>
      <c r="AY9" s="43">
        <v>9</v>
      </c>
      <c r="AZ9" s="43">
        <f>AY9*1.25</f>
        <v>11.25</v>
      </c>
      <c r="BA9" s="43"/>
      <c r="BB9" s="43"/>
    </row>
    <row r="10" spans="1:54" s="47" customFormat="1">
      <c r="A10" s="43">
        <v>3</v>
      </c>
      <c r="B10" s="43">
        <v>78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1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0</v>
      </c>
      <c r="AJ10" s="43">
        <v>0</v>
      </c>
      <c r="AK10" s="43"/>
      <c r="AL10" s="43">
        <v>0</v>
      </c>
      <c r="AM10" s="43">
        <v>0</v>
      </c>
      <c r="AN10" s="44">
        <v>-11.059590494041499</v>
      </c>
      <c r="AO10" s="44">
        <v>-68.783375322818799</v>
      </c>
      <c r="AP10" s="49" t="s">
        <v>572</v>
      </c>
      <c r="AQ10" s="49" t="s">
        <v>572</v>
      </c>
      <c r="AR10" s="43">
        <v>0</v>
      </c>
      <c r="AS10" s="27">
        <f t="shared" si="0"/>
        <v>8.5873162144771698</v>
      </c>
      <c r="AT10" s="45"/>
      <c r="AU10" s="46"/>
      <c r="AV10" s="43">
        <v>1</v>
      </c>
      <c r="AW10" s="43">
        <v>1</v>
      </c>
      <c r="AX10" s="43">
        <v>1</v>
      </c>
      <c r="AY10" s="43">
        <v>10</v>
      </c>
      <c r="AZ10" s="43">
        <f t="shared" ref="AZ10:AZ11" si="1">AY10*1.25</f>
        <v>12.5</v>
      </c>
      <c r="BA10" s="43"/>
      <c r="BB10" s="43"/>
    </row>
    <row r="11" spans="1:54" s="47" customFormat="1">
      <c r="A11" s="43">
        <v>4</v>
      </c>
      <c r="B11" s="43">
        <v>479</v>
      </c>
      <c r="C11" s="43">
        <v>0</v>
      </c>
      <c r="D11" s="43">
        <v>0</v>
      </c>
      <c r="E11" s="43">
        <v>0</v>
      </c>
      <c r="F11" s="43">
        <v>1</v>
      </c>
      <c r="G11" s="43">
        <v>0</v>
      </c>
      <c r="H11" s="43">
        <v>1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1</v>
      </c>
      <c r="O11" s="43">
        <v>0</v>
      </c>
      <c r="P11" s="43">
        <v>1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/>
      <c r="AL11" s="43">
        <v>0</v>
      </c>
      <c r="AM11" s="43">
        <v>0</v>
      </c>
      <c r="AN11" s="44">
        <v>-11.059592139288799</v>
      </c>
      <c r="AO11" s="44">
        <v>-68.783515803515897</v>
      </c>
      <c r="AP11" s="49" t="s">
        <v>578</v>
      </c>
      <c r="AQ11" s="49" t="str">
        <f>AP11</f>
        <v>3976</v>
      </c>
      <c r="AR11" s="43">
        <f t="shared" ref="AR11:AR27" si="2">AP11-AQ11</f>
        <v>0</v>
      </c>
      <c r="AS11" s="27">
        <f>AQ8-AP11</f>
        <v>18</v>
      </c>
      <c r="AT11" s="194"/>
      <c r="AU11" s="195"/>
      <c r="AV11" s="43">
        <v>1</v>
      </c>
      <c r="AW11" s="43">
        <v>1</v>
      </c>
      <c r="AX11" s="43">
        <v>1</v>
      </c>
      <c r="AY11" s="43">
        <v>10</v>
      </c>
      <c r="AZ11" s="43">
        <f t="shared" si="1"/>
        <v>12.5</v>
      </c>
      <c r="BA11" s="43"/>
      <c r="BB11" s="43"/>
    </row>
    <row r="12" spans="1:54" s="47" customFormat="1">
      <c r="A12" s="43">
        <v>5</v>
      </c>
      <c r="B12" s="43">
        <v>480</v>
      </c>
      <c r="C12" s="43">
        <v>0</v>
      </c>
      <c r="D12" s="43">
        <v>0</v>
      </c>
      <c r="E12" s="43">
        <v>0</v>
      </c>
      <c r="F12" s="43">
        <v>1</v>
      </c>
      <c r="G12" s="43">
        <v>0</v>
      </c>
      <c r="H12" s="43">
        <v>0</v>
      </c>
      <c r="I12" s="43">
        <v>1</v>
      </c>
      <c r="J12" s="43">
        <v>0</v>
      </c>
      <c r="K12" s="43">
        <v>0</v>
      </c>
      <c r="L12" s="43">
        <v>1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/>
      <c r="AL12" s="43">
        <v>0</v>
      </c>
      <c r="AM12" s="43">
        <v>0</v>
      </c>
      <c r="AN12" s="44">
        <v>-11.0593861542642</v>
      </c>
      <c r="AO12" s="44">
        <v>-68.783816210925593</v>
      </c>
      <c r="AP12" s="49" t="s">
        <v>579</v>
      </c>
      <c r="AQ12" s="49" t="str">
        <f t="shared" ref="AQ12:AQ22" si="3">AP12</f>
        <v>3934</v>
      </c>
      <c r="AR12" s="43">
        <f t="shared" si="2"/>
        <v>0</v>
      </c>
      <c r="AS12" s="27">
        <f>AQ11-AP12</f>
        <v>42</v>
      </c>
      <c r="AT12" s="194"/>
      <c r="AU12" s="195"/>
      <c r="AV12" s="43"/>
      <c r="AW12" s="43"/>
      <c r="AX12" s="43"/>
      <c r="AY12" s="43"/>
      <c r="AZ12" s="43"/>
      <c r="BA12" s="43"/>
      <c r="BB12" s="43"/>
    </row>
    <row r="13" spans="1:54" s="47" customFormat="1">
      <c r="A13" s="43">
        <v>6</v>
      </c>
      <c r="B13" s="43">
        <v>481</v>
      </c>
      <c r="C13" s="43">
        <v>0</v>
      </c>
      <c r="D13" s="43">
        <v>0</v>
      </c>
      <c r="E13" s="43">
        <v>0</v>
      </c>
      <c r="F13" s="43">
        <v>1</v>
      </c>
      <c r="G13" s="43">
        <v>0</v>
      </c>
      <c r="H13" s="43">
        <v>1</v>
      </c>
      <c r="I13" s="43">
        <v>0</v>
      </c>
      <c r="J13" s="43">
        <v>0</v>
      </c>
      <c r="K13" s="43">
        <v>0</v>
      </c>
      <c r="L13" s="43">
        <v>1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/>
      <c r="AL13" s="43">
        <v>0</v>
      </c>
      <c r="AM13" s="43">
        <v>0</v>
      </c>
      <c r="AN13" s="44">
        <v>-11.0591298244548</v>
      </c>
      <c r="AO13" s="44">
        <v>-68.784130699932604</v>
      </c>
      <c r="AP13" s="49" t="s">
        <v>580</v>
      </c>
      <c r="AQ13" s="49" t="str">
        <f t="shared" si="3"/>
        <v>3892</v>
      </c>
      <c r="AR13" s="43">
        <f t="shared" si="2"/>
        <v>0</v>
      </c>
      <c r="AS13" s="27">
        <f t="shared" ref="AS13:AS27" si="4">AQ12-AP13</f>
        <v>42</v>
      </c>
      <c r="AT13" s="45"/>
      <c r="AU13" s="46"/>
      <c r="AV13" s="43"/>
      <c r="AW13" s="43"/>
      <c r="AX13" s="43"/>
      <c r="AY13" s="43"/>
      <c r="AZ13" s="43"/>
      <c r="BA13" s="43"/>
      <c r="BB13" s="43"/>
    </row>
    <row r="14" spans="1:54" s="47" customFormat="1">
      <c r="A14" s="43">
        <v>7</v>
      </c>
      <c r="B14" s="43">
        <v>482</v>
      </c>
      <c r="C14" s="43">
        <v>0</v>
      </c>
      <c r="D14" s="43">
        <v>0</v>
      </c>
      <c r="E14" s="43">
        <v>0</v>
      </c>
      <c r="F14" s="43">
        <v>1</v>
      </c>
      <c r="G14" s="43">
        <v>0</v>
      </c>
      <c r="H14" s="43">
        <v>1</v>
      </c>
      <c r="I14" s="43">
        <v>0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/>
      <c r="AL14" s="43">
        <v>0</v>
      </c>
      <c r="AM14" s="43">
        <v>0</v>
      </c>
      <c r="AN14" s="44">
        <v>-11.0589521374208</v>
      </c>
      <c r="AO14" s="44">
        <v>-68.784445524215698</v>
      </c>
      <c r="AP14" s="49" t="s">
        <v>581</v>
      </c>
      <c r="AQ14" s="49" t="str">
        <f t="shared" si="3"/>
        <v>3852</v>
      </c>
      <c r="AR14" s="43">
        <f t="shared" si="2"/>
        <v>0</v>
      </c>
      <c r="AS14" s="27">
        <f t="shared" si="4"/>
        <v>40</v>
      </c>
      <c r="AT14" s="45"/>
      <c r="AU14" s="46"/>
      <c r="AV14" s="43"/>
      <c r="AW14" s="43"/>
      <c r="AX14" s="43"/>
      <c r="AY14" s="43"/>
      <c r="AZ14" s="43"/>
      <c r="BA14" s="43"/>
      <c r="BB14" s="43"/>
    </row>
    <row r="15" spans="1:54" s="47" customFormat="1">
      <c r="A15" s="43">
        <v>8</v>
      </c>
      <c r="B15" s="43">
        <v>483</v>
      </c>
      <c r="C15" s="43">
        <v>0</v>
      </c>
      <c r="D15" s="43">
        <v>0</v>
      </c>
      <c r="E15" s="43">
        <v>0</v>
      </c>
      <c r="F15" s="43">
        <v>1</v>
      </c>
      <c r="G15" s="43">
        <v>0</v>
      </c>
      <c r="H15" s="43">
        <v>1</v>
      </c>
      <c r="I15" s="43">
        <v>0</v>
      </c>
      <c r="J15" s="43">
        <v>0</v>
      </c>
      <c r="K15" s="43">
        <v>0</v>
      </c>
      <c r="L15" s="43">
        <v>1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/>
      <c r="AL15" s="43">
        <v>0</v>
      </c>
      <c r="AM15" s="43">
        <v>0</v>
      </c>
      <c r="AN15" s="44">
        <v>-11.0587303575272</v>
      </c>
      <c r="AO15" s="44">
        <v>-68.784757666289806</v>
      </c>
      <c r="AP15" s="49" t="s">
        <v>582</v>
      </c>
      <c r="AQ15" s="49" t="str">
        <f t="shared" si="3"/>
        <v>3809</v>
      </c>
      <c r="AR15" s="43">
        <f t="shared" si="2"/>
        <v>0</v>
      </c>
      <c r="AS15" s="27">
        <f t="shared" si="4"/>
        <v>43</v>
      </c>
      <c r="AT15" s="45"/>
      <c r="AU15" s="46"/>
      <c r="AV15" s="43"/>
      <c r="AW15" s="43"/>
      <c r="AX15" s="43"/>
      <c r="AY15" s="43"/>
      <c r="AZ15" s="43"/>
      <c r="BA15" s="43"/>
      <c r="BB15" s="43"/>
    </row>
    <row r="16" spans="1:54" s="47" customFormat="1">
      <c r="A16" s="43">
        <v>9</v>
      </c>
      <c r="B16" s="43">
        <v>484</v>
      </c>
      <c r="C16" s="43">
        <v>0</v>
      </c>
      <c r="D16" s="43">
        <v>0</v>
      </c>
      <c r="E16" s="43">
        <v>0</v>
      </c>
      <c r="F16" s="43">
        <v>1</v>
      </c>
      <c r="G16" s="43">
        <v>0</v>
      </c>
      <c r="H16" s="43">
        <v>1</v>
      </c>
      <c r="I16" s="43">
        <v>0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/>
      <c r="AL16" s="43">
        <v>0</v>
      </c>
      <c r="AM16" s="43">
        <v>0</v>
      </c>
      <c r="AN16" s="44">
        <v>-11.0583838672389</v>
      </c>
      <c r="AO16" s="44">
        <v>-68.785236105322795</v>
      </c>
      <c r="AP16" s="49" t="s">
        <v>583</v>
      </c>
      <c r="AQ16" s="49" t="str">
        <f t="shared" si="3"/>
        <v>3744</v>
      </c>
      <c r="AR16" s="43">
        <f t="shared" si="2"/>
        <v>0</v>
      </c>
      <c r="AS16" s="27">
        <f t="shared" si="4"/>
        <v>65</v>
      </c>
      <c r="AT16" s="45"/>
      <c r="AU16" s="46"/>
      <c r="AV16" s="43"/>
      <c r="AW16" s="43"/>
      <c r="AX16" s="43"/>
      <c r="AY16" s="43"/>
      <c r="AZ16" s="43"/>
      <c r="BA16" s="43"/>
      <c r="BB16" s="43"/>
    </row>
    <row r="17" spans="1:54" s="47" customFormat="1">
      <c r="A17" s="43">
        <v>10</v>
      </c>
      <c r="B17" s="43">
        <v>485</v>
      </c>
      <c r="C17" s="43">
        <v>0</v>
      </c>
      <c r="D17" s="43">
        <v>0</v>
      </c>
      <c r="E17" s="43">
        <v>0</v>
      </c>
      <c r="F17" s="43">
        <v>1</v>
      </c>
      <c r="G17" s="43">
        <v>0</v>
      </c>
      <c r="H17" s="43">
        <v>1</v>
      </c>
      <c r="I17" s="43">
        <v>0</v>
      </c>
      <c r="J17" s="43">
        <v>0</v>
      </c>
      <c r="K17" s="43">
        <v>0</v>
      </c>
      <c r="L17" s="43">
        <v>1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/>
      <c r="AL17" s="43">
        <v>0</v>
      </c>
      <c r="AM17" s="43">
        <v>0</v>
      </c>
      <c r="AN17" s="44">
        <v>-11.058504299807201</v>
      </c>
      <c r="AO17" s="44">
        <v>-68.785374239087105</v>
      </c>
      <c r="AP17" s="49" t="s">
        <v>584</v>
      </c>
      <c r="AQ17" s="49" t="str">
        <f t="shared" si="3"/>
        <v>3724</v>
      </c>
      <c r="AR17" s="43">
        <f t="shared" si="2"/>
        <v>0</v>
      </c>
      <c r="AS17" s="27">
        <f t="shared" si="4"/>
        <v>20</v>
      </c>
      <c r="AT17" s="45"/>
      <c r="AU17" s="46"/>
      <c r="AV17" s="43"/>
      <c r="AW17" s="43"/>
      <c r="AX17" s="43"/>
      <c r="AY17" s="43"/>
      <c r="AZ17" s="43"/>
      <c r="BA17" s="43"/>
      <c r="BB17" s="43"/>
    </row>
    <row r="18" spans="1:54" s="47" customFormat="1">
      <c r="A18" s="43">
        <v>11</v>
      </c>
      <c r="B18" s="43">
        <v>486</v>
      </c>
      <c r="C18" s="43">
        <v>0</v>
      </c>
      <c r="D18" s="43">
        <v>0</v>
      </c>
      <c r="E18" s="43">
        <v>0</v>
      </c>
      <c r="F18" s="43">
        <v>1</v>
      </c>
      <c r="G18" s="43">
        <v>0</v>
      </c>
      <c r="H18" s="43">
        <v>1</v>
      </c>
      <c r="I18" s="43">
        <v>0</v>
      </c>
      <c r="J18" s="43">
        <v>0</v>
      </c>
      <c r="K18" s="43">
        <v>0</v>
      </c>
      <c r="L18" s="43">
        <v>1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/>
      <c r="AL18" s="43">
        <v>0</v>
      </c>
      <c r="AM18" s="43">
        <v>0</v>
      </c>
      <c r="AN18" s="44">
        <v>-11.0581262979039</v>
      </c>
      <c r="AO18" s="44">
        <v>-68.785784900007002</v>
      </c>
      <c r="AP18" s="49" t="s">
        <v>585</v>
      </c>
      <c r="AQ18" s="49" t="str">
        <f t="shared" si="3"/>
        <v>3662</v>
      </c>
      <c r="AR18" s="43">
        <f t="shared" si="2"/>
        <v>0</v>
      </c>
      <c r="AS18" s="27">
        <f t="shared" si="4"/>
        <v>62</v>
      </c>
      <c r="AT18" s="43"/>
      <c r="AU18" s="46"/>
      <c r="AV18" s="43"/>
      <c r="AW18" s="43"/>
      <c r="AX18" s="43"/>
      <c r="AY18" s="43"/>
      <c r="AZ18" s="43"/>
      <c r="BA18" s="43"/>
      <c r="BB18" s="43"/>
    </row>
    <row r="19" spans="1:54" s="47" customFormat="1">
      <c r="A19" s="43">
        <v>12</v>
      </c>
      <c r="B19" s="43">
        <v>487</v>
      </c>
      <c r="C19" s="43">
        <v>0</v>
      </c>
      <c r="D19" s="43">
        <v>0</v>
      </c>
      <c r="E19" s="43">
        <v>0</v>
      </c>
      <c r="F19" s="43">
        <v>1</v>
      </c>
      <c r="G19" s="43">
        <v>0</v>
      </c>
      <c r="H19" s="43"/>
      <c r="I19" s="43">
        <v>1</v>
      </c>
      <c r="J19" s="43">
        <v>0</v>
      </c>
      <c r="K19" s="43">
        <v>0</v>
      </c>
      <c r="L19" s="43">
        <v>1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/>
      <c r="AL19" s="43">
        <v>0</v>
      </c>
      <c r="AM19" s="43">
        <v>0</v>
      </c>
      <c r="AN19" s="44">
        <v>-11.0584348701086</v>
      </c>
      <c r="AO19" s="44">
        <v>-68.786022998392596</v>
      </c>
      <c r="AP19" s="49" t="s">
        <v>586</v>
      </c>
      <c r="AQ19" s="49" t="str">
        <f t="shared" si="3"/>
        <v>3620</v>
      </c>
      <c r="AR19" s="43">
        <f t="shared" si="2"/>
        <v>0</v>
      </c>
      <c r="AS19" s="27">
        <f t="shared" si="4"/>
        <v>42</v>
      </c>
      <c r="AT19" s="45"/>
      <c r="AU19" s="46"/>
      <c r="AV19" s="43"/>
      <c r="AW19" s="43"/>
      <c r="AX19" s="43"/>
      <c r="AY19" s="43"/>
      <c r="AZ19" s="43"/>
      <c r="BA19" s="43"/>
      <c r="BB19" s="43"/>
    </row>
    <row r="20" spans="1:54" s="47" customFormat="1">
      <c r="A20" s="43">
        <v>13</v>
      </c>
      <c r="B20" s="43">
        <v>488</v>
      </c>
      <c r="C20" s="43">
        <v>0</v>
      </c>
      <c r="D20" s="43">
        <v>0</v>
      </c>
      <c r="E20" s="43">
        <v>0</v>
      </c>
      <c r="F20" s="43">
        <v>1</v>
      </c>
      <c r="G20" s="43">
        <v>0</v>
      </c>
      <c r="H20" s="43">
        <v>0</v>
      </c>
      <c r="I20" s="43">
        <v>1</v>
      </c>
      <c r="J20" s="43">
        <v>0</v>
      </c>
      <c r="K20" s="43">
        <v>0</v>
      </c>
      <c r="L20" s="43">
        <v>1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/>
      <c r="AL20" s="43">
        <v>0</v>
      </c>
      <c r="AM20" s="43">
        <v>0</v>
      </c>
      <c r="AN20" s="44">
        <v>-11.0587741212287</v>
      </c>
      <c r="AO20" s="44">
        <v>-68.786250315606594</v>
      </c>
      <c r="AP20" s="49" t="s">
        <v>587</v>
      </c>
      <c r="AQ20" s="49" t="str">
        <f t="shared" si="3"/>
        <v>3574</v>
      </c>
      <c r="AR20" s="43">
        <f t="shared" si="2"/>
        <v>0</v>
      </c>
      <c r="AS20" s="27">
        <f t="shared" si="4"/>
        <v>46</v>
      </c>
      <c r="AT20" s="45"/>
      <c r="AU20" s="46"/>
      <c r="AV20" s="43"/>
      <c r="AW20" s="43"/>
      <c r="AX20" s="43"/>
      <c r="AY20" s="43"/>
      <c r="AZ20" s="43"/>
      <c r="BA20" s="43"/>
      <c r="BB20" s="43"/>
    </row>
    <row r="21" spans="1:54" s="47" customFormat="1">
      <c r="A21" s="43">
        <v>14</v>
      </c>
      <c r="B21" s="43">
        <v>489</v>
      </c>
      <c r="C21" s="43">
        <v>0</v>
      </c>
      <c r="D21" s="43">
        <v>0</v>
      </c>
      <c r="E21" s="43">
        <v>0</v>
      </c>
      <c r="F21" s="43">
        <v>1</v>
      </c>
      <c r="G21" s="43">
        <v>0</v>
      </c>
      <c r="H21" s="43">
        <v>0</v>
      </c>
      <c r="I21" s="43">
        <v>1</v>
      </c>
      <c r="J21" s="43">
        <v>0</v>
      </c>
      <c r="K21" s="43">
        <v>0</v>
      </c>
      <c r="L21" s="43">
        <v>1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/>
      <c r="AL21" s="43">
        <v>0</v>
      </c>
      <c r="AM21" s="43">
        <v>0</v>
      </c>
      <c r="AN21" s="44">
        <v>-11.059030990989999</v>
      </c>
      <c r="AO21" s="44">
        <v>-68.786452418400103</v>
      </c>
      <c r="AP21" s="49" t="s">
        <v>588</v>
      </c>
      <c r="AQ21" s="49" t="str">
        <f t="shared" si="3"/>
        <v>3538</v>
      </c>
      <c r="AR21" s="43">
        <f t="shared" si="2"/>
        <v>0</v>
      </c>
      <c r="AS21" s="27">
        <f t="shared" si="4"/>
        <v>36</v>
      </c>
      <c r="AT21" s="194"/>
      <c r="AU21" s="195"/>
      <c r="AV21" s="43"/>
      <c r="AW21" s="43"/>
      <c r="AX21" s="43"/>
      <c r="AY21" s="43"/>
      <c r="AZ21" s="43"/>
      <c r="BA21" s="43"/>
      <c r="BB21" s="43"/>
    </row>
    <row r="22" spans="1:54" s="47" customFormat="1">
      <c r="A22" s="43">
        <v>15</v>
      </c>
      <c r="B22" s="43">
        <v>490</v>
      </c>
      <c r="C22" s="43">
        <v>0</v>
      </c>
      <c r="D22" s="43">
        <v>0</v>
      </c>
      <c r="E22" s="43">
        <v>0</v>
      </c>
      <c r="F22" s="43">
        <v>1</v>
      </c>
      <c r="G22" s="43">
        <v>0</v>
      </c>
      <c r="H22" s="43">
        <v>0</v>
      </c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1</v>
      </c>
      <c r="O22" s="43">
        <v>0</v>
      </c>
      <c r="P22" s="43">
        <v>1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/>
      <c r="AL22" s="43">
        <v>0</v>
      </c>
      <c r="AM22" s="43">
        <v>0</v>
      </c>
      <c r="AN22" s="44">
        <v>-11.0593329499277</v>
      </c>
      <c r="AO22" s="44">
        <v>-68.786651164968106</v>
      </c>
      <c r="AP22" s="49" t="s">
        <v>589</v>
      </c>
      <c r="AQ22" s="49" t="str">
        <f t="shared" si="3"/>
        <v>3498</v>
      </c>
      <c r="AR22" s="43">
        <f t="shared" si="2"/>
        <v>0</v>
      </c>
      <c r="AS22" s="27">
        <f t="shared" si="4"/>
        <v>40</v>
      </c>
      <c r="AT22" s="194"/>
      <c r="AU22" s="195"/>
      <c r="AV22" s="43">
        <v>1</v>
      </c>
      <c r="AW22" s="43">
        <v>1</v>
      </c>
      <c r="AX22" s="43">
        <v>1</v>
      </c>
      <c r="AY22" s="43"/>
      <c r="AZ22" s="43"/>
      <c r="BA22" s="43"/>
      <c r="BB22" s="43"/>
    </row>
    <row r="23" spans="1:54" s="47" customFormat="1">
      <c r="A23" s="43">
        <v>16</v>
      </c>
      <c r="B23" s="43" t="s">
        <v>245</v>
      </c>
      <c r="C23" s="43"/>
      <c r="D23" s="43"/>
      <c r="E23" s="43"/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1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/>
      <c r="AL23" s="43">
        <v>0</v>
      </c>
      <c r="AM23" s="43">
        <v>0</v>
      </c>
      <c r="AN23" s="44">
        <v>-11.059456000000001</v>
      </c>
      <c r="AO23" s="44">
        <v>-68.786734999999993</v>
      </c>
      <c r="AP23" s="110" t="s">
        <v>572</v>
      </c>
      <c r="AQ23" s="110" t="s">
        <v>572</v>
      </c>
      <c r="AR23" s="86">
        <v>0</v>
      </c>
      <c r="AS23" s="27">
        <f t="shared" ref="AS23:AS24" si="5">6371000*ACOS(COS(RADIANS(90-AN22))*COS(RADIANS(90-AN23))+SIN(RADIANS(90-AN22
))*SIN(RADIANS(90-AN23))*COS(RADIANS(AO22-AO23)))</f>
        <v>16.459437230086138</v>
      </c>
      <c r="AT23" s="45"/>
      <c r="AU23" s="46"/>
      <c r="AV23" s="43"/>
      <c r="AW23" s="43"/>
      <c r="AX23" s="43"/>
      <c r="AY23" s="43">
        <v>17</v>
      </c>
      <c r="AZ23" s="43">
        <f>AY23*1.25</f>
        <v>21.25</v>
      </c>
      <c r="BA23" s="43"/>
      <c r="BB23" s="43"/>
    </row>
    <row r="24" spans="1:54" s="47" customFormat="1">
      <c r="A24" s="43">
        <v>17</v>
      </c>
      <c r="B24" s="43">
        <v>491</v>
      </c>
      <c r="C24" s="43">
        <v>0</v>
      </c>
      <c r="D24" s="43">
        <v>0</v>
      </c>
      <c r="E24" s="43">
        <v>0</v>
      </c>
      <c r="F24" s="43">
        <v>1</v>
      </c>
      <c r="G24" s="43">
        <v>0</v>
      </c>
      <c r="H24" s="43">
        <v>0</v>
      </c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1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/>
      <c r="AL24" s="43">
        <v>0</v>
      </c>
      <c r="AM24" s="43">
        <v>0</v>
      </c>
      <c r="AN24" s="44">
        <v>-11.0594927</v>
      </c>
      <c r="AO24" s="44">
        <v>-68.786588899999998</v>
      </c>
      <c r="AP24" s="110" t="s">
        <v>572</v>
      </c>
      <c r="AQ24" s="110" t="s">
        <v>572</v>
      </c>
      <c r="AR24" s="86">
        <v>0</v>
      </c>
      <c r="AS24" s="27">
        <f t="shared" si="5"/>
        <v>16.457794435431161</v>
      </c>
      <c r="AT24" s="194"/>
      <c r="AU24" s="195"/>
      <c r="AV24" s="43">
        <v>1</v>
      </c>
      <c r="AW24" s="43">
        <v>1</v>
      </c>
      <c r="AX24" s="43">
        <v>1</v>
      </c>
      <c r="AY24" s="43">
        <v>17</v>
      </c>
      <c r="AZ24" s="43">
        <f t="shared" ref="AZ24:AZ25" si="6">AY24*1.25</f>
        <v>21.25</v>
      </c>
      <c r="BA24" s="43">
        <v>1</v>
      </c>
      <c r="BB24" s="43"/>
    </row>
    <row r="25" spans="1:54" s="47" customFormat="1">
      <c r="A25" s="43">
        <v>18</v>
      </c>
      <c r="B25" s="43">
        <v>492</v>
      </c>
      <c r="C25" s="43">
        <v>0</v>
      </c>
      <c r="D25" s="43">
        <v>0</v>
      </c>
      <c r="E25" s="43">
        <v>0</v>
      </c>
      <c r="F25" s="43">
        <v>1</v>
      </c>
      <c r="G25" s="43">
        <v>0</v>
      </c>
      <c r="H25" s="43">
        <v>0</v>
      </c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1</v>
      </c>
      <c r="O25" s="43">
        <v>0</v>
      </c>
      <c r="P25" s="43">
        <v>1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/>
      <c r="AL25" s="43">
        <v>0</v>
      </c>
      <c r="AM25" s="43">
        <v>0</v>
      </c>
      <c r="AN25" s="44">
        <v>-11.0594278877166</v>
      </c>
      <c r="AO25" s="44">
        <v>-68.786961454213895</v>
      </c>
      <c r="AP25" s="110">
        <v>3456</v>
      </c>
      <c r="AQ25" s="110">
        <v>3456</v>
      </c>
      <c r="AR25" s="86">
        <f t="shared" si="2"/>
        <v>0</v>
      </c>
      <c r="AS25" s="27">
        <f>AQ22-AP25</f>
        <v>42</v>
      </c>
      <c r="AT25" s="194"/>
      <c r="AU25" s="195"/>
      <c r="AV25" s="43">
        <v>1</v>
      </c>
      <c r="AW25" s="43">
        <v>1</v>
      </c>
      <c r="AX25" s="43">
        <v>1</v>
      </c>
      <c r="AY25" s="43">
        <v>26</v>
      </c>
      <c r="AZ25" s="43">
        <f t="shared" si="6"/>
        <v>32.5</v>
      </c>
      <c r="BA25" s="43"/>
      <c r="BB25" s="43"/>
    </row>
    <row r="26" spans="1:54" s="47" customFormat="1">
      <c r="A26" s="43">
        <v>19</v>
      </c>
      <c r="B26" s="43">
        <v>493</v>
      </c>
      <c r="C26" s="43">
        <v>0</v>
      </c>
      <c r="D26" s="43">
        <v>0</v>
      </c>
      <c r="E26" s="43">
        <v>0</v>
      </c>
      <c r="F26" s="43">
        <v>1</v>
      </c>
      <c r="G26" s="43">
        <v>0</v>
      </c>
      <c r="H26" s="43">
        <v>1</v>
      </c>
      <c r="I26" s="43">
        <v>0</v>
      </c>
      <c r="J26" s="43">
        <v>0</v>
      </c>
      <c r="K26" s="43">
        <v>0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/>
      <c r="AL26" s="43">
        <v>0</v>
      </c>
      <c r="AM26" s="43">
        <v>0</v>
      </c>
      <c r="AN26" s="44">
        <v>-11.0594184</v>
      </c>
      <c r="AO26" s="44">
        <v>-68.787488699999997</v>
      </c>
      <c r="AP26" s="110">
        <v>3398</v>
      </c>
      <c r="AQ26" s="110">
        <v>3398</v>
      </c>
      <c r="AR26" s="86">
        <f t="shared" si="2"/>
        <v>0</v>
      </c>
      <c r="AS26" s="27">
        <f t="shared" si="4"/>
        <v>58</v>
      </c>
      <c r="AT26" s="194"/>
      <c r="AU26" s="195"/>
      <c r="AV26" s="43"/>
      <c r="AW26" s="43"/>
      <c r="AX26" s="43"/>
      <c r="AY26" s="43"/>
      <c r="AZ26" s="43"/>
      <c r="BA26" s="43"/>
      <c r="BB26" s="43"/>
    </row>
    <row r="27" spans="1:54" s="47" customFormat="1">
      <c r="A27" s="43">
        <v>20</v>
      </c>
      <c r="B27" s="43">
        <v>494</v>
      </c>
      <c r="C27" s="43">
        <v>0</v>
      </c>
      <c r="D27" s="43">
        <v>0</v>
      </c>
      <c r="E27" s="43">
        <v>0</v>
      </c>
      <c r="F27" s="43">
        <v>1</v>
      </c>
      <c r="G27" s="43">
        <v>0</v>
      </c>
      <c r="H27" s="43">
        <v>1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1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 t="s">
        <v>577</v>
      </c>
      <c r="AL27" s="43">
        <v>1</v>
      </c>
      <c r="AM27" s="43">
        <v>0</v>
      </c>
      <c r="AN27" s="44">
        <v>-11.059635468482201</v>
      </c>
      <c r="AO27" s="44">
        <v>-68.7873534752475</v>
      </c>
      <c r="AP27" s="110">
        <v>3369</v>
      </c>
      <c r="AQ27" s="110">
        <v>3356</v>
      </c>
      <c r="AR27" s="86">
        <f t="shared" si="2"/>
        <v>13</v>
      </c>
      <c r="AS27" s="27">
        <f t="shared" si="4"/>
        <v>29</v>
      </c>
      <c r="AT27" s="200"/>
      <c r="AU27" s="201"/>
      <c r="AV27" s="43"/>
      <c r="AW27" s="43"/>
      <c r="AX27" s="43"/>
      <c r="AY27" s="43"/>
      <c r="AZ27" s="43"/>
      <c r="BA27" s="43"/>
      <c r="BB27" s="43"/>
    </row>
    <row r="28" spans="1:54">
      <c r="A28" s="141" t="s">
        <v>22</v>
      </c>
      <c r="B28" s="141"/>
      <c r="C28" s="29">
        <f t="shared" ref="C28:AJ28" si="7">SUM(C8:C27)</f>
        <v>0</v>
      </c>
      <c r="D28" s="29">
        <f t="shared" si="7"/>
        <v>0</v>
      </c>
      <c r="E28" s="29">
        <f t="shared" si="7"/>
        <v>0</v>
      </c>
      <c r="F28" s="29">
        <f t="shared" si="7"/>
        <v>16</v>
      </c>
      <c r="G28" s="29">
        <f t="shared" si="7"/>
        <v>0</v>
      </c>
      <c r="H28" s="29">
        <f t="shared" si="7"/>
        <v>9</v>
      </c>
      <c r="I28" s="29">
        <f t="shared" si="7"/>
        <v>7</v>
      </c>
      <c r="J28" s="29">
        <f t="shared" si="7"/>
        <v>0</v>
      </c>
      <c r="K28" s="29">
        <f t="shared" si="7"/>
        <v>0</v>
      </c>
      <c r="L28" s="29">
        <f t="shared" si="7"/>
        <v>11</v>
      </c>
      <c r="M28" s="29">
        <f t="shared" si="7"/>
        <v>0</v>
      </c>
      <c r="N28" s="29">
        <f t="shared" si="7"/>
        <v>5</v>
      </c>
      <c r="O28" s="29">
        <f t="shared" si="7"/>
        <v>0</v>
      </c>
      <c r="P28" s="29">
        <f t="shared" si="7"/>
        <v>6</v>
      </c>
      <c r="Q28" s="29">
        <f t="shared" si="7"/>
        <v>0</v>
      </c>
      <c r="R28" s="29">
        <f t="shared" si="7"/>
        <v>0</v>
      </c>
      <c r="S28" s="29">
        <f t="shared" si="7"/>
        <v>0</v>
      </c>
      <c r="T28" s="29">
        <f t="shared" si="7"/>
        <v>0</v>
      </c>
      <c r="U28" s="29">
        <f t="shared" si="7"/>
        <v>0</v>
      </c>
      <c r="V28" s="29">
        <f t="shared" si="7"/>
        <v>1</v>
      </c>
      <c r="W28" s="29">
        <f t="shared" si="7"/>
        <v>0</v>
      </c>
      <c r="X28" s="29">
        <f t="shared" si="7"/>
        <v>2</v>
      </c>
      <c r="Y28" s="29">
        <f t="shared" si="7"/>
        <v>0</v>
      </c>
      <c r="Z28" s="29">
        <f t="shared" si="7"/>
        <v>0</v>
      </c>
      <c r="AA28" s="29">
        <f t="shared" si="7"/>
        <v>0</v>
      </c>
      <c r="AB28" s="29">
        <f t="shared" si="7"/>
        <v>0</v>
      </c>
      <c r="AC28" s="29">
        <f t="shared" si="7"/>
        <v>0</v>
      </c>
      <c r="AD28" s="29">
        <f t="shared" si="7"/>
        <v>0</v>
      </c>
      <c r="AE28" s="29">
        <f t="shared" si="7"/>
        <v>0</v>
      </c>
      <c r="AF28" s="29">
        <f t="shared" si="7"/>
        <v>0</v>
      </c>
      <c r="AG28" s="29">
        <f t="shared" si="7"/>
        <v>0</v>
      </c>
      <c r="AH28" s="29">
        <f t="shared" si="7"/>
        <v>0</v>
      </c>
      <c r="AI28" s="29">
        <f t="shared" si="7"/>
        <v>0</v>
      </c>
      <c r="AJ28" s="29">
        <f t="shared" si="7"/>
        <v>0</v>
      </c>
      <c r="AK28" s="29">
        <f>COUNTA(AK8:AK27)</f>
        <v>1</v>
      </c>
      <c r="AL28" s="29">
        <f>SUM(AL8:AL27)</f>
        <v>1</v>
      </c>
      <c r="AM28" s="29">
        <f>SUM(AM8:AM27)</f>
        <v>0</v>
      </c>
      <c r="AN28" s="142" t="s">
        <v>25</v>
      </c>
      <c r="AO28" s="142"/>
      <c r="AP28" s="142">
        <f>AR28+AS28</f>
        <v>701.8057849461112</v>
      </c>
      <c r="AQ28" s="142"/>
      <c r="AR28" s="25">
        <f>SUM(AR8:AR27)</f>
        <v>26</v>
      </c>
      <c r="AS28" s="25">
        <f>SUM(AS8:AS27)</f>
        <v>675.8057849461112</v>
      </c>
      <c r="AT28" s="142" t="s">
        <v>74</v>
      </c>
      <c r="AU28" s="142"/>
      <c r="AV28" s="29">
        <f t="shared" ref="AV28:BB28" si="8">SUM(AV8:AV27)</f>
        <v>6</v>
      </c>
      <c r="AW28" s="29">
        <f t="shared" si="8"/>
        <v>6</v>
      </c>
      <c r="AX28" s="29">
        <f t="shared" si="8"/>
        <v>6</v>
      </c>
      <c r="AY28" s="29">
        <f t="shared" si="8"/>
        <v>89</v>
      </c>
      <c r="AZ28" s="29">
        <f t="shared" si="8"/>
        <v>111.25</v>
      </c>
      <c r="BA28" s="29">
        <f t="shared" si="8"/>
        <v>1</v>
      </c>
      <c r="BB28" s="29">
        <f t="shared" si="8"/>
        <v>0</v>
      </c>
    </row>
    <row r="29" spans="1:54" ht="10.95" customHeight="1"/>
    <row r="30" spans="1:54" ht="10.95" customHeight="1">
      <c r="AP30" s="43"/>
    </row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4">
    <mergeCell ref="AT24:AU24"/>
    <mergeCell ref="A28:B28"/>
    <mergeCell ref="AN28:AO28"/>
    <mergeCell ref="AP28:AQ28"/>
    <mergeCell ref="AT28:AU28"/>
    <mergeCell ref="AT25:AU25"/>
    <mergeCell ref="AT26:AU26"/>
    <mergeCell ref="AT27:AU27"/>
    <mergeCell ref="AT22:AU2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11:AU11"/>
    <mergeCell ref="AT12:AU12"/>
    <mergeCell ref="AT21:AU21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296F-30BA-417F-907F-790FBD978AEA}">
  <sheetPr>
    <tabColor rgb="FFFF0000"/>
    <pageSetUpPr fitToPage="1"/>
  </sheetPr>
  <dimension ref="A1:BB176"/>
  <sheetViews>
    <sheetView showGridLines="0" zoomScale="85" zoomScaleNormal="85" workbookViewId="0">
      <pane ySplit="7" topLeftCell="A8" activePane="bottomLeft" state="frozen"/>
      <selection pane="bottomLeft" activeCell="B9" sqref="B9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1" t="s">
        <v>119</v>
      </c>
      <c r="P7" s="11" t="s">
        <v>120</v>
      </c>
      <c r="Q7" s="11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8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-11.087567999999999</v>
      </c>
      <c r="AO8" s="28">
        <v>-68.781274999999994</v>
      </c>
      <c r="AP8" s="27"/>
      <c r="AQ8" s="27"/>
      <c r="AR8" s="27">
        <v>15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4</v>
      </c>
      <c r="C9" s="27"/>
      <c r="D9" s="27"/>
      <c r="E9" s="27"/>
      <c r="F9" s="27"/>
      <c r="G9" s="27"/>
      <c r="H9" s="27"/>
      <c r="I9" s="27"/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57">
        <v>-11.087498999999999</v>
      </c>
      <c r="AO9" s="75">
        <v>-68.781226000000004</v>
      </c>
      <c r="AP9" s="27"/>
      <c r="AQ9" s="27"/>
      <c r="AR9" s="27"/>
      <c r="AS9" s="27">
        <f t="shared" ref="AS9:AS10" si="0">6371000*ACOS(COS(RADIANS(90-AN8))*COS(RADIANS(90-AN9))+SIN(RADIANS(90-AN8
))*SIN(RADIANS(90-AN9))*COS(RADIANS(AO8-AO9)))</f>
        <v>9.3519701457016602</v>
      </c>
      <c r="AT9" s="40"/>
      <c r="AU9" s="41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495</v>
      </c>
      <c r="C10" s="27"/>
      <c r="D10" s="27"/>
      <c r="E10" s="27"/>
      <c r="F10" s="27">
        <v>1</v>
      </c>
      <c r="G10" s="27"/>
      <c r="H10" s="27">
        <v>1</v>
      </c>
      <c r="I10" s="27"/>
      <c r="J10" s="27"/>
      <c r="K10" s="27"/>
      <c r="L10" s="27">
        <v>1</v>
      </c>
      <c r="M10" s="27"/>
      <c r="N10" s="27"/>
      <c r="O10" s="27"/>
      <c r="P10" s="27"/>
      <c r="Q10" s="27">
        <v>1</v>
      </c>
      <c r="R10" s="27"/>
      <c r="S10" s="27"/>
      <c r="T10" s="27"/>
      <c r="U10" s="27"/>
      <c r="V10" s="27">
        <v>1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>
        <v>1</v>
      </c>
      <c r="AJ10" s="27"/>
      <c r="AK10" s="27" t="s">
        <v>223</v>
      </c>
      <c r="AL10" s="27">
        <v>1</v>
      </c>
      <c r="AM10" s="27"/>
      <c r="AN10" s="28">
        <v>-11.087759884925999</v>
      </c>
      <c r="AO10" s="28">
        <v>-68.781297784298005</v>
      </c>
      <c r="AP10" s="27"/>
      <c r="AQ10" s="27"/>
      <c r="AR10" s="27">
        <v>24</v>
      </c>
      <c r="AS10" s="27">
        <f t="shared" si="0"/>
        <v>30.048184103588895</v>
      </c>
      <c r="AT10" s="175"/>
      <c r="AU10" s="176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496</v>
      </c>
      <c r="C11" s="27"/>
      <c r="D11" s="27"/>
      <c r="E11" s="27"/>
      <c r="F11" s="27">
        <v>1</v>
      </c>
      <c r="G11" s="27"/>
      <c r="H11" s="27">
        <v>1</v>
      </c>
      <c r="I11" s="27"/>
      <c r="J11" s="27"/>
      <c r="K11" s="27"/>
      <c r="L11" s="27">
        <v>1</v>
      </c>
      <c r="M11" s="27"/>
      <c r="N11" s="27"/>
      <c r="O11" s="27"/>
      <c r="P11" s="27"/>
      <c r="Q11" s="27">
        <v>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-11.088086270148001</v>
      </c>
      <c r="AO11" s="28">
        <v>-68.781378585845005</v>
      </c>
      <c r="AP11" s="27"/>
      <c r="AQ11" s="27"/>
      <c r="AR11" s="27"/>
      <c r="AS11" s="27">
        <f t="shared" ref="AS11:AS14" si="1">6371000*ACOS(COS(RADIANS(90-AN10))*COS(RADIANS(90-AN11))+SIN(RADIANS(90-AN10
))*SIN(RADIANS(90-AN11))*COS(RADIANS(AO10-AO11)))</f>
        <v>37.348081945484559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497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>
        <v>1</v>
      </c>
      <c r="M12" s="27"/>
      <c r="N12" s="27"/>
      <c r="O12" s="27"/>
      <c r="P12" s="27"/>
      <c r="Q12" s="27">
        <v>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-11.08861746863</v>
      </c>
      <c r="AO12" s="28">
        <v>-68.781517222522993</v>
      </c>
      <c r="AP12" s="27"/>
      <c r="AQ12" s="27"/>
      <c r="AR12" s="27"/>
      <c r="AS12" s="27">
        <f t="shared" si="1"/>
        <v>60.973151300651729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498</v>
      </c>
      <c r="C13" s="27"/>
      <c r="D13" s="27"/>
      <c r="E13" s="27"/>
      <c r="F13" s="27">
        <v>1</v>
      </c>
      <c r="G13" s="27"/>
      <c r="H13" s="27">
        <v>1</v>
      </c>
      <c r="I13" s="27"/>
      <c r="J13" s="27"/>
      <c r="K13" s="27"/>
      <c r="L13" s="27">
        <v>1</v>
      </c>
      <c r="M13" s="27"/>
      <c r="N13" s="27"/>
      <c r="O13" s="27"/>
      <c r="P13" s="27"/>
      <c r="Q13" s="27">
        <v>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-11.089113296558001</v>
      </c>
      <c r="AO13" s="28">
        <v>-68.781650327145996</v>
      </c>
      <c r="AP13" s="27"/>
      <c r="AQ13" s="27"/>
      <c r="AR13" s="27"/>
      <c r="AS13" s="27">
        <f t="shared" si="1"/>
        <v>57.014554876592797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499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27"/>
      <c r="L14" s="27"/>
      <c r="M14" s="27"/>
      <c r="N14" s="27">
        <v>1</v>
      </c>
      <c r="O14" s="27"/>
      <c r="P14" s="27"/>
      <c r="Q14" s="27">
        <v>1</v>
      </c>
      <c r="R14" s="27"/>
      <c r="S14" s="27"/>
      <c r="T14" s="27"/>
      <c r="U14" s="27"/>
      <c r="V14" s="27">
        <v>1</v>
      </c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>
        <v>1</v>
      </c>
      <c r="AJ14" s="27"/>
      <c r="AK14" s="27" t="s">
        <v>224</v>
      </c>
      <c r="AL14" s="27">
        <v>1</v>
      </c>
      <c r="AM14" s="27"/>
      <c r="AN14" s="28">
        <v>-11.089765735078</v>
      </c>
      <c r="AO14" s="28">
        <v>-68.781833723187006</v>
      </c>
      <c r="AP14" s="27"/>
      <c r="AQ14" s="27"/>
      <c r="AR14" s="27">
        <v>12</v>
      </c>
      <c r="AS14" s="27">
        <f t="shared" si="1"/>
        <v>75.257349016266687</v>
      </c>
      <c r="AT14" s="175"/>
      <c r="AU14" s="176"/>
      <c r="AV14" s="27"/>
      <c r="AW14" s="27"/>
      <c r="AX14" s="27"/>
      <c r="AY14" s="27"/>
      <c r="AZ14" s="27"/>
      <c r="BA14" s="27"/>
      <c r="BB14" s="27"/>
    </row>
    <row r="15" spans="1:54">
      <c r="A15" s="141" t="s">
        <v>22</v>
      </c>
      <c r="B15" s="141"/>
      <c r="C15" s="29">
        <f t="shared" ref="C15" si="2">SUM(C8:C14)</f>
        <v>0</v>
      </c>
      <c r="D15" s="29">
        <f t="shared" ref="D15" si="3">SUM(D8:D14)</f>
        <v>0</v>
      </c>
      <c r="E15" s="29">
        <f t="shared" ref="E15" si="4">SUM(E8:E14)</f>
        <v>0</v>
      </c>
      <c r="F15" s="29">
        <f t="shared" ref="F15" si="5">SUM(F8:F14)</f>
        <v>5</v>
      </c>
      <c r="G15" s="29">
        <f t="shared" ref="G15" si="6">SUM(G8:G14)</f>
        <v>0</v>
      </c>
      <c r="H15" s="29">
        <f t="shared" ref="H15" si="7">SUM(H8:H14)</f>
        <v>5</v>
      </c>
      <c r="I15" s="29">
        <f t="shared" ref="I15" si="8">SUM(I8:I14)</f>
        <v>0</v>
      </c>
      <c r="J15" s="29">
        <f t="shared" ref="J15" si="9">SUM(J8:J14)</f>
        <v>0</v>
      </c>
      <c r="K15" s="29">
        <f t="shared" ref="K15" si="10">SUM(K8:K14)</f>
        <v>0</v>
      </c>
      <c r="L15" s="29">
        <f t="shared" ref="L15" si="11">SUM(L8:L14)</f>
        <v>5</v>
      </c>
      <c r="M15" s="29">
        <f t="shared" ref="M15" si="12">SUM(M8:M14)</f>
        <v>0</v>
      </c>
      <c r="N15" s="29">
        <f t="shared" ref="N15" si="13">SUM(N8:N14)</f>
        <v>2</v>
      </c>
      <c r="O15" s="29">
        <f t="shared" ref="O15" si="14">SUM(O8:O14)</f>
        <v>0</v>
      </c>
      <c r="P15" s="29">
        <f t="shared" ref="P15" si="15">SUM(P8:P14)</f>
        <v>0</v>
      </c>
      <c r="Q15" s="29">
        <f t="shared" ref="Q15" si="16">SUM(Q8:Q14)</f>
        <v>5</v>
      </c>
      <c r="R15" s="29">
        <f t="shared" ref="R15" si="17">SUM(R8:R14)</f>
        <v>0</v>
      </c>
      <c r="S15" s="29">
        <f t="shared" ref="S15" si="18">SUM(S8:S14)</f>
        <v>0</v>
      </c>
      <c r="T15" s="29">
        <f t="shared" ref="T15" si="19">SUM(T8:T14)</f>
        <v>0</v>
      </c>
      <c r="U15" s="29">
        <f t="shared" ref="U15" si="20">SUM(U8:U14)</f>
        <v>0</v>
      </c>
      <c r="V15" s="29">
        <f t="shared" ref="V15" si="21">SUM(V8:V14)</f>
        <v>2</v>
      </c>
      <c r="W15" s="29">
        <f t="shared" ref="W15" si="22">SUM(W8:W14)</f>
        <v>0</v>
      </c>
      <c r="X15" s="29">
        <f t="shared" ref="X15" si="23">SUM(X8:X14)</f>
        <v>0</v>
      </c>
      <c r="Y15" s="29">
        <f t="shared" ref="Y15" si="24">SUM(Y8:Y14)</f>
        <v>0</v>
      </c>
      <c r="Z15" s="29">
        <f t="shared" ref="Z15" si="25">SUM(Z8:Z14)</f>
        <v>0</v>
      </c>
      <c r="AA15" s="29">
        <f t="shared" ref="AA15" si="26">SUM(AA8:AA14)</f>
        <v>0</v>
      </c>
      <c r="AB15" s="29">
        <f t="shared" ref="AB15" si="27">SUM(AB8:AB14)</f>
        <v>0</v>
      </c>
      <c r="AC15" s="29">
        <f t="shared" ref="AC15" si="28">SUM(AC8:AC14)</f>
        <v>0</v>
      </c>
      <c r="AD15" s="29">
        <f t="shared" ref="AD15" si="29">SUM(AD8:AD14)</f>
        <v>0</v>
      </c>
      <c r="AE15" s="29">
        <f t="shared" ref="AE15" si="30">SUM(AE8:AE14)</f>
        <v>0</v>
      </c>
      <c r="AF15" s="29">
        <f t="shared" ref="AF15" si="31">SUM(AF8:AF14)</f>
        <v>0</v>
      </c>
      <c r="AG15" s="29">
        <f t="shared" ref="AG15" si="32">SUM(AG8:AG14)</f>
        <v>0</v>
      </c>
      <c r="AH15" s="29">
        <f t="shared" ref="AH15" si="33">SUM(AH8:AH14)</f>
        <v>0</v>
      </c>
      <c r="AI15" s="29">
        <f t="shared" ref="AI15" si="34">SUM(AI8:AI14)</f>
        <v>2</v>
      </c>
      <c r="AJ15" s="29">
        <f t="shared" ref="AJ15" si="35">SUM(AJ8:AJ14)</f>
        <v>0</v>
      </c>
      <c r="AK15" s="29">
        <f>COUNTA(AK8:AK14)</f>
        <v>2</v>
      </c>
      <c r="AL15" s="29">
        <f>SUM(AL8:AL14)</f>
        <v>2</v>
      </c>
      <c r="AM15" s="29">
        <f>SUM(AM8:AM14)</f>
        <v>0</v>
      </c>
      <c r="AN15" s="142" t="s">
        <v>25</v>
      </c>
      <c r="AO15" s="142"/>
      <c r="AP15" s="172">
        <f>AR15+AS15</f>
        <v>320.99329138828631</v>
      </c>
      <c r="AQ15" s="172"/>
      <c r="AR15" s="25">
        <f>SUM(AR8:AR14)</f>
        <v>51</v>
      </c>
      <c r="AS15" s="25">
        <f>SUM(AS8:AS14)</f>
        <v>269.99329138828631</v>
      </c>
      <c r="AT15" s="142" t="s">
        <v>74</v>
      </c>
      <c r="AU15" s="142"/>
      <c r="AV15" s="29">
        <f t="shared" ref="AV15:BB15" si="36">SUM(AV8:AV14)</f>
        <v>0</v>
      </c>
      <c r="AW15" s="29">
        <f t="shared" si="36"/>
        <v>0</v>
      </c>
      <c r="AX15" s="29">
        <f t="shared" si="36"/>
        <v>0</v>
      </c>
      <c r="AY15" s="29">
        <f t="shared" si="36"/>
        <v>0</v>
      </c>
      <c r="AZ15" s="29">
        <f t="shared" si="36"/>
        <v>0</v>
      </c>
      <c r="BA15" s="29">
        <f t="shared" si="36"/>
        <v>0</v>
      </c>
      <c r="BB15" s="29">
        <f t="shared" si="36"/>
        <v>0</v>
      </c>
    </row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1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13:AU13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10:AU10"/>
    <mergeCell ref="AT11:AU11"/>
    <mergeCell ref="AT12:AU12"/>
    <mergeCell ref="AT14:AU14"/>
    <mergeCell ref="A15:B15"/>
    <mergeCell ref="AN15:AO15"/>
    <mergeCell ref="AP15:AQ15"/>
    <mergeCell ref="AT15:AU1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2CCB-9E10-4A16-80D9-728B2EFE4783}">
  <sheetPr>
    <tabColor rgb="FFFFC000"/>
    <pageSetUpPr fitToPage="1"/>
  </sheetPr>
  <dimension ref="A1:BB200"/>
  <sheetViews>
    <sheetView showGridLines="0" zoomScale="85" zoomScaleNormal="85" workbookViewId="0">
      <pane ySplit="7" topLeftCell="A29" activePane="bottomLeft" state="frozen"/>
      <selection pane="bottomLeft" activeCell="AW39" sqref="AW39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886718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2.6640625" style="1" bestFit="1" customWidth="1"/>
    <col min="42" max="43" width="6.109375" style="1" bestFit="1" customWidth="1"/>
    <col min="44" max="44" width="4" style="1" bestFit="1" customWidth="1"/>
    <col min="45" max="45" width="11.3320312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 s="47" customFormat="1">
      <c r="A8" s="66">
        <v>1</v>
      </c>
      <c r="B8" s="66">
        <v>495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>
        <v>1</v>
      </c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28">
        <v>-11.087759884925999</v>
      </c>
      <c r="AO8" s="28">
        <v>-68.781297784298005</v>
      </c>
      <c r="AP8" s="111"/>
      <c r="AQ8" s="111"/>
      <c r="AR8" s="66">
        <f t="shared" ref="AR8:AR11" si="0">AP8-AQ8</f>
        <v>0</v>
      </c>
      <c r="AS8" s="66"/>
      <c r="AT8" s="202"/>
      <c r="AU8" s="203"/>
      <c r="AV8" s="66"/>
      <c r="AW8" s="66"/>
      <c r="AX8" s="66"/>
      <c r="AY8" s="66"/>
      <c r="AZ8" s="66"/>
      <c r="BA8" s="66"/>
      <c r="BB8" s="66"/>
    </row>
    <row r="9" spans="1:54" s="47" customFormat="1">
      <c r="A9" s="66">
        <v>2</v>
      </c>
      <c r="B9" s="66">
        <v>496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>
        <v>1</v>
      </c>
      <c r="O9" s="66"/>
      <c r="P9" s="66">
        <v>1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7">
        <v>-11.088086270148001</v>
      </c>
      <c r="AO9" s="67">
        <v>-68.781378585845005</v>
      </c>
      <c r="AP9" s="111"/>
      <c r="AQ9" s="111"/>
      <c r="AR9" s="66">
        <f t="shared" si="0"/>
        <v>0</v>
      </c>
      <c r="AS9" s="86">
        <f t="shared" ref="AS9:AS12" si="1">6371000*ACOS(COS(RADIANS(90-AN8))*COS(RADIANS(90-AN9))+SIN(RADIANS(90-AN8
))*SIN(RADIANS(90-AN9))*COS(RADIANS(AO8-AO9)))</f>
        <v>37.348081945484559</v>
      </c>
      <c r="AT9" s="202"/>
      <c r="AU9" s="203"/>
      <c r="AV9" s="66">
        <v>1</v>
      </c>
      <c r="AW9" s="66">
        <v>1</v>
      </c>
      <c r="AX9" s="66">
        <v>1</v>
      </c>
      <c r="AY9" s="66"/>
      <c r="AZ9" s="66"/>
      <c r="BA9" s="66"/>
      <c r="BB9" s="66"/>
    </row>
    <row r="10" spans="1:54" s="47" customFormat="1">
      <c r="A10" s="66">
        <v>3</v>
      </c>
      <c r="B10" s="66" t="s">
        <v>246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>
        <v>1</v>
      </c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7">
        <v>-11.088222999999999</v>
      </c>
      <c r="AO10" s="67">
        <v>-68.781407999999999</v>
      </c>
      <c r="AP10" s="111"/>
      <c r="AQ10" s="111"/>
      <c r="AR10" s="66">
        <f t="shared" si="0"/>
        <v>0</v>
      </c>
      <c r="AS10" s="86">
        <f t="shared" si="1"/>
        <v>15.538678268692818</v>
      </c>
      <c r="AT10" s="202"/>
      <c r="AU10" s="203"/>
      <c r="AV10" s="66"/>
      <c r="AW10" s="66"/>
      <c r="AX10" s="66"/>
      <c r="AY10" s="66">
        <v>16</v>
      </c>
      <c r="AZ10" s="66">
        <f>AY10*1.25</f>
        <v>20</v>
      </c>
      <c r="BA10" s="66"/>
      <c r="BB10" s="66"/>
    </row>
    <row r="11" spans="1:54" s="47" customFormat="1">
      <c r="A11" s="66">
        <v>4</v>
      </c>
      <c r="B11" s="66">
        <v>497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>
        <v>1</v>
      </c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7">
        <v>-11.08861746863</v>
      </c>
      <c r="AO11" s="67">
        <v>-68.781517222522993</v>
      </c>
      <c r="AP11" s="111"/>
      <c r="AQ11" s="111"/>
      <c r="AR11" s="66">
        <f t="shared" si="0"/>
        <v>0</v>
      </c>
      <c r="AS11" s="86">
        <f t="shared" si="1"/>
        <v>45.453291652743921</v>
      </c>
      <c r="AT11" s="202"/>
      <c r="AU11" s="203"/>
      <c r="AV11" s="66">
        <v>1</v>
      </c>
      <c r="AW11" s="66">
        <v>1</v>
      </c>
      <c r="AX11" s="66">
        <v>1</v>
      </c>
      <c r="AY11" s="66">
        <v>46</v>
      </c>
      <c r="AZ11" s="66">
        <f t="shared" ref="AZ11:AZ12" si="2">AY11*1.25</f>
        <v>57.5</v>
      </c>
      <c r="BA11" s="66"/>
      <c r="BB11" s="66">
        <v>1</v>
      </c>
    </row>
    <row r="12" spans="1:54" s="47" customFormat="1">
      <c r="A12" s="66">
        <v>5</v>
      </c>
      <c r="B12" s="66">
        <v>500</v>
      </c>
      <c r="C12" s="66"/>
      <c r="D12" s="66"/>
      <c r="E12" s="66"/>
      <c r="F12" s="66">
        <v>1</v>
      </c>
      <c r="G12" s="66"/>
      <c r="H12" s="66">
        <v>1</v>
      </c>
      <c r="I12" s="66"/>
      <c r="J12" s="66"/>
      <c r="K12" s="66"/>
      <c r="L12" s="66"/>
      <c r="M12" s="66"/>
      <c r="N12" s="66">
        <v>1</v>
      </c>
      <c r="O12" s="66"/>
      <c r="P12" s="66">
        <v>1</v>
      </c>
      <c r="Q12" s="66">
        <v>1</v>
      </c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7">
        <v>-11.088250614645</v>
      </c>
      <c r="AO12" s="67">
        <v>-68.781316056847004</v>
      </c>
      <c r="AP12" s="66" t="s">
        <v>593</v>
      </c>
      <c r="AQ12" s="66" t="str">
        <f>AP12</f>
        <v>2771</v>
      </c>
      <c r="AR12" s="66">
        <f t="shared" ref="AR12:AR38" si="3">AP12-AQ12</f>
        <v>0</v>
      </c>
      <c r="AS12" s="86">
        <f t="shared" si="1"/>
        <v>46.32356166287255</v>
      </c>
      <c r="AT12" s="202"/>
      <c r="AU12" s="203"/>
      <c r="AV12" s="66">
        <v>1</v>
      </c>
      <c r="AW12" s="66">
        <v>1</v>
      </c>
      <c r="AX12" s="66">
        <v>1</v>
      </c>
      <c r="AY12" s="66">
        <v>12</v>
      </c>
      <c r="AZ12" s="66">
        <f t="shared" si="2"/>
        <v>15</v>
      </c>
      <c r="BA12" s="66"/>
      <c r="BB12" s="66"/>
    </row>
    <row r="13" spans="1:54" s="47" customFormat="1">
      <c r="A13" s="66">
        <v>6</v>
      </c>
      <c r="B13" s="66">
        <v>501</v>
      </c>
      <c r="C13" s="66"/>
      <c r="D13" s="66"/>
      <c r="E13" s="66"/>
      <c r="F13" s="66">
        <v>1</v>
      </c>
      <c r="G13" s="66"/>
      <c r="H13" s="66">
        <v>1</v>
      </c>
      <c r="I13" s="66"/>
      <c r="J13" s="66"/>
      <c r="K13" s="66"/>
      <c r="L13" s="66">
        <v>1</v>
      </c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7">
        <v>-11.088341752404</v>
      </c>
      <c r="AO13" s="67">
        <v>-68.780955970286996</v>
      </c>
      <c r="AP13" s="66" t="s">
        <v>594</v>
      </c>
      <c r="AQ13" s="66" t="str">
        <f t="shared" ref="AQ13:AQ24" si="4">AP13</f>
        <v>2732</v>
      </c>
      <c r="AR13" s="66">
        <f t="shared" si="3"/>
        <v>0</v>
      </c>
      <c r="AS13" s="27">
        <f>AQ12-AP13</f>
        <v>39</v>
      </c>
      <c r="AT13" s="202"/>
      <c r="AU13" s="203"/>
      <c r="AV13" s="66"/>
      <c r="AW13" s="66"/>
      <c r="AX13" s="66"/>
      <c r="AY13" s="66"/>
      <c r="AZ13" s="66"/>
      <c r="BA13" s="66"/>
      <c r="BB13" s="66"/>
    </row>
    <row r="14" spans="1:54" s="47" customFormat="1">
      <c r="A14" s="66">
        <v>7</v>
      </c>
      <c r="B14" s="66">
        <v>502</v>
      </c>
      <c r="C14" s="66"/>
      <c r="D14" s="66"/>
      <c r="E14" s="66"/>
      <c r="F14" s="66">
        <v>1</v>
      </c>
      <c r="G14" s="66"/>
      <c r="H14" s="66">
        <v>1</v>
      </c>
      <c r="I14" s="66"/>
      <c r="J14" s="66"/>
      <c r="K14" s="66"/>
      <c r="L14" s="66">
        <v>1</v>
      </c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7">
        <v>-11.088438483425</v>
      </c>
      <c r="AO14" s="67">
        <v>-68.780610971152001</v>
      </c>
      <c r="AP14" s="66" t="s">
        <v>595</v>
      </c>
      <c r="AQ14" s="66" t="str">
        <f t="shared" si="4"/>
        <v>2692</v>
      </c>
      <c r="AR14" s="66">
        <f t="shared" si="3"/>
        <v>0</v>
      </c>
      <c r="AS14" s="27">
        <f t="shared" ref="AS14:AS25" si="5">AQ13-AP14</f>
        <v>40</v>
      </c>
      <c r="AT14" s="202"/>
      <c r="AU14" s="203"/>
      <c r="AV14" s="66"/>
      <c r="AW14" s="66"/>
      <c r="AX14" s="66"/>
      <c r="AY14" s="66"/>
      <c r="AZ14" s="66"/>
      <c r="BA14" s="66"/>
      <c r="BB14" s="66"/>
    </row>
    <row r="15" spans="1:54" s="47" customFormat="1">
      <c r="A15" s="66">
        <v>8</v>
      </c>
      <c r="B15" s="66">
        <v>503</v>
      </c>
      <c r="C15" s="66"/>
      <c r="D15" s="66"/>
      <c r="E15" s="66"/>
      <c r="F15" s="66">
        <v>1</v>
      </c>
      <c r="G15" s="66"/>
      <c r="H15" s="66">
        <v>1</v>
      </c>
      <c r="I15" s="66"/>
      <c r="J15" s="66"/>
      <c r="K15" s="66"/>
      <c r="L15" s="66">
        <v>1</v>
      </c>
      <c r="M15" s="66"/>
      <c r="N15" s="66"/>
      <c r="O15" s="66"/>
      <c r="P15" s="66"/>
      <c r="Q15" s="66">
        <v>1</v>
      </c>
      <c r="R15" s="66"/>
      <c r="S15" s="66"/>
      <c r="T15" s="66"/>
      <c r="U15" s="66"/>
      <c r="V15" s="66">
        <v>1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 t="s">
        <v>590</v>
      </c>
      <c r="AL15" s="66">
        <v>1</v>
      </c>
      <c r="AM15" s="66"/>
      <c r="AN15" s="67">
        <v>-11.088559561664001</v>
      </c>
      <c r="AO15" s="67">
        <v>-68.780204951762997</v>
      </c>
      <c r="AP15" s="66" t="s">
        <v>596</v>
      </c>
      <c r="AQ15" s="66">
        <v>2621</v>
      </c>
      <c r="AR15" s="66">
        <f t="shared" si="3"/>
        <v>26</v>
      </c>
      <c r="AS15" s="27">
        <f t="shared" si="5"/>
        <v>45</v>
      </c>
      <c r="AT15" s="202"/>
      <c r="AU15" s="203"/>
      <c r="AV15" s="66"/>
      <c r="AW15" s="66"/>
      <c r="AX15" s="66"/>
      <c r="AY15" s="66"/>
      <c r="AZ15" s="66"/>
      <c r="BA15" s="66"/>
      <c r="BB15" s="66"/>
    </row>
    <row r="16" spans="1:54" s="47" customFormat="1">
      <c r="A16" s="66">
        <v>9</v>
      </c>
      <c r="B16" s="66">
        <v>504</v>
      </c>
      <c r="C16" s="66"/>
      <c r="D16" s="66"/>
      <c r="E16" s="66"/>
      <c r="F16" s="66">
        <v>1</v>
      </c>
      <c r="G16" s="66"/>
      <c r="H16" s="66">
        <v>1</v>
      </c>
      <c r="I16" s="66"/>
      <c r="J16" s="66"/>
      <c r="K16" s="66"/>
      <c r="L16" s="66">
        <v>1</v>
      </c>
      <c r="M16" s="66"/>
      <c r="N16" s="66"/>
      <c r="O16" s="66"/>
      <c r="P16" s="66"/>
      <c r="Q16" s="66">
        <v>1</v>
      </c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7">
        <v>-11.088757300745</v>
      </c>
      <c r="AO16" s="67">
        <v>-68.779429122804999</v>
      </c>
      <c r="AP16" s="66" t="s">
        <v>597</v>
      </c>
      <c r="AQ16" s="66" t="str">
        <f t="shared" si="4"/>
        <v>2534</v>
      </c>
      <c r="AR16" s="66">
        <f t="shared" si="3"/>
        <v>0</v>
      </c>
      <c r="AS16" s="27">
        <f t="shared" si="5"/>
        <v>87</v>
      </c>
      <c r="AT16" s="202"/>
      <c r="AU16" s="203"/>
      <c r="AV16" s="66"/>
      <c r="AW16" s="66"/>
      <c r="AX16" s="66"/>
      <c r="AY16" s="66"/>
      <c r="AZ16" s="66"/>
      <c r="BA16" s="66"/>
      <c r="BB16" s="66"/>
    </row>
    <row r="17" spans="1:54" s="47" customFormat="1">
      <c r="A17" s="66">
        <v>10</v>
      </c>
      <c r="B17" s="66">
        <v>505</v>
      </c>
      <c r="C17" s="66"/>
      <c r="D17" s="66"/>
      <c r="E17" s="66"/>
      <c r="F17" s="66">
        <v>1</v>
      </c>
      <c r="G17" s="66"/>
      <c r="H17" s="66">
        <v>1</v>
      </c>
      <c r="I17" s="66"/>
      <c r="J17" s="66"/>
      <c r="K17" s="66"/>
      <c r="L17" s="66">
        <v>1</v>
      </c>
      <c r="M17" s="66"/>
      <c r="N17" s="66"/>
      <c r="O17" s="66"/>
      <c r="P17" s="66"/>
      <c r="Q17" s="66">
        <v>1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7">
        <v>-11.088949446413</v>
      </c>
      <c r="AO17" s="67">
        <v>-68.778660334646005</v>
      </c>
      <c r="AP17" s="66" t="s">
        <v>598</v>
      </c>
      <c r="AQ17" s="66" t="str">
        <f t="shared" si="4"/>
        <v>2448</v>
      </c>
      <c r="AR17" s="66">
        <f t="shared" si="3"/>
        <v>0</v>
      </c>
      <c r="AS17" s="27">
        <f t="shared" si="5"/>
        <v>86</v>
      </c>
      <c r="AT17" s="202"/>
      <c r="AU17" s="203"/>
      <c r="AV17" s="66"/>
      <c r="AW17" s="66"/>
      <c r="AX17" s="66"/>
      <c r="AY17" s="66"/>
      <c r="AZ17" s="66"/>
      <c r="BA17" s="66"/>
      <c r="BB17" s="66"/>
    </row>
    <row r="18" spans="1:54" s="47" customFormat="1">
      <c r="A18" s="66">
        <v>11</v>
      </c>
      <c r="B18" s="66">
        <v>506</v>
      </c>
      <c r="C18" s="66"/>
      <c r="D18" s="66"/>
      <c r="E18" s="66"/>
      <c r="F18" s="66">
        <v>1</v>
      </c>
      <c r="G18" s="66"/>
      <c r="H18" s="66">
        <v>1</v>
      </c>
      <c r="I18" s="66"/>
      <c r="J18" s="66"/>
      <c r="K18" s="66"/>
      <c r="L18" s="66">
        <v>1</v>
      </c>
      <c r="M18" s="66"/>
      <c r="N18" s="66"/>
      <c r="O18" s="66"/>
      <c r="P18" s="66"/>
      <c r="Q18" s="66">
        <v>1</v>
      </c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7">
        <v>-11.089150475393</v>
      </c>
      <c r="AO18" s="67">
        <v>-68.777958266436997</v>
      </c>
      <c r="AP18" s="66" t="s">
        <v>599</v>
      </c>
      <c r="AQ18" s="66" t="str">
        <f t="shared" si="4"/>
        <v>2370</v>
      </c>
      <c r="AR18" s="66">
        <f t="shared" si="3"/>
        <v>0</v>
      </c>
      <c r="AS18" s="27">
        <f t="shared" si="5"/>
        <v>78</v>
      </c>
      <c r="AT18" s="202" t="s">
        <v>45</v>
      </c>
      <c r="AU18" s="203"/>
      <c r="AV18" s="66"/>
      <c r="AW18" s="66"/>
      <c r="AX18" s="66"/>
      <c r="AY18" s="66"/>
      <c r="AZ18" s="66"/>
      <c r="BA18" s="66"/>
      <c r="BB18" s="66"/>
    </row>
    <row r="19" spans="1:54" s="47" customFormat="1">
      <c r="A19" s="66">
        <v>12</v>
      </c>
      <c r="B19" s="66">
        <v>507</v>
      </c>
      <c r="C19" s="66"/>
      <c r="D19" s="66"/>
      <c r="E19" s="66"/>
      <c r="F19" s="66">
        <v>1</v>
      </c>
      <c r="G19" s="66"/>
      <c r="H19" s="66">
        <v>1</v>
      </c>
      <c r="I19" s="66"/>
      <c r="J19" s="66"/>
      <c r="K19" s="66"/>
      <c r="L19" s="66"/>
      <c r="M19" s="66">
        <v>1</v>
      </c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7">
        <v>-11.089452841144</v>
      </c>
      <c r="AO19" s="67">
        <v>-68.778047114610004</v>
      </c>
      <c r="AP19" s="66" t="s">
        <v>600</v>
      </c>
      <c r="AQ19" s="66" t="str">
        <f t="shared" si="4"/>
        <v>2335</v>
      </c>
      <c r="AR19" s="66">
        <f t="shared" si="3"/>
        <v>0</v>
      </c>
      <c r="AS19" s="27">
        <f t="shared" si="5"/>
        <v>35</v>
      </c>
      <c r="AT19" s="202"/>
      <c r="AU19" s="203"/>
      <c r="AV19" s="66"/>
      <c r="AW19" s="66"/>
      <c r="AX19" s="66"/>
      <c r="AY19" s="66"/>
      <c r="AZ19" s="66"/>
      <c r="BA19" s="66"/>
      <c r="BB19" s="66"/>
    </row>
    <row r="20" spans="1:54" s="47" customFormat="1">
      <c r="A20" s="66">
        <v>13</v>
      </c>
      <c r="B20" s="66">
        <v>508</v>
      </c>
      <c r="C20" s="66"/>
      <c r="D20" s="66"/>
      <c r="E20" s="66"/>
      <c r="F20" s="66">
        <v>1</v>
      </c>
      <c r="G20" s="66"/>
      <c r="H20" s="66">
        <v>1</v>
      </c>
      <c r="I20" s="66"/>
      <c r="J20" s="66"/>
      <c r="K20" s="66"/>
      <c r="L20" s="66">
        <v>1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7">
        <v>-11.089775605544</v>
      </c>
      <c r="AO20" s="67">
        <v>-68.778136298060005</v>
      </c>
      <c r="AP20" s="66" t="s">
        <v>601</v>
      </c>
      <c r="AQ20" s="66" t="str">
        <f t="shared" si="4"/>
        <v>2298</v>
      </c>
      <c r="AR20" s="66">
        <f t="shared" si="3"/>
        <v>0</v>
      </c>
      <c r="AS20" s="27">
        <f t="shared" si="5"/>
        <v>37</v>
      </c>
      <c r="AT20" s="202"/>
      <c r="AU20" s="203"/>
      <c r="AV20" s="66"/>
      <c r="AW20" s="66"/>
      <c r="AX20" s="66"/>
      <c r="AY20" s="66"/>
      <c r="AZ20" s="66"/>
      <c r="BA20" s="66"/>
      <c r="BB20" s="66"/>
    </row>
    <row r="21" spans="1:54" s="47" customFormat="1">
      <c r="A21" s="66">
        <v>14</v>
      </c>
      <c r="B21" s="66">
        <v>509</v>
      </c>
      <c r="C21" s="66"/>
      <c r="D21" s="66"/>
      <c r="E21" s="66"/>
      <c r="F21" s="66">
        <v>1</v>
      </c>
      <c r="G21" s="66"/>
      <c r="H21" s="66">
        <v>1</v>
      </c>
      <c r="I21" s="66"/>
      <c r="J21" s="66"/>
      <c r="K21" s="66"/>
      <c r="L21" s="66"/>
      <c r="M21" s="66">
        <v>1</v>
      </c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7">
        <v>-11.089869374951</v>
      </c>
      <c r="AO21" s="67">
        <v>-68.777770847081996</v>
      </c>
      <c r="AP21" s="66" t="s">
        <v>602</v>
      </c>
      <c r="AQ21" s="66" t="str">
        <f t="shared" si="4"/>
        <v>2257</v>
      </c>
      <c r="AR21" s="66">
        <f t="shared" si="3"/>
        <v>0</v>
      </c>
      <c r="AS21" s="27">
        <f t="shared" si="5"/>
        <v>41</v>
      </c>
      <c r="AT21" s="202"/>
      <c r="AU21" s="203"/>
      <c r="AV21" s="66"/>
      <c r="AW21" s="66"/>
      <c r="AX21" s="66"/>
      <c r="AY21" s="66"/>
      <c r="AZ21" s="66"/>
      <c r="BA21" s="66"/>
      <c r="BB21" s="66"/>
    </row>
    <row r="22" spans="1:54" s="47" customFormat="1">
      <c r="A22" s="66">
        <v>15</v>
      </c>
      <c r="B22" s="66">
        <v>510</v>
      </c>
      <c r="C22" s="66"/>
      <c r="D22" s="66"/>
      <c r="E22" s="66"/>
      <c r="F22" s="66">
        <v>1</v>
      </c>
      <c r="G22" s="66"/>
      <c r="H22" s="66">
        <v>1</v>
      </c>
      <c r="I22" s="66"/>
      <c r="J22" s="66"/>
      <c r="K22" s="66"/>
      <c r="L22" s="66">
        <v>1</v>
      </c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7">
        <v>-11.089979595093</v>
      </c>
      <c r="AO22" s="67">
        <v>-68.777411766349999</v>
      </c>
      <c r="AP22" s="66" t="s">
        <v>603</v>
      </c>
      <c r="AQ22" s="66" t="str">
        <f t="shared" si="4"/>
        <v>2217</v>
      </c>
      <c r="AR22" s="66">
        <f t="shared" si="3"/>
        <v>0</v>
      </c>
      <c r="AS22" s="27">
        <f t="shared" si="5"/>
        <v>40</v>
      </c>
      <c r="AT22" s="202"/>
      <c r="AU22" s="203"/>
      <c r="AV22" s="66"/>
      <c r="AW22" s="66"/>
      <c r="AX22" s="66"/>
      <c r="AY22" s="66"/>
      <c r="AZ22" s="66"/>
      <c r="BA22" s="66"/>
      <c r="BB22" s="66"/>
    </row>
    <row r="23" spans="1:54" s="47" customFormat="1">
      <c r="A23" s="66">
        <v>16</v>
      </c>
      <c r="B23" s="66">
        <v>511</v>
      </c>
      <c r="C23" s="66"/>
      <c r="D23" s="66"/>
      <c r="E23" s="66"/>
      <c r="F23" s="66">
        <v>1</v>
      </c>
      <c r="G23" s="66"/>
      <c r="H23" s="66">
        <v>1</v>
      </c>
      <c r="I23" s="66"/>
      <c r="J23" s="66"/>
      <c r="K23" s="66"/>
      <c r="L23" s="66">
        <v>1</v>
      </c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7">
        <v>-11.090072048373999</v>
      </c>
      <c r="AO23" s="67">
        <v>-68.777023516594994</v>
      </c>
      <c r="AP23" s="66" t="s">
        <v>604</v>
      </c>
      <c r="AQ23" s="66" t="str">
        <f t="shared" si="4"/>
        <v>2173</v>
      </c>
      <c r="AR23" s="66">
        <f t="shared" si="3"/>
        <v>0</v>
      </c>
      <c r="AS23" s="27">
        <f t="shared" si="5"/>
        <v>44</v>
      </c>
      <c r="AT23" s="202"/>
      <c r="AU23" s="203"/>
      <c r="AV23" s="66"/>
      <c r="AW23" s="66"/>
      <c r="AX23" s="66"/>
      <c r="AY23" s="66"/>
      <c r="AZ23" s="66"/>
      <c r="BA23" s="66"/>
      <c r="BB23" s="66"/>
    </row>
    <row r="24" spans="1:54" s="47" customFormat="1">
      <c r="A24" s="66">
        <v>17</v>
      </c>
      <c r="B24" s="66">
        <v>512</v>
      </c>
      <c r="C24" s="66"/>
      <c r="D24" s="66"/>
      <c r="E24" s="66"/>
      <c r="F24" s="66">
        <v>1</v>
      </c>
      <c r="G24" s="66"/>
      <c r="H24" s="66">
        <v>1</v>
      </c>
      <c r="I24" s="66"/>
      <c r="J24" s="66"/>
      <c r="K24" s="66"/>
      <c r="L24" s="66"/>
      <c r="M24" s="66">
        <v>1</v>
      </c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7">
        <v>-11.090172397988001</v>
      </c>
      <c r="AO24" s="67">
        <v>-68.776631914079005</v>
      </c>
      <c r="AP24" s="66" t="s">
        <v>307</v>
      </c>
      <c r="AQ24" s="66" t="str">
        <f t="shared" si="4"/>
        <v>2129</v>
      </c>
      <c r="AR24" s="66">
        <f t="shared" si="3"/>
        <v>0</v>
      </c>
      <c r="AS24" s="27">
        <f t="shared" si="5"/>
        <v>44</v>
      </c>
      <c r="AT24" s="202"/>
      <c r="AU24" s="203"/>
      <c r="AV24" s="66"/>
      <c r="AW24" s="66"/>
      <c r="AX24" s="66"/>
      <c r="AY24" s="66"/>
      <c r="AZ24" s="66"/>
      <c r="BA24" s="66"/>
      <c r="BB24" s="66"/>
    </row>
    <row r="25" spans="1:54" s="47" customFormat="1">
      <c r="A25" s="66">
        <v>18</v>
      </c>
      <c r="B25" s="66">
        <v>513</v>
      </c>
      <c r="C25" s="66"/>
      <c r="D25" s="66"/>
      <c r="E25" s="66"/>
      <c r="F25" s="66">
        <v>1</v>
      </c>
      <c r="G25" s="66"/>
      <c r="H25" s="66">
        <v>1</v>
      </c>
      <c r="I25" s="66"/>
      <c r="J25" s="66"/>
      <c r="K25" s="66"/>
      <c r="L25" s="66">
        <v>1</v>
      </c>
      <c r="M25" s="66"/>
      <c r="N25" s="66"/>
      <c r="O25" s="66"/>
      <c r="P25" s="66"/>
      <c r="Q25" s="66"/>
      <c r="R25" s="66"/>
      <c r="S25" s="66"/>
      <c r="T25" s="66"/>
      <c r="U25" s="66"/>
      <c r="V25" s="66">
        <v>1</v>
      </c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 t="s">
        <v>591</v>
      </c>
      <c r="AL25" s="66">
        <v>1</v>
      </c>
      <c r="AM25" s="66"/>
      <c r="AN25" s="67">
        <v>-11.090263206133001</v>
      </c>
      <c r="AO25" s="67">
        <v>-68.776272833346994</v>
      </c>
      <c r="AP25" s="66">
        <v>2089</v>
      </c>
      <c r="AQ25" s="66">
        <v>2063</v>
      </c>
      <c r="AR25" s="66">
        <f t="shared" si="3"/>
        <v>26</v>
      </c>
      <c r="AS25" s="27">
        <f t="shared" si="5"/>
        <v>40</v>
      </c>
      <c r="AT25" s="68"/>
      <c r="AU25" s="69"/>
      <c r="AV25" s="66"/>
      <c r="AW25" s="66"/>
      <c r="AX25" s="66"/>
      <c r="AY25" s="66"/>
      <c r="AZ25" s="66"/>
      <c r="BA25" s="66"/>
      <c r="BB25" s="66"/>
    </row>
    <row r="26" spans="1:54" s="47" customFormat="1">
      <c r="A26" s="66">
        <v>19</v>
      </c>
      <c r="B26" s="66">
        <v>514</v>
      </c>
      <c r="C26" s="66"/>
      <c r="D26" s="66"/>
      <c r="E26" s="66"/>
      <c r="F26" s="66">
        <v>1</v>
      </c>
      <c r="G26" s="66"/>
      <c r="H26" s="66">
        <v>1</v>
      </c>
      <c r="I26" s="66"/>
      <c r="J26" s="66"/>
      <c r="K26" s="66"/>
      <c r="L26" s="66"/>
      <c r="M26" s="66">
        <v>1</v>
      </c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7">
        <v>-11.090364213711</v>
      </c>
      <c r="AO26" s="67">
        <v>-68.775929845869001</v>
      </c>
      <c r="AP26" s="111"/>
      <c r="AQ26" s="111"/>
      <c r="AR26" s="66">
        <f t="shared" si="3"/>
        <v>0</v>
      </c>
      <c r="AS26" s="86">
        <f t="shared" ref="AS26:AS38" si="6">6371000*ACOS(COS(RADIANS(90-AN25))*COS(RADIANS(90-AN26))+SIN(RADIANS(90-AN25
))*SIN(RADIANS(90-AN26))*COS(RADIANS(AO25-AO26)))</f>
        <v>39.075304060813835</v>
      </c>
      <c r="AT26" s="68"/>
      <c r="AU26" s="69"/>
      <c r="AV26" s="66"/>
      <c r="AW26" s="66"/>
      <c r="AX26" s="66"/>
      <c r="AY26" s="66"/>
      <c r="AZ26" s="66"/>
      <c r="BA26" s="66"/>
      <c r="BB26" s="66"/>
    </row>
    <row r="27" spans="1:54" s="47" customFormat="1">
      <c r="A27" s="66">
        <v>20</v>
      </c>
      <c r="B27" s="66">
        <v>515</v>
      </c>
      <c r="C27" s="66"/>
      <c r="D27" s="66"/>
      <c r="E27" s="66"/>
      <c r="F27" s="66">
        <v>1</v>
      </c>
      <c r="G27" s="66"/>
      <c r="H27" s="66">
        <v>1</v>
      </c>
      <c r="I27" s="66"/>
      <c r="J27" s="66"/>
      <c r="K27" s="66"/>
      <c r="L27" s="66">
        <v>1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7">
        <v>-11.090466372668001</v>
      </c>
      <c r="AO27" s="67">
        <v>-68.775548804550994</v>
      </c>
      <c r="AP27" s="111"/>
      <c r="AQ27" s="111"/>
      <c r="AR27" s="66">
        <f t="shared" si="3"/>
        <v>0</v>
      </c>
      <c r="AS27" s="86">
        <f t="shared" si="6"/>
        <v>43.102507212912975</v>
      </c>
      <c r="AT27" s="68"/>
      <c r="AU27" s="69"/>
      <c r="AV27" s="66"/>
      <c r="AW27" s="66"/>
      <c r="AX27" s="66"/>
      <c r="AY27" s="66"/>
      <c r="AZ27" s="66"/>
      <c r="BA27" s="66"/>
      <c r="BB27" s="66"/>
    </row>
    <row r="28" spans="1:54" s="47" customFormat="1">
      <c r="A28" s="66">
        <v>21</v>
      </c>
      <c r="B28" s="66">
        <v>516</v>
      </c>
      <c r="C28" s="66">
        <v>1</v>
      </c>
      <c r="D28" s="66"/>
      <c r="E28" s="66"/>
      <c r="F28" s="66"/>
      <c r="G28" s="66"/>
      <c r="H28" s="66">
        <v>1</v>
      </c>
      <c r="I28" s="66"/>
      <c r="J28" s="66"/>
      <c r="K28" s="66"/>
      <c r="L28" s="66">
        <v>1</v>
      </c>
      <c r="M28" s="66"/>
      <c r="N28" s="66"/>
      <c r="O28" s="66"/>
      <c r="P28" s="66"/>
      <c r="Q28" s="66">
        <v>1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7">
        <v>-11.0906751681079</v>
      </c>
      <c r="AO28" s="67">
        <v>-68.7747967209948</v>
      </c>
      <c r="AP28" s="111"/>
      <c r="AQ28" s="111"/>
      <c r="AR28" s="66">
        <f t="shared" si="3"/>
        <v>0</v>
      </c>
      <c r="AS28" s="86">
        <f t="shared" si="6"/>
        <v>85.286988924412555</v>
      </c>
      <c r="AT28" s="68"/>
      <c r="AU28" s="69"/>
      <c r="AV28" s="66"/>
      <c r="AW28" s="66"/>
      <c r="AX28" s="66"/>
      <c r="AY28" s="66"/>
      <c r="AZ28" s="66"/>
      <c r="BA28" s="66"/>
      <c r="BB28" s="66"/>
    </row>
    <row r="29" spans="1:54" s="47" customFormat="1">
      <c r="A29" s="66">
        <v>22</v>
      </c>
      <c r="B29" s="66">
        <v>517</v>
      </c>
      <c r="C29" s="66">
        <v>1</v>
      </c>
      <c r="D29" s="66"/>
      <c r="E29" s="66"/>
      <c r="F29" s="66"/>
      <c r="G29" s="66"/>
      <c r="H29" s="66">
        <v>1</v>
      </c>
      <c r="I29" s="66"/>
      <c r="J29" s="66"/>
      <c r="K29" s="66"/>
      <c r="L29" s="66">
        <v>1</v>
      </c>
      <c r="M29" s="66"/>
      <c r="N29" s="66"/>
      <c r="O29" s="66"/>
      <c r="P29" s="66"/>
      <c r="Q29" s="66">
        <v>1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7">
        <v>-11.0910477643252</v>
      </c>
      <c r="AO29" s="67">
        <v>-68.774547778602596</v>
      </c>
      <c r="AP29" s="111"/>
      <c r="AQ29" s="111"/>
      <c r="AR29" s="66">
        <f t="shared" si="3"/>
        <v>0</v>
      </c>
      <c r="AS29" s="86">
        <f t="shared" si="6"/>
        <v>49.541855852380358</v>
      </c>
      <c r="AT29" s="68"/>
      <c r="AU29" s="69"/>
      <c r="AV29" s="66"/>
      <c r="AW29" s="66"/>
      <c r="AX29" s="66"/>
      <c r="AY29" s="66"/>
      <c r="AZ29" s="66"/>
      <c r="BA29" s="66"/>
      <c r="BB29" s="66"/>
    </row>
    <row r="30" spans="1:54" s="47" customFormat="1">
      <c r="A30" s="66">
        <v>23</v>
      </c>
      <c r="B30" s="66">
        <v>518</v>
      </c>
      <c r="C30" s="66"/>
      <c r="D30" s="66"/>
      <c r="E30" s="66"/>
      <c r="F30" s="66">
        <v>1</v>
      </c>
      <c r="G30" s="66"/>
      <c r="H30" s="66"/>
      <c r="I30" s="66">
        <v>1</v>
      </c>
      <c r="J30" s="66"/>
      <c r="K30" s="66"/>
      <c r="L30" s="66">
        <v>1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7">
        <v>-11.091082452256</v>
      </c>
      <c r="AO30" s="67">
        <v>-68.774280957876996</v>
      </c>
      <c r="AP30" s="111"/>
      <c r="AQ30" s="111"/>
      <c r="AR30" s="66">
        <f t="shared" si="3"/>
        <v>0</v>
      </c>
      <c r="AS30" s="86">
        <f t="shared" si="6"/>
        <v>29.369397118667038</v>
      </c>
      <c r="AT30" s="68"/>
      <c r="AU30" s="69"/>
      <c r="AV30" s="66"/>
      <c r="AW30" s="66"/>
      <c r="AX30" s="66"/>
      <c r="AY30" s="66"/>
      <c r="AZ30" s="66"/>
      <c r="BA30" s="66"/>
      <c r="BB30" s="66"/>
    </row>
    <row r="31" spans="1:54" s="47" customFormat="1">
      <c r="A31" s="66">
        <v>24</v>
      </c>
      <c r="B31" s="66">
        <v>519</v>
      </c>
      <c r="C31" s="66"/>
      <c r="D31" s="66"/>
      <c r="E31" s="66"/>
      <c r="F31" s="66">
        <v>1</v>
      </c>
      <c r="G31" s="66"/>
      <c r="H31" s="66"/>
      <c r="I31" s="66">
        <v>1</v>
      </c>
      <c r="J31" s="66"/>
      <c r="K31" s="66"/>
      <c r="L31" s="66">
        <v>1</v>
      </c>
      <c r="M31" s="66"/>
      <c r="N31" s="66"/>
      <c r="O31" s="66"/>
      <c r="P31" s="66"/>
      <c r="Q31" s="66"/>
      <c r="R31" s="66"/>
      <c r="S31" s="66"/>
      <c r="T31" s="66"/>
      <c r="U31" s="66"/>
      <c r="V31" s="66">
        <v>1</v>
      </c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 t="s">
        <v>592</v>
      </c>
      <c r="AL31" s="66">
        <v>1</v>
      </c>
      <c r="AM31" s="66"/>
      <c r="AN31" s="67">
        <v>-11.091036390286</v>
      </c>
      <c r="AO31" s="67">
        <v>-68.773953393100996</v>
      </c>
      <c r="AP31" s="111"/>
      <c r="AQ31" s="111"/>
      <c r="AR31" s="66">
        <f t="shared" si="3"/>
        <v>0</v>
      </c>
      <c r="AS31" s="86">
        <f t="shared" si="6"/>
        <v>36.108375692550652</v>
      </c>
      <c r="AT31" s="68"/>
      <c r="AU31" s="69"/>
      <c r="AV31" s="66"/>
      <c r="AW31" s="66"/>
      <c r="AX31" s="66"/>
      <c r="AY31" s="66"/>
      <c r="AZ31" s="66"/>
      <c r="BA31" s="66"/>
      <c r="BB31" s="66"/>
    </row>
    <row r="32" spans="1:54" s="47" customFormat="1">
      <c r="A32" s="66">
        <v>25</v>
      </c>
      <c r="B32" s="66">
        <v>520</v>
      </c>
      <c r="C32" s="66"/>
      <c r="D32" s="66"/>
      <c r="E32" s="66"/>
      <c r="F32" s="66">
        <v>1</v>
      </c>
      <c r="G32" s="66"/>
      <c r="H32" s="66"/>
      <c r="I32" s="66">
        <v>1</v>
      </c>
      <c r="J32" s="66"/>
      <c r="K32" s="66"/>
      <c r="L32" s="66">
        <v>1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7">
        <v>-11.090950846607999</v>
      </c>
      <c r="AO32" s="67">
        <v>-68.773521892725995</v>
      </c>
      <c r="AP32" s="111"/>
      <c r="AQ32" s="111"/>
      <c r="AR32" s="66">
        <f t="shared" si="3"/>
        <v>0</v>
      </c>
      <c r="AS32" s="86">
        <f t="shared" si="6"/>
        <v>48.035759794422091</v>
      </c>
      <c r="AT32" s="68"/>
      <c r="AU32" s="69"/>
      <c r="AV32" s="66"/>
      <c r="AW32" s="66"/>
      <c r="AX32" s="66"/>
      <c r="AY32" s="66"/>
      <c r="AZ32" s="66"/>
      <c r="BA32" s="66"/>
      <c r="BB32" s="66"/>
    </row>
    <row r="33" spans="1:54" s="47" customFormat="1">
      <c r="A33" s="66">
        <v>26</v>
      </c>
      <c r="B33" s="66">
        <v>521</v>
      </c>
      <c r="C33" s="66"/>
      <c r="D33" s="66"/>
      <c r="E33" s="66"/>
      <c r="F33" s="66">
        <v>1</v>
      </c>
      <c r="G33" s="66"/>
      <c r="H33" s="66"/>
      <c r="I33" s="66">
        <v>1</v>
      </c>
      <c r="J33" s="66"/>
      <c r="K33" s="66"/>
      <c r="L33" s="66">
        <v>1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7">
        <v>-11.090918274201</v>
      </c>
      <c r="AO33" s="67">
        <v>-68.773143030702997</v>
      </c>
      <c r="AP33" s="111"/>
      <c r="AQ33" s="111"/>
      <c r="AR33" s="66">
        <f t="shared" si="3"/>
        <v>0</v>
      </c>
      <c r="AS33" s="86">
        <f t="shared" si="6"/>
        <v>41.49910622844466</v>
      </c>
      <c r="AT33" s="68"/>
      <c r="AU33" s="69"/>
      <c r="AV33" s="66"/>
      <c r="AW33" s="66"/>
      <c r="AX33" s="66"/>
      <c r="AY33" s="66"/>
      <c r="AZ33" s="66"/>
      <c r="BA33" s="66"/>
      <c r="BB33" s="66"/>
    </row>
    <row r="34" spans="1:54" s="47" customFormat="1">
      <c r="A34" s="66">
        <v>27</v>
      </c>
      <c r="B34" s="66">
        <v>522</v>
      </c>
      <c r="C34" s="66"/>
      <c r="D34" s="66"/>
      <c r="E34" s="66"/>
      <c r="F34" s="66">
        <v>1</v>
      </c>
      <c r="G34" s="66"/>
      <c r="H34" s="66"/>
      <c r="I34" s="66">
        <v>1</v>
      </c>
      <c r="J34" s="66"/>
      <c r="K34" s="66"/>
      <c r="L34" s="66">
        <v>1</v>
      </c>
      <c r="M34" s="66"/>
      <c r="N34" s="66"/>
      <c r="O34" s="66"/>
      <c r="P34" s="66"/>
      <c r="Q34" s="66"/>
      <c r="R34" s="66"/>
      <c r="S34" s="66"/>
      <c r="T34" s="66"/>
      <c r="U34" s="66"/>
      <c r="V34" s="66">
        <v>1</v>
      </c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>
        <v>1</v>
      </c>
      <c r="AJ34" s="66"/>
      <c r="AK34" s="66" t="s">
        <v>237</v>
      </c>
      <c r="AL34" s="66">
        <v>1</v>
      </c>
      <c r="AM34" s="66"/>
      <c r="AN34" s="67">
        <v>-11.090851484305</v>
      </c>
      <c r="AO34" s="67">
        <v>-68.772805742919005</v>
      </c>
      <c r="AP34" s="111"/>
      <c r="AQ34" s="111"/>
      <c r="AR34" s="66">
        <f t="shared" si="3"/>
        <v>0</v>
      </c>
      <c r="AS34" s="86">
        <f t="shared" si="6"/>
        <v>37.546160216686665</v>
      </c>
      <c r="AT34" s="68"/>
      <c r="AU34" s="69"/>
      <c r="AV34" s="66"/>
      <c r="AW34" s="66"/>
      <c r="AX34" s="66"/>
      <c r="AY34" s="66"/>
      <c r="AZ34" s="66"/>
      <c r="BA34" s="66"/>
      <c r="BB34" s="66"/>
    </row>
    <row r="35" spans="1:54" s="47" customFormat="1">
      <c r="A35" s="66">
        <v>28</v>
      </c>
      <c r="B35" s="66">
        <v>523</v>
      </c>
      <c r="C35" s="66"/>
      <c r="D35" s="66"/>
      <c r="E35" s="66"/>
      <c r="F35" s="66">
        <v>1</v>
      </c>
      <c r="G35" s="66"/>
      <c r="H35" s="66">
        <v>1</v>
      </c>
      <c r="I35" s="66"/>
      <c r="J35" s="66"/>
      <c r="K35" s="66"/>
      <c r="L35" s="66">
        <v>1</v>
      </c>
      <c r="M35" s="66"/>
      <c r="N35" s="66"/>
      <c r="O35" s="66"/>
      <c r="P35" s="66"/>
      <c r="Q35" s="66">
        <v>1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7">
        <v>-11.090797525953001</v>
      </c>
      <c r="AO35" s="67">
        <v>-68.772463761270004</v>
      </c>
      <c r="AP35" s="111"/>
      <c r="AQ35" s="111"/>
      <c r="AR35" s="66">
        <f t="shared" si="3"/>
        <v>0</v>
      </c>
      <c r="AS35" s="86">
        <f t="shared" si="6"/>
        <v>37.795815568017808</v>
      </c>
      <c r="AT35" s="68" t="s">
        <v>45</v>
      </c>
      <c r="AU35" s="69"/>
      <c r="AV35" s="66"/>
      <c r="AW35" s="66"/>
      <c r="AX35" s="66"/>
      <c r="AY35" s="66"/>
      <c r="AZ35" s="66"/>
      <c r="BA35" s="66"/>
      <c r="BB35" s="66"/>
    </row>
    <row r="36" spans="1:54" s="47" customFormat="1">
      <c r="A36" s="66">
        <v>29</v>
      </c>
      <c r="B36" s="66">
        <v>524</v>
      </c>
      <c r="C36" s="66"/>
      <c r="D36" s="66"/>
      <c r="E36" s="66"/>
      <c r="F36" s="66">
        <v>1</v>
      </c>
      <c r="G36" s="66"/>
      <c r="H36" s="66"/>
      <c r="I36" s="66">
        <v>1</v>
      </c>
      <c r="J36" s="66"/>
      <c r="K36" s="66"/>
      <c r="L36" s="66">
        <v>1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7">
        <v>-11.090638776146999</v>
      </c>
      <c r="AO36" s="67">
        <v>-68.771924469618995</v>
      </c>
      <c r="AP36" s="111"/>
      <c r="AQ36" s="111"/>
      <c r="AR36" s="66">
        <f t="shared" si="3"/>
        <v>0</v>
      </c>
      <c r="AS36" s="86">
        <f t="shared" si="6"/>
        <v>61.43707569722978</v>
      </c>
      <c r="AT36" s="68"/>
      <c r="AU36" s="69"/>
      <c r="AV36" s="66"/>
      <c r="AW36" s="66"/>
      <c r="AX36" s="66"/>
      <c r="AY36" s="66"/>
      <c r="AZ36" s="66"/>
      <c r="BA36" s="66"/>
      <c r="BB36" s="66"/>
    </row>
    <row r="37" spans="1:54" s="47" customFormat="1">
      <c r="A37" s="66">
        <v>30</v>
      </c>
      <c r="B37" s="66">
        <v>525</v>
      </c>
      <c r="C37" s="66"/>
      <c r="D37" s="66"/>
      <c r="E37" s="66"/>
      <c r="F37" s="66">
        <v>1</v>
      </c>
      <c r="G37" s="66"/>
      <c r="H37" s="66">
        <v>1</v>
      </c>
      <c r="I37" s="66"/>
      <c r="J37" s="66"/>
      <c r="K37" s="66"/>
      <c r="L37" s="66">
        <v>1</v>
      </c>
      <c r="M37" s="66"/>
      <c r="N37" s="66"/>
      <c r="O37" s="66"/>
      <c r="P37" s="66"/>
      <c r="Q37" s="66">
        <v>1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7">
        <v>-11.090514244446</v>
      </c>
      <c r="AO37" s="67">
        <v>-68.771563209592998</v>
      </c>
      <c r="AP37" s="111"/>
      <c r="AQ37" s="111"/>
      <c r="AR37" s="66">
        <f t="shared" si="3"/>
        <v>0</v>
      </c>
      <c r="AS37" s="86">
        <f t="shared" si="6"/>
        <v>41.781454979542112</v>
      </c>
      <c r="AT37" s="68"/>
      <c r="AU37" s="69"/>
      <c r="AV37" s="66"/>
      <c r="AW37" s="66"/>
      <c r="AX37" s="66"/>
      <c r="AY37" s="66"/>
      <c r="AZ37" s="66"/>
      <c r="BA37" s="66"/>
      <c r="BB37" s="66"/>
    </row>
    <row r="38" spans="1:54" s="47" customFormat="1">
      <c r="A38" s="66">
        <v>31</v>
      </c>
      <c r="B38" s="66">
        <v>526</v>
      </c>
      <c r="C38" s="66"/>
      <c r="D38" s="66"/>
      <c r="E38" s="66"/>
      <c r="F38" s="66">
        <v>1</v>
      </c>
      <c r="G38" s="66"/>
      <c r="H38" s="66">
        <v>1</v>
      </c>
      <c r="I38" s="66"/>
      <c r="J38" s="66"/>
      <c r="K38" s="66"/>
      <c r="L38" s="66"/>
      <c r="M38" s="66"/>
      <c r="N38" s="66">
        <v>1</v>
      </c>
      <c r="O38" s="66"/>
      <c r="P38" s="66"/>
      <c r="Q38" s="66">
        <v>1</v>
      </c>
      <c r="R38" s="66"/>
      <c r="S38" s="66"/>
      <c r="T38" s="66"/>
      <c r="U38" s="66"/>
      <c r="V38" s="66">
        <v>1</v>
      </c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 t="s">
        <v>238</v>
      </c>
      <c r="AL38" s="66">
        <v>1</v>
      </c>
      <c r="AM38" s="66"/>
      <c r="AN38" s="67">
        <v>-11.090339537596</v>
      </c>
      <c r="AO38" s="67">
        <v>-68.770960047841001</v>
      </c>
      <c r="AP38" s="111"/>
      <c r="AQ38" s="111"/>
      <c r="AR38" s="66">
        <f t="shared" si="3"/>
        <v>0</v>
      </c>
      <c r="AS38" s="86">
        <f t="shared" si="6"/>
        <v>68.623184077389212</v>
      </c>
      <c r="AT38" s="68"/>
      <c r="AU38" s="69"/>
      <c r="AV38" s="66"/>
      <c r="AW38" s="66"/>
      <c r="AX38" s="66"/>
      <c r="AY38" s="66"/>
      <c r="AZ38" s="66"/>
      <c r="BA38" s="66"/>
      <c r="BB38" s="66"/>
    </row>
    <row r="39" spans="1:54">
      <c r="A39" s="141" t="s">
        <v>22</v>
      </c>
      <c r="B39" s="141"/>
      <c r="C39" s="29">
        <f t="shared" ref="C39" si="7">SUM(C8:C38)</f>
        <v>2</v>
      </c>
      <c r="D39" s="29">
        <f t="shared" ref="D39" si="8">SUM(D8:D38)</f>
        <v>0</v>
      </c>
      <c r="E39" s="29">
        <f t="shared" ref="E39" si="9">SUM(E8:E38)</f>
        <v>0</v>
      </c>
      <c r="F39" s="29">
        <f t="shared" ref="F39" si="10">SUM(F8:F38)</f>
        <v>25</v>
      </c>
      <c r="G39" s="29">
        <f t="shared" ref="G39" si="11">SUM(G8:G38)</f>
        <v>0</v>
      </c>
      <c r="H39" s="29">
        <f t="shared" ref="H39" si="12">SUM(H8:H38)</f>
        <v>21</v>
      </c>
      <c r="I39" s="29">
        <f t="shared" ref="I39" si="13">SUM(I8:I38)</f>
        <v>6</v>
      </c>
      <c r="J39" s="29">
        <f t="shared" ref="J39" si="14">SUM(J8:J38)</f>
        <v>0</v>
      </c>
      <c r="K39" s="29">
        <f t="shared" ref="K39" si="15">SUM(K8:K38)</f>
        <v>0</v>
      </c>
      <c r="L39" s="29">
        <f t="shared" ref="L39" si="16">SUM(L8:L38)</f>
        <v>21</v>
      </c>
      <c r="M39" s="29">
        <f t="shared" ref="M39" si="17">SUM(M8:M38)</f>
        <v>4</v>
      </c>
      <c r="N39" s="29">
        <f t="shared" ref="N39" si="18">SUM(N8:N38)</f>
        <v>4</v>
      </c>
      <c r="O39" s="29">
        <f t="shared" ref="O39" si="19">SUM(O8:O38)</f>
        <v>0</v>
      </c>
      <c r="P39" s="29">
        <f t="shared" ref="P39" si="20">SUM(P8:P38)</f>
        <v>3</v>
      </c>
      <c r="Q39" s="29">
        <f t="shared" ref="Q39" si="21">SUM(Q8:Q38)</f>
        <v>10</v>
      </c>
      <c r="R39" s="29">
        <f t="shared" ref="R39" si="22">SUM(R8:R38)</f>
        <v>0</v>
      </c>
      <c r="S39" s="29">
        <f t="shared" ref="S39" si="23">SUM(S8:S38)</f>
        <v>0</v>
      </c>
      <c r="T39" s="29">
        <f t="shared" ref="T39" si="24">SUM(T8:T38)</f>
        <v>0</v>
      </c>
      <c r="U39" s="29">
        <f t="shared" ref="U39" si="25">SUM(U8:U38)</f>
        <v>0</v>
      </c>
      <c r="V39" s="29">
        <f t="shared" ref="V39" si="26">SUM(V8:V38)</f>
        <v>5</v>
      </c>
      <c r="W39" s="29">
        <f t="shared" ref="W39" si="27">SUM(W8:W38)</f>
        <v>0</v>
      </c>
      <c r="X39" s="29">
        <f t="shared" ref="X39" si="28">SUM(X8:X38)</f>
        <v>1</v>
      </c>
      <c r="Y39" s="29">
        <f t="shared" ref="Y39" si="29">SUM(Y8:Y38)</f>
        <v>0</v>
      </c>
      <c r="Z39" s="29">
        <f t="shared" ref="Z39" si="30">SUM(Z8:Z38)</f>
        <v>0</v>
      </c>
      <c r="AA39" s="29">
        <f t="shared" ref="AA39" si="31">SUM(AA8:AA38)</f>
        <v>0</v>
      </c>
      <c r="AB39" s="29">
        <f t="shared" ref="AB39" si="32">SUM(AB8:AB38)</f>
        <v>0</v>
      </c>
      <c r="AC39" s="29">
        <f t="shared" ref="AC39" si="33">SUM(AC8:AC38)</f>
        <v>0</v>
      </c>
      <c r="AD39" s="29">
        <f t="shared" ref="AD39" si="34">SUM(AD8:AD38)</f>
        <v>0</v>
      </c>
      <c r="AE39" s="29">
        <f t="shared" ref="AE39" si="35">SUM(AE8:AE38)</f>
        <v>0</v>
      </c>
      <c r="AF39" s="29">
        <f t="shared" ref="AF39" si="36">SUM(AF8:AF38)</f>
        <v>0</v>
      </c>
      <c r="AG39" s="29">
        <f t="shared" ref="AG39" si="37">SUM(AG8:AG38)</f>
        <v>0</v>
      </c>
      <c r="AH39" s="29">
        <f t="shared" ref="AH39" si="38">SUM(AH8:AH38)</f>
        <v>0</v>
      </c>
      <c r="AI39" s="29">
        <f t="shared" ref="AI39" si="39">SUM(AI8:AI38)</f>
        <v>1</v>
      </c>
      <c r="AJ39" s="29">
        <f t="shared" ref="AJ39" si="40">SUM(AJ8:AJ38)</f>
        <v>0</v>
      </c>
      <c r="AK39" s="29">
        <f>COUNTA(AK8:AK38)</f>
        <v>5</v>
      </c>
      <c r="AL39" s="29">
        <f>SUM(AL8:AL38)</f>
        <v>5</v>
      </c>
      <c r="AM39" s="29">
        <f>SUM(AM8:AM38)</f>
        <v>0</v>
      </c>
      <c r="AN39" s="177" t="s">
        <v>25</v>
      </c>
      <c r="AO39" s="178"/>
      <c r="AP39" s="172">
        <f>AR39+AS39</f>
        <v>1471.8665989532635</v>
      </c>
      <c r="AQ39" s="172"/>
      <c r="AR39" s="25">
        <f>SUM(AR8:AR38)</f>
        <v>52</v>
      </c>
      <c r="AS39" s="101">
        <f>SUM(AS8:AS38)</f>
        <v>1419.8665989532635</v>
      </c>
      <c r="AT39" s="142" t="s">
        <v>74</v>
      </c>
      <c r="AU39" s="142"/>
      <c r="AV39" s="29">
        <f t="shared" ref="AV39" si="41">SUM(AV8:AV38)</f>
        <v>3</v>
      </c>
      <c r="AW39" s="29">
        <f t="shared" ref="AW39" si="42">SUM(AW8:AW38)</f>
        <v>3</v>
      </c>
      <c r="AX39" s="29">
        <f t="shared" ref="AX39" si="43">SUM(AX8:AX38)</f>
        <v>3</v>
      </c>
      <c r="AY39" s="29">
        <f t="shared" ref="AY39" si="44">SUM(AY8:AY38)</f>
        <v>74</v>
      </c>
      <c r="AZ39" s="29">
        <f t="shared" ref="AZ39" si="45">SUM(AZ8:AZ38)</f>
        <v>92.5</v>
      </c>
      <c r="BA39" s="29">
        <f t="shared" ref="BA39" si="46">SUM(BA8:BA38)</f>
        <v>0</v>
      </c>
      <c r="BB39" s="29">
        <f t="shared" ref="BB39" si="47">SUM(BB8:BB38)</f>
        <v>1</v>
      </c>
    </row>
    <row r="40" spans="1:54" ht="10.95" customHeight="1"/>
    <row r="41" spans="1:54" ht="10.95" customHeight="1"/>
    <row r="42" spans="1:54" ht="10.95" customHeight="1"/>
    <row r="43" spans="1:54" ht="10.95" customHeight="1"/>
    <row r="44" spans="1:54" ht="10.95" customHeight="1"/>
    <row r="45" spans="1:54" ht="10.95" customHeight="1"/>
    <row r="46" spans="1:54" ht="10.95" customHeight="1"/>
    <row r="47" spans="1:54" ht="10.95" customHeight="1"/>
    <row r="48" spans="1:54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  <row r="192" ht="10.95" customHeight="1"/>
    <row r="193" ht="10.95" customHeight="1"/>
    <row r="194" ht="10.95" customHeight="1"/>
    <row r="195" ht="10.95" customHeight="1"/>
    <row r="196" ht="10.95" customHeight="1"/>
    <row r="197" ht="10.95" customHeight="1"/>
    <row r="198" ht="10.95" customHeight="1"/>
    <row r="199" ht="10.95" customHeight="1"/>
    <row r="20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42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8:AU18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39:B39"/>
    <mergeCell ref="AN39:AO39"/>
    <mergeCell ref="AP39:AQ39"/>
    <mergeCell ref="AT39:AU39"/>
    <mergeCell ref="AT19:AU19"/>
    <mergeCell ref="AT20:AU20"/>
    <mergeCell ref="AT21:AU21"/>
    <mergeCell ref="AT22:AU22"/>
    <mergeCell ref="AT23:AU23"/>
    <mergeCell ref="AT24:AU2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A003-32A9-4FDC-8836-3AD52124BE9B}">
  <sheetPr>
    <tabColor rgb="FFFFC000"/>
    <pageSetUpPr fitToPage="1"/>
  </sheetPr>
  <dimension ref="A1:BB178"/>
  <sheetViews>
    <sheetView showGridLines="0" zoomScale="80" zoomScaleNormal="80" workbookViewId="0">
      <pane ySplit="7" topLeftCell="A8" activePane="bottomLeft" state="frozen"/>
      <selection pane="bottomLeft" activeCell="AU31" sqref="AU31"/>
    </sheetView>
  </sheetViews>
  <sheetFormatPr baseColWidth="10" defaultColWidth="9.109375" defaultRowHeight="12"/>
  <cols>
    <col min="1" max="1" width="3.88671875" style="1" bestFit="1" customWidth="1"/>
    <col min="2" max="2" width="6.10937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6640625" style="1" bestFit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2" width="5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519</v>
      </c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-11.091036000000001</v>
      </c>
      <c r="AO8" s="28">
        <v>-68.773953000000006</v>
      </c>
      <c r="AP8" s="107">
        <v>3168</v>
      </c>
      <c r="AQ8" s="107">
        <v>3155</v>
      </c>
      <c r="AR8" s="27">
        <f>AP8-AQ8</f>
        <v>13</v>
      </c>
      <c r="AS8" s="27">
        <v>0</v>
      </c>
      <c r="AT8" s="175"/>
      <c r="AU8" s="176"/>
      <c r="AV8" s="27"/>
      <c r="AW8" s="27"/>
      <c r="AX8" s="27"/>
      <c r="AY8" s="27"/>
      <c r="AZ8" s="27">
        <v>61.25</v>
      </c>
      <c r="BA8" s="27"/>
      <c r="BB8" s="27"/>
    </row>
    <row r="9" spans="1:54">
      <c r="A9" s="27">
        <v>2</v>
      </c>
      <c r="B9" s="27">
        <v>527</v>
      </c>
      <c r="C9" s="27"/>
      <c r="D9" s="27"/>
      <c r="E9" s="27"/>
      <c r="F9" s="27">
        <v>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-11.09288952</v>
      </c>
      <c r="AO9" s="28">
        <v>-68.77378539</v>
      </c>
      <c r="AP9" s="107">
        <v>3147</v>
      </c>
      <c r="AQ9" s="107">
        <f>AP9</f>
        <v>3147</v>
      </c>
      <c r="AR9" s="27">
        <f>AP9-AQ9</f>
        <v>0</v>
      </c>
      <c r="AS9" s="27">
        <f>AQ8-+AP9</f>
        <v>8</v>
      </c>
      <c r="AT9" s="40"/>
      <c r="AU9" s="41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528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-11.091528594962</v>
      </c>
      <c r="AO10" s="28">
        <v>-68.773785419762007</v>
      </c>
      <c r="AP10" s="107">
        <v>3139</v>
      </c>
      <c r="AQ10" s="107">
        <f>AP10</f>
        <v>3139</v>
      </c>
      <c r="AR10" s="27">
        <f t="shared" ref="AR10:AR16" si="0">AP10-AQ10</f>
        <v>0</v>
      </c>
      <c r="AS10" s="27">
        <f t="shared" ref="AS10:AS16" si="1">AQ9-+AP10</f>
        <v>8</v>
      </c>
      <c r="AT10" s="175"/>
      <c r="AU10" s="176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529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-11.091720080782</v>
      </c>
      <c r="AO11" s="28">
        <v>-68.773677796125</v>
      </c>
      <c r="AP11" s="107">
        <v>3090</v>
      </c>
      <c r="AQ11" s="107">
        <f>AP11</f>
        <v>3090</v>
      </c>
      <c r="AR11" s="27">
        <f t="shared" si="0"/>
        <v>0</v>
      </c>
      <c r="AS11" s="27">
        <f t="shared" si="1"/>
        <v>49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530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-11.092066860624</v>
      </c>
      <c r="AO12" s="28">
        <v>-68.773816600440995</v>
      </c>
      <c r="AP12" s="107">
        <v>3065</v>
      </c>
      <c r="AQ12" s="107">
        <f>AP12</f>
        <v>3065</v>
      </c>
      <c r="AR12" s="27">
        <f t="shared" si="0"/>
        <v>0</v>
      </c>
      <c r="AS12" s="27">
        <f t="shared" si="1"/>
        <v>25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531</v>
      </c>
      <c r="C13" s="27"/>
      <c r="D13" s="27"/>
      <c r="E13" s="27"/>
      <c r="F13" s="27">
        <v>1</v>
      </c>
      <c r="G13" s="27"/>
      <c r="H13" s="27"/>
      <c r="I13" s="27">
        <v>1</v>
      </c>
      <c r="J13" s="27"/>
      <c r="K13" s="27"/>
      <c r="L13" s="27">
        <v>1</v>
      </c>
      <c r="M13" s="27"/>
      <c r="N13" s="27"/>
      <c r="O13" s="27"/>
      <c r="P13" s="27"/>
      <c r="Q13" s="27"/>
      <c r="R13" s="27"/>
      <c r="S13" s="27"/>
      <c r="T13" s="27"/>
      <c r="U13" s="27"/>
      <c r="V13" s="27">
        <v>1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 t="s">
        <v>235</v>
      </c>
      <c r="AL13" s="27">
        <v>1</v>
      </c>
      <c r="AM13" s="27"/>
      <c r="AN13" s="28">
        <v>-11.092293221438</v>
      </c>
      <c r="AO13" s="28">
        <v>-68.773820623755</v>
      </c>
      <c r="AP13" s="107">
        <v>3024</v>
      </c>
      <c r="AQ13" s="107">
        <v>2998</v>
      </c>
      <c r="AR13" s="27">
        <f t="shared" si="0"/>
        <v>26</v>
      </c>
      <c r="AS13" s="27">
        <f t="shared" si="1"/>
        <v>41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v>532</v>
      </c>
      <c r="C14" s="27"/>
      <c r="D14" s="27"/>
      <c r="E14" s="27"/>
      <c r="F14" s="27">
        <v>1</v>
      </c>
      <c r="G14" s="27"/>
      <c r="H14" s="27"/>
      <c r="I14" s="27">
        <v>1</v>
      </c>
      <c r="J14" s="27"/>
      <c r="K14" s="27"/>
      <c r="L14" s="27"/>
      <c r="M14" s="27">
        <v>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-11.092574527146001</v>
      </c>
      <c r="AO14" s="28">
        <v>-68.773817270994002</v>
      </c>
      <c r="AP14" s="107" t="s">
        <v>606</v>
      </c>
      <c r="AQ14" s="107" t="str">
        <f t="shared" ref="AQ14:AQ15" si="2">AP14</f>
        <v>2942</v>
      </c>
      <c r="AR14" s="27">
        <f t="shared" si="0"/>
        <v>0</v>
      </c>
      <c r="AS14" s="27">
        <f t="shared" si="1"/>
        <v>56</v>
      </c>
      <c r="AT14" s="175"/>
      <c r="AU14" s="176"/>
      <c r="AV14" s="27"/>
      <c r="AW14" s="27"/>
      <c r="AX14" s="27"/>
      <c r="AY14" s="27"/>
      <c r="AZ14" s="27"/>
      <c r="BA14" s="27"/>
      <c r="BB14" s="27"/>
    </row>
    <row r="15" spans="1:54">
      <c r="A15" s="27">
        <v>8</v>
      </c>
      <c r="B15" s="27">
        <v>533</v>
      </c>
      <c r="C15" s="27"/>
      <c r="D15" s="27"/>
      <c r="E15" s="27"/>
      <c r="F15" s="27">
        <v>1</v>
      </c>
      <c r="G15" s="27"/>
      <c r="H15" s="27"/>
      <c r="I15" s="27">
        <v>1</v>
      </c>
      <c r="J15" s="27"/>
      <c r="K15" s="27"/>
      <c r="L15" s="27">
        <v>1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-11.092919660914999</v>
      </c>
      <c r="AO15" s="28">
        <v>-68.773820623755</v>
      </c>
      <c r="AP15" s="107" t="s">
        <v>605</v>
      </c>
      <c r="AQ15" s="107" t="str">
        <f t="shared" si="2"/>
        <v>2902</v>
      </c>
      <c r="AR15" s="27">
        <f t="shared" si="0"/>
        <v>0</v>
      </c>
      <c r="AS15" s="27">
        <f t="shared" si="1"/>
        <v>40</v>
      </c>
      <c r="AT15" s="175"/>
      <c r="AU15" s="176"/>
      <c r="AV15" s="27"/>
      <c r="AW15" s="27"/>
      <c r="AX15" s="27"/>
      <c r="AY15" s="27"/>
      <c r="AZ15" s="27"/>
      <c r="BA15" s="27"/>
      <c r="BB15" s="27"/>
    </row>
    <row r="16" spans="1:54">
      <c r="A16" s="27">
        <v>9</v>
      </c>
      <c r="B16" s="27">
        <v>534</v>
      </c>
      <c r="C16" s="27"/>
      <c r="D16" s="27"/>
      <c r="E16" s="27"/>
      <c r="F16" s="27">
        <v>1</v>
      </c>
      <c r="G16" s="27"/>
      <c r="H16" s="27"/>
      <c r="I16" s="27">
        <v>1</v>
      </c>
      <c r="J16" s="27"/>
      <c r="K16" s="27"/>
      <c r="L16" s="27"/>
      <c r="M16" s="27"/>
      <c r="N16" s="27">
        <v>1</v>
      </c>
      <c r="O16" s="27"/>
      <c r="P16" s="27"/>
      <c r="Q16" s="27"/>
      <c r="R16" s="27"/>
      <c r="S16" s="27"/>
      <c r="T16" s="27"/>
      <c r="U16" s="27"/>
      <c r="V16" s="27">
        <v>1</v>
      </c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 t="s">
        <v>236</v>
      </c>
      <c r="AL16" s="27">
        <v>1</v>
      </c>
      <c r="AM16" s="27"/>
      <c r="AN16" s="28">
        <v>-11.093244066544999</v>
      </c>
      <c r="AO16" s="28">
        <v>-68.773909136651994</v>
      </c>
      <c r="AP16" s="107">
        <v>2863</v>
      </c>
      <c r="AQ16" s="107">
        <v>2850</v>
      </c>
      <c r="AR16" s="27">
        <f t="shared" si="0"/>
        <v>13</v>
      </c>
      <c r="AS16" s="27">
        <f t="shared" si="1"/>
        <v>39</v>
      </c>
      <c r="AT16" s="175"/>
      <c r="AU16" s="176"/>
      <c r="AV16" s="27"/>
      <c r="AW16" s="27"/>
      <c r="AX16" s="27"/>
      <c r="AY16" s="27"/>
      <c r="AZ16" s="27"/>
      <c r="BA16" s="27"/>
      <c r="BB16" s="27"/>
    </row>
    <row r="17" spans="1:54">
      <c r="A17" s="141" t="s">
        <v>22</v>
      </c>
      <c r="B17" s="141"/>
      <c r="C17" s="29">
        <f t="shared" ref="C17:AJ17" si="3">SUM(C8:C16)</f>
        <v>0</v>
      </c>
      <c r="D17" s="29">
        <f t="shared" si="3"/>
        <v>0</v>
      </c>
      <c r="E17" s="29">
        <f t="shared" si="3"/>
        <v>0</v>
      </c>
      <c r="F17" s="29">
        <f t="shared" si="3"/>
        <v>8</v>
      </c>
      <c r="G17" s="29">
        <f t="shared" si="3"/>
        <v>0</v>
      </c>
      <c r="H17" s="29">
        <f t="shared" si="3"/>
        <v>1</v>
      </c>
      <c r="I17" s="29">
        <f t="shared" si="3"/>
        <v>6</v>
      </c>
      <c r="J17" s="29">
        <f t="shared" si="3"/>
        <v>0</v>
      </c>
      <c r="K17" s="29">
        <f t="shared" si="3"/>
        <v>0</v>
      </c>
      <c r="L17" s="29">
        <f t="shared" si="3"/>
        <v>6</v>
      </c>
      <c r="M17" s="29">
        <f t="shared" si="3"/>
        <v>1</v>
      </c>
      <c r="N17" s="29">
        <f t="shared" si="3"/>
        <v>1</v>
      </c>
      <c r="O17" s="29">
        <f t="shared" si="3"/>
        <v>0</v>
      </c>
      <c r="P17" s="29">
        <f t="shared" si="3"/>
        <v>0</v>
      </c>
      <c r="Q17" s="29">
        <f t="shared" si="3"/>
        <v>0</v>
      </c>
      <c r="R17" s="29">
        <f t="shared" si="3"/>
        <v>0</v>
      </c>
      <c r="S17" s="29">
        <f t="shared" si="3"/>
        <v>0</v>
      </c>
      <c r="T17" s="29">
        <f t="shared" si="3"/>
        <v>0</v>
      </c>
      <c r="U17" s="29">
        <f t="shared" si="3"/>
        <v>0</v>
      </c>
      <c r="V17" s="29">
        <f t="shared" si="3"/>
        <v>2</v>
      </c>
      <c r="W17" s="29">
        <f t="shared" si="3"/>
        <v>0</v>
      </c>
      <c r="X17" s="29">
        <f t="shared" si="3"/>
        <v>0</v>
      </c>
      <c r="Y17" s="29">
        <f t="shared" si="3"/>
        <v>0</v>
      </c>
      <c r="Z17" s="29">
        <f t="shared" si="3"/>
        <v>0</v>
      </c>
      <c r="AA17" s="29">
        <f t="shared" si="3"/>
        <v>0</v>
      </c>
      <c r="AB17" s="29">
        <f t="shared" si="3"/>
        <v>0</v>
      </c>
      <c r="AC17" s="29">
        <f t="shared" si="3"/>
        <v>0</v>
      </c>
      <c r="AD17" s="29">
        <f t="shared" si="3"/>
        <v>0</v>
      </c>
      <c r="AE17" s="29">
        <f t="shared" si="3"/>
        <v>0</v>
      </c>
      <c r="AF17" s="29">
        <f t="shared" si="3"/>
        <v>0</v>
      </c>
      <c r="AG17" s="29">
        <f t="shared" si="3"/>
        <v>0</v>
      </c>
      <c r="AH17" s="29">
        <f t="shared" si="3"/>
        <v>0</v>
      </c>
      <c r="AI17" s="29">
        <f t="shared" si="3"/>
        <v>0</v>
      </c>
      <c r="AJ17" s="29">
        <f t="shared" si="3"/>
        <v>0</v>
      </c>
      <c r="AK17" s="29">
        <f>COUNTA(AK8:AK16)</f>
        <v>2</v>
      </c>
      <c r="AL17" s="29">
        <f>SUM(AL8:AL16)</f>
        <v>2</v>
      </c>
      <c r="AM17" s="29">
        <f>SUM(AM8:AM16)</f>
        <v>0</v>
      </c>
      <c r="AN17" s="142" t="s">
        <v>25</v>
      </c>
      <c r="AO17" s="142"/>
      <c r="AP17" s="142">
        <f>AR17+AS17</f>
        <v>318</v>
      </c>
      <c r="AQ17" s="142"/>
      <c r="AR17" s="25">
        <f>SUM(AR8:AR16)</f>
        <v>52</v>
      </c>
      <c r="AS17" s="25">
        <f>SUM(AS8:AS16)</f>
        <v>266</v>
      </c>
      <c r="AT17" s="142" t="s">
        <v>74</v>
      </c>
      <c r="AU17" s="142"/>
      <c r="AV17" s="29">
        <f t="shared" ref="AV17:BB17" si="4">SUM(AV8:AV16)</f>
        <v>0</v>
      </c>
      <c r="AW17" s="29">
        <f t="shared" si="4"/>
        <v>0</v>
      </c>
      <c r="AX17" s="29">
        <f t="shared" si="4"/>
        <v>0</v>
      </c>
      <c r="AY17" s="29">
        <f t="shared" si="4"/>
        <v>0</v>
      </c>
      <c r="AZ17" s="29">
        <f t="shared" si="4"/>
        <v>61.25</v>
      </c>
      <c r="BA17" s="29">
        <f t="shared" si="4"/>
        <v>0</v>
      </c>
      <c r="BB17" s="29">
        <f t="shared" si="4"/>
        <v>0</v>
      </c>
    </row>
    <row r="18" spans="1:54" ht="10.95" customHeight="1"/>
    <row r="19" spans="1:54" ht="10.95" customHeight="1"/>
    <row r="20" spans="1:54" ht="10.95" customHeight="1"/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3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13:AU13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10:AU10"/>
    <mergeCell ref="AT11:AU11"/>
    <mergeCell ref="AT12:AU12"/>
    <mergeCell ref="AT8:AU8"/>
    <mergeCell ref="AT14:AU14"/>
    <mergeCell ref="AT15:AU15"/>
    <mergeCell ref="AT16:AU16"/>
    <mergeCell ref="A17:B17"/>
    <mergeCell ref="AN17:AO17"/>
    <mergeCell ref="AP17:AQ17"/>
    <mergeCell ref="AT17:AU1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EBB6-538A-4BD2-B97D-926F26DDF835}">
  <sheetPr>
    <tabColor rgb="FFFF0000"/>
    <pageSetUpPr fitToPage="1"/>
  </sheetPr>
  <dimension ref="A1:BB188"/>
  <sheetViews>
    <sheetView showGridLines="0" zoomScale="85" zoomScaleNormal="85" workbookViewId="0">
      <pane xSplit="2" ySplit="7" topLeftCell="C18" activePane="bottomRight" state="frozen"/>
      <selection pane="topRight" activeCell="C1" sqref="C1"/>
      <selection pane="bottomLeft" activeCell="A8" sqref="A8"/>
      <selection pane="bottomRight" activeCell="A21" sqref="A21:XFD21"/>
    </sheetView>
  </sheetViews>
  <sheetFormatPr baseColWidth="10" defaultColWidth="9.109375" defaultRowHeight="12"/>
  <cols>
    <col min="1" max="1" width="3.88671875" style="1" bestFit="1" customWidth="1"/>
    <col min="2" max="2" width="7.8867187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11.33203125" style="1" bestFit="1" customWidth="1"/>
    <col min="46" max="46" width="11.88671875" style="2" customWidth="1"/>
    <col min="47" max="47" width="7.44140625" style="2" customWidth="1"/>
    <col min="48" max="49" width="3.33203125" style="2" bestFit="1" customWidth="1"/>
    <col min="50" max="50" width="3.44140625" style="1" bestFit="1" customWidth="1"/>
    <col min="51" max="51" width="5.44140625" style="1" bestFit="1" customWidth="1"/>
    <col min="52" max="52" width="5.332031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8" t="s">
        <v>117</v>
      </c>
      <c r="AW7" s="18" t="s">
        <v>118</v>
      </c>
      <c r="AX7" s="18" t="s">
        <v>32</v>
      </c>
      <c r="AY7" s="18" t="s">
        <v>33</v>
      </c>
      <c r="AZ7" s="19" t="s">
        <v>34</v>
      </c>
      <c r="BA7" s="19" t="s">
        <v>76</v>
      </c>
      <c r="BB7" s="19" t="s">
        <v>77</v>
      </c>
    </row>
    <row r="8" spans="1:54" ht="14.4">
      <c r="A8" s="27">
        <v>1</v>
      </c>
      <c r="B8" s="27">
        <v>499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>
        <v>1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-11.089765735078</v>
      </c>
      <c r="AO8" s="28">
        <v>-68.781833723187006</v>
      </c>
      <c r="AP8" t="s">
        <v>663</v>
      </c>
      <c r="AQ8" s="27">
        <v>3993</v>
      </c>
      <c r="AR8" s="27">
        <v>40</v>
      </c>
      <c r="AS8" s="27"/>
      <c r="AT8" s="175"/>
      <c r="AU8" s="176"/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</row>
    <row r="9" spans="1:54" ht="14.4">
      <c r="A9" s="27">
        <v>2</v>
      </c>
      <c r="B9" s="27">
        <v>535</v>
      </c>
      <c r="C9" s="27"/>
      <c r="D9" s="27"/>
      <c r="E9" s="27"/>
      <c r="F9" s="27">
        <v>1</v>
      </c>
      <c r="G9" s="27"/>
      <c r="H9" s="27">
        <v>1</v>
      </c>
      <c r="I9" s="27"/>
      <c r="J9" s="27"/>
      <c r="K9" s="27"/>
      <c r="L9" s="27"/>
      <c r="M9" s="27"/>
      <c r="N9" s="27">
        <v>1</v>
      </c>
      <c r="O9" s="27"/>
      <c r="P9" s="27">
        <v>1</v>
      </c>
      <c r="Q9" s="27">
        <v>1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-11.089784488963</v>
      </c>
      <c r="AO9" s="28">
        <v>-68.782223649322006</v>
      </c>
      <c r="AP9" t="s">
        <v>664</v>
      </c>
      <c r="AQ9" s="27">
        <v>3911</v>
      </c>
      <c r="AR9" s="27"/>
      <c r="AS9" s="27">
        <f t="shared" ref="AS9:AS26" si="0">6371000*ACOS(COS(RADIANS(90-AN8))*COS(RADIANS(90-AN9))+SIN(RADIANS(90-AN8
))*SIN(RADIANS(90-AN9))*COS(RADIANS(AO8-AO9)))</f>
        <v>42.599193584986097</v>
      </c>
      <c r="AT9" s="175"/>
      <c r="AU9" s="176"/>
      <c r="AV9" s="27">
        <v>1</v>
      </c>
      <c r="AW9" s="27">
        <v>1</v>
      </c>
      <c r="AX9" s="27">
        <v>1</v>
      </c>
      <c r="AY9" s="27">
        <v>0</v>
      </c>
      <c r="AZ9" s="27">
        <v>0</v>
      </c>
      <c r="BA9" s="27">
        <v>0</v>
      </c>
      <c r="BB9" s="27">
        <v>0</v>
      </c>
    </row>
    <row r="10" spans="1:54" ht="14.4">
      <c r="A10" s="27">
        <v>3</v>
      </c>
      <c r="B10" s="27">
        <v>536</v>
      </c>
      <c r="C10" s="27"/>
      <c r="D10" s="27"/>
      <c r="E10" s="27"/>
      <c r="F10" s="27">
        <v>1</v>
      </c>
      <c r="G10" s="27"/>
      <c r="H10" s="27">
        <v>1</v>
      </c>
      <c r="I10" s="27"/>
      <c r="J10" s="27"/>
      <c r="K10" s="27"/>
      <c r="L10" s="27"/>
      <c r="M10" s="27"/>
      <c r="N10" s="27"/>
      <c r="O10" s="27">
        <v>1</v>
      </c>
      <c r="P10" s="27"/>
      <c r="Q10" s="27">
        <v>1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-11.089824957867</v>
      </c>
      <c r="AO10" s="28">
        <v>-68.783154040574999</v>
      </c>
      <c r="AP10" t="s">
        <v>582</v>
      </c>
      <c r="AQ10" s="27"/>
      <c r="AR10" s="27"/>
      <c r="AS10" s="27">
        <f t="shared" si="0"/>
        <v>101.62263819567596</v>
      </c>
      <c r="AT10" s="175"/>
      <c r="AU10" s="176"/>
      <c r="AV10" s="27">
        <v>2</v>
      </c>
      <c r="AW10" s="27">
        <v>2</v>
      </c>
      <c r="AX10" s="27">
        <v>2</v>
      </c>
      <c r="AY10" s="27">
        <f t="shared" ref="AY10:AY11" si="1">AS10</f>
        <v>101.62263819567596</v>
      </c>
      <c r="AZ10" s="27">
        <f>AY10*1.25</f>
        <v>127.02829774459495</v>
      </c>
      <c r="BA10" s="27">
        <v>0</v>
      </c>
      <c r="BB10" s="27">
        <v>0</v>
      </c>
    </row>
    <row r="11" spans="1:54" ht="14.4">
      <c r="A11" s="27">
        <v>4</v>
      </c>
      <c r="B11" s="27">
        <v>537</v>
      </c>
      <c r="C11" s="27"/>
      <c r="D11" s="27"/>
      <c r="E11" s="27"/>
      <c r="F11" s="27">
        <v>1</v>
      </c>
      <c r="G11" s="27"/>
      <c r="H11" s="27">
        <v>1</v>
      </c>
      <c r="I11" s="27"/>
      <c r="J11" s="27"/>
      <c r="K11" s="27"/>
      <c r="L11" s="27"/>
      <c r="M11" s="27"/>
      <c r="N11" s="27">
        <v>1</v>
      </c>
      <c r="O11" s="27"/>
      <c r="P11" s="27">
        <v>1</v>
      </c>
      <c r="Q11" s="27">
        <v>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-11.089897012245</v>
      </c>
      <c r="AO11" s="28">
        <v>-68.784076385199995</v>
      </c>
      <c r="AP11" t="s">
        <v>665</v>
      </c>
      <c r="AQ11" s="27"/>
      <c r="AR11" s="27"/>
      <c r="AS11" s="27">
        <f t="shared" si="0"/>
        <v>100.96332116151774</v>
      </c>
      <c r="AT11" s="175"/>
      <c r="AU11" s="176"/>
      <c r="AV11" s="27">
        <v>1</v>
      </c>
      <c r="AW11" s="27">
        <v>1</v>
      </c>
      <c r="AX11" s="27">
        <v>1</v>
      </c>
      <c r="AY11" s="27">
        <f t="shared" si="1"/>
        <v>100.96332116151774</v>
      </c>
      <c r="AZ11" s="27">
        <f>AY11*1.25</f>
        <v>126.20415145189718</v>
      </c>
      <c r="BA11" s="27">
        <v>0</v>
      </c>
      <c r="BB11" s="27">
        <v>0</v>
      </c>
    </row>
    <row r="12" spans="1:54" ht="14.4">
      <c r="A12" s="27">
        <v>5</v>
      </c>
      <c r="B12" s="27">
        <v>538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>
        <v>1</v>
      </c>
      <c r="M12" s="27"/>
      <c r="N12" s="27"/>
      <c r="O12" s="27"/>
      <c r="P12" s="27"/>
      <c r="Q12" s="27">
        <v>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-11.08963774801</v>
      </c>
      <c r="AO12" s="28">
        <v>-68.784071691334006</v>
      </c>
      <c r="AP12" t="s">
        <v>666</v>
      </c>
      <c r="AQ12" s="27"/>
      <c r="AR12" s="27"/>
      <c r="AS12" s="27">
        <f t="shared" si="0"/>
        <v>28.833461377824054</v>
      </c>
      <c r="AT12" s="175"/>
      <c r="AU12" s="176"/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</row>
    <row r="13" spans="1:54" ht="14.4">
      <c r="A13" s="27">
        <v>6</v>
      </c>
      <c r="B13" s="27">
        <v>539</v>
      </c>
      <c r="C13" s="27"/>
      <c r="D13" s="27"/>
      <c r="E13" s="27"/>
      <c r="F13" s="27">
        <v>1</v>
      </c>
      <c r="G13" s="27"/>
      <c r="H13" s="27">
        <v>1</v>
      </c>
      <c r="I13" s="27"/>
      <c r="J13" s="27"/>
      <c r="K13" s="27"/>
      <c r="L13" s="27">
        <v>1</v>
      </c>
      <c r="M13" s="27"/>
      <c r="N13" s="27"/>
      <c r="O13" s="27"/>
      <c r="P13" s="27"/>
      <c r="Q13" s="27"/>
      <c r="R13" s="27"/>
      <c r="S13" s="27"/>
      <c r="T13" s="27"/>
      <c r="U13" s="27"/>
      <c r="V13" s="27">
        <v>1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 t="s">
        <v>660</v>
      </c>
      <c r="AL13" s="27">
        <v>1</v>
      </c>
      <c r="AM13" s="27"/>
      <c r="AN13" s="87">
        <v>-11.089091252467</v>
      </c>
      <c r="AO13" s="87">
        <v>-68.784021735191004</v>
      </c>
      <c r="AP13" t="s">
        <v>667</v>
      </c>
      <c r="AQ13" s="27">
        <v>3952</v>
      </c>
      <c r="AR13" s="27"/>
      <c r="AS13" s="27">
        <f t="shared" si="0"/>
        <v>61.011497083321096</v>
      </c>
      <c r="AT13" s="175"/>
      <c r="AU13" s="176"/>
      <c r="AV13" s="27">
        <v>1</v>
      </c>
      <c r="AW13" s="27">
        <v>1</v>
      </c>
      <c r="AX13" s="27">
        <v>1</v>
      </c>
      <c r="AY13" s="27">
        <v>0</v>
      </c>
      <c r="AZ13" s="27">
        <v>0</v>
      </c>
      <c r="BA13" s="27">
        <v>0</v>
      </c>
      <c r="BB13" s="27">
        <v>0</v>
      </c>
    </row>
    <row r="14" spans="1:54" ht="14.4">
      <c r="A14" s="27">
        <v>8</v>
      </c>
      <c r="B14" s="27">
        <v>540</v>
      </c>
      <c r="C14" s="27"/>
      <c r="D14" s="27"/>
      <c r="E14" s="27"/>
      <c r="F14" s="27">
        <v>1</v>
      </c>
      <c r="G14" s="27"/>
      <c r="H14" s="27"/>
      <c r="I14" s="27"/>
      <c r="J14" s="27"/>
      <c r="K14" s="27"/>
      <c r="L14" s="27">
        <v>1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-11.089327979487001</v>
      </c>
      <c r="AO14" s="28">
        <v>-68.784139584748999</v>
      </c>
      <c r="AP14" t="s">
        <v>668</v>
      </c>
      <c r="AQ14" s="27"/>
      <c r="AR14" s="27"/>
      <c r="AS14" s="27"/>
      <c r="AT14" s="40"/>
      <c r="AU14" s="41"/>
      <c r="AV14" s="27">
        <v>1</v>
      </c>
      <c r="AW14" s="27">
        <v>1</v>
      </c>
      <c r="AX14" s="27">
        <v>1</v>
      </c>
      <c r="AY14" s="27">
        <v>30</v>
      </c>
      <c r="AZ14" s="27">
        <f t="shared" ref="AZ14" si="2">AY14*1.25</f>
        <v>37.5</v>
      </c>
      <c r="BA14" s="27">
        <v>1</v>
      </c>
      <c r="BB14" s="27">
        <v>0</v>
      </c>
    </row>
    <row r="15" spans="1:54" ht="14.4">
      <c r="A15" s="27">
        <v>10</v>
      </c>
      <c r="B15" s="27">
        <v>542</v>
      </c>
      <c r="C15" s="27"/>
      <c r="D15" s="27"/>
      <c r="E15" s="27"/>
      <c r="F15" s="27">
        <v>1</v>
      </c>
      <c r="G15" s="27"/>
      <c r="H15" s="27"/>
      <c r="I15" s="27">
        <v>1</v>
      </c>
      <c r="J15" s="27"/>
      <c r="K15" s="27"/>
      <c r="L15" s="27">
        <v>1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87">
        <v>-11.088546400987999</v>
      </c>
      <c r="AO15" s="87">
        <v>-68.784064650535001</v>
      </c>
      <c r="AP15" t="s">
        <v>669</v>
      </c>
      <c r="AQ15" s="27"/>
      <c r="AR15" s="27"/>
      <c r="AS15" s="27" t="e">
        <f>6371000*ACOS(COS(RADIANS(90-#REF!))*COS(RADIANS(90-AN15))+SIN(RADIANS(90-#REF!
))*SIN(RADIANS(90-AN15))*COS(RADIANS(#REF!-AO15)))</f>
        <v>#REF!</v>
      </c>
      <c r="AT15" s="175"/>
      <c r="AU15" s="176"/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</row>
    <row r="16" spans="1:54">
      <c r="A16" s="27">
        <v>11</v>
      </c>
      <c r="B16" s="27">
        <v>543</v>
      </c>
      <c r="C16" s="27"/>
      <c r="D16" s="27"/>
      <c r="E16" s="27"/>
      <c r="F16" s="27">
        <v>1</v>
      </c>
      <c r="G16" s="27"/>
      <c r="H16" s="27">
        <v>1</v>
      </c>
      <c r="I16" s="27"/>
      <c r="J16" s="27"/>
      <c r="K16" s="27"/>
      <c r="L16" s="27"/>
      <c r="M16" s="27">
        <v>1</v>
      </c>
      <c r="N16" s="27"/>
      <c r="O16" s="27"/>
      <c r="P16" s="27"/>
      <c r="Q16" s="27">
        <v>1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>
        <v>-11.088530279159</v>
      </c>
      <c r="AO16" s="28">
        <v>-68.784193396568</v>
      </c>
      <c r="AQ16" s="27"/>
      <c r="AR16" s="27"/>
      <c r="AS16" s="27">
        <f t="shared" si="0"/>
        <v>14.162551989451044</v>
      </c>
      <c r="AT16" s="175"/>
      <c r="AU16" s="176"/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</row>
    <row r="17" spans="1:54" ht="14.4">
      <c r="A17" s="27">
        <v>12</v>
      </c>
      <c r="B17" s="27">
        <v>544</v>
      </c>
      <c r="C17" s="27"/>
      <c r="D17" s="27"/>
      <c r="E17" s="27"/>
      <c r="F17" s="27">
        <v>1</v>
      </c>
      <c r="G17" s="27"/>
      <c r="H17" s="27"/>
      <c r="I17" s="27">
        <v>1</v>
      </c>
      <c r="J17" s="27"/>
      <c r="K17" s="27"/>
      <c r="L17" s="27">
        <v>1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>
        <v>-11.088518105533</v>
      </c>
      <c r="AO17" s="28">
        <v>-68.784430101512996</v>
      </c>
      <c r="AP17" t="s">
        <v>670</v>
      </c>
      <c r="AQ17" s="27"/>
      <c r="AR17" s="27"/>
      <c r="AS17" s="27">
        <f t="shared" si="0"/>
        <v>25.864424584116421</v>
      </c>
      <c r="AT17" s="175"/>
      <c r="AU17" s="176"/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</row>
    <row r="18" spans="1:54" ht="14.4">
      <c r="A18" s="27">
        <v>13</v>
      </c>
      <c r="B18" s="27">
        <v>545</v>
      </c>
      <c r="C18" s="27"/>
      <c r="D18" s="27"/>
      <c r="E18" s="27"/>
      <c r="F18" s="27">
        <v>1</v>
      </c>
      <c r="G18" s="27"/>
      <c r="H18" s="27"/>
      <c r="I18" s="27">
        <v>1</v>
      </c>
      <c r="J18" s="27"/>
      <c r="K18" s="27"/>
      <c r="L18" s="27">
        <v>1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-11.088489152041999</v>
      </c>
      <c r="AO18" s="28">
        <v>-68.784640990197005</v>
      </c>
      <c r="AP18" t="s">
        <v>260</v>
      </c>
      <c r="AQ18" s="27"/>
      <c r="AR18" s="27"/>
      <c r="AS18" s="27">
        <f t="shared" si="0"/>
        <v>23.236274784254938</v>
      </c>
      <c r="AT18" s="175"/>
      <c r="AU18" s="176"/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</row>
    <row r="19" spans="1:54" ht="14.4">
      <c r="A19" s="27">
        <v>14</v>
      </c>
      <c r="B19" s="27">
        <v>546</v>
      </c>
      <c r="C19" s="27"/>
      <c r="D19" s="27"/>
      <c r="E19" s="27"/>
      <c r="F19" s="27">
        <v>1</v>
      </c>
      <c r="G19" s="27"/>
      <c r="H19" s="27"/>
      <c r="I19" s="27">
        <v>1</v>
      </c>
      <c r="J19" s="27"/>
      <c r="K19" s="27"/>
      <c r="L19" s="27">
        <v>1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>
        <v>-11.088089067139</v>
      </c>
      <c r="AO19" s="28">
        <v>-68.784611821173996</v>
      </c>
      <c r="AP19" t="s">
        <v>671</v>
      </c>
      <c r="AQ19" s="27"/>
      <c r="AR19" s="27"/>
      <c r="AS19" s="27">
        <f t="shared" si="0"/>
        <v>44.601104129627259</v>
      </c>
      <c r="AT19" s="175"/>
      <c r="AU19" s="176"/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</row>
    <row r="20" spans="1:54" ht="14.4">
      <c r="A20" s="27">
        <v>15</v>
      </c>
      <c r="B20" s="27">
        <v>547</v>
      </c>
      <c r="C20" s="27"/>
      <c r="D20" s="27"/>
      <c r="E20" s="27"/>
      <c r="F20" s="27">
        <v>1</v>
      </c>
      <c r="G20" s="27"/>
      <c r="H20" s="27">
        <v>1</v>
      </c>
      <c r="I20" s="27"/>
      <c r="J20" s="27"/>
      <c r="K20" s="27"/>
      <c r="L20" s="27">
        <v>1</v>
      </c>
      <c r="M20" s="27"/>
      <c r="N20" s="27"/>
      <c r="O20" s="27"/>
      <c r="P20" s="27"/>
      <c r="Q20" s="27"/>
      <c r="R20" s="27"/>
      <c r="S20" s="27"/>
      <c r="T20" s="27"/>
      <c r="U20" s="27"/>
      <c r="V20" s="27">
        <v>1</v>
      </c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 t="s">
        <v>661</v>
      </c>
      <c r="AL20" s="27">
        <v>1</v>
      </c>
      <c r="AM20" s="27"/>
      <c r="AN20" s="28">
        <v>-11.088062087709</v>
      </c>
      <c r="AO20" s="28">
        <v>-68.784756995736998</v>
      </c>
      <c r="AP20" t="s">
        <v>672</v>
      </c>
      <c r="AQ20" s="27"/>
      <c r="AR20" s="27">
        <v>24</v>
      </c>
      <c r="AS20" s="27">
        <f t="shared" si="0"/>
        <v>16.122797674608556</v>
      </c>
      <c r="AT20" s="175"/>
      <c r="AU20" s="176"/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</row>
    <row r="21" spans="1:54" ht="14.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8"/>
      <c r="AO21" s="28"/>
      <c r="AP21"/>
      <c r="AQ21" s="27"/>
      <c r="AR21" s="27"/>
      <c r="AS21" s="27"/>
      <c r="AT21" s="40"/>
      <c r="AU21" s="41"/>
      <c r="AV21" s="27"/>
      <c r="AW21" s="27"/>
      <c r="AX21" s="27"/>
      <c r="AY21" s="27"/>
      <c r="AZ21" s="27"/>
      <c r="BA21" s="27"/>
      <c r="BB21" s="27"/>
    </row>
    <row r="22" spans="1:54" ht="14.4">
      <c r="A22" s="27">
        <v>16</v>
      </c>
      <c r="B22" s="27">
        <v>548</v>
      </c>
      <c r="C22" s="27"/>
      <c r="D22" s="27"/>
      <c r="E22" s="27"/>
      <c r="F22" s="27">
        <v>1</v>
      </c>
      <c r="G22" s="27"/>
      <c r="H22" s="27">
        <v>1</v>
      </c>
      <c r="I22" s="27"/>
      <c r="J22" s="27"/>
      <c r="K22" s="27"/>
      <c r="L22" s="27">
        <v>1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>
        <v>-11.088044320767001</v>
      </c>
      <c r="AO22" s="28">
        <v>-68.785001076756998</v>
      </c>
      <c r="AP22" t="s">
        <v>673</v>
      </c>
      <c r="AQ22" s="27"/>
      <c r="AR22" s="27"/>
      <c r="AS22" s="27">
        <f>6371000*ACOS(COS(RADIANS(90-AN20))*COS(RADIANS(90-AN22))+SIN(RADIANS(90-AN20
))*SIN(RADIANS(90-AN22))*COS(RADIANS(AO20-AO22)))</f>
        <v>26.707039009813414</v>
      </c>
      <c r="AT22" s="175"/>
      <c r="AU22" s="176"/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</row>
    <row r="23" spans="1:54" ht="14.4">
      <c r="A23" s="27">
        <v>17</v>
      </c>
      <c r="B23" s="27">
        <v>549</v>
      </c>
      <c r="C23" s="27"/>
      <c r="D23" s="27"/>
      <c r="E23" s="27"/>
      <c r="F23" s="27">
        <v>1</v>
      </c>
      <c r="G23" s="27"/>
      <c r="H23" s="27">
        <v>1</v>
      </c>
      <c r="I23" s="27"/>
      <c r="J23" s="27"/>
      <c r="K23" s="27"/>
      <c r="L23" s="27">
        <v>1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>
        <v>-11.088222648179</v>
      </c>
      <c r="AO23" s="28">
        <v>-68.785193189978003</v>
      </c>
      <c r="AP23" t="s">
        <v>674</v>
      </c>
      <c r="AQ23" s="27"/>
      <c r="AR23" s="27"/>
      <c r="AS23" s="27">
        <f t="shared" si="0"/>
        <v>28.855645893138604</v>
      </c>
      <c r="AT23" s="175"/>
      <c r="AU23" s="176"/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</row>
    <row r="24" spans="1:54" ht="14.4">
      <c r="A24" s="27">
        <v>18</v>
      </c>
      <c r="B24" s="27">
        <v>550</v>
      </c>
      <c r="C24" s="27"/>
      <c r="D24" s="27"/>
      <c r="E24" s="27"/>
      <c r="F24" s="27">
        <v>1</v>
      </c>
      <c r="G24" s="27"/>
      <c r="H24" s="27">
        <v>1</v>
      </c>
      <c r="I24" s="27"/>
      <c r="J24" s="27"/>
      <c r="K24" s="27"/>
      <c r="L24" s="27"/>
      <c r="M24" s="27">
        <v>1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>
        <v>-11.088263446317001</v>
      </c>
      <c r="AO24" s="28">
        <v>-68.785590492188007</v>
      </c>
      <c r="AP24" t="s">
        <v>675</v>
      </c>
      <c r="AQ24" s="27"/>
      <c r="AR24" s="27"/>
      <c r="AS24" s="27">
        <f t="shared" si="0"/>
        <v>43.589984272978334</v>
      </c>
      <c r="AT24" s="175"/>
      <c r="AU24" s="176"/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</row>
    <row r="25" spans="1:54" ht="14.4">
      <c r="A25" s="27">
        <v>19</v>
      </c>
      <c r="B25" s="27">
        <v>551</v>
      </c>
      <c r="C25" s="27"/>
      <c r="D25" s="27"/>
      <c r="E25" s="27"/>
      <c r="F25" s="27">
        <v>1</v>
      </c>
      <c r="G25" s="27"/>
      <c r="H25" s="27">
        <v>1</v>
      </c>
      <c r="I25" s="27"/>
      <c r="J25" s="27"/>
      <c r="K25" s="27"/>
      <c r="L25" s="27">
        <v>1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>
        <v>-11.088301941329</v>
      </c>
      <c r="AO25" s="28">
        <v>-68.785963319242001</v>
      </c>
      <c r="AP25" t="s">
        <v>676</v>
      </c>
      <c r="AQ25" s="27"/>
      <c r="AR25" s="27"/>
      <c r="AS25" s="27">
        <f t="shared" si="0"/>
        <v>40.907200184156835</v>
      </c>
      <c r="AT25" s="175"/>
      <c r="AU25" s="176"/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</row>
    <row r="26" spans="1:54" ht="14.4">
      <c r="A26" s="27">
        <v>20</v>
      </c>
      <c r="B26" s="27">
        <v>552</v>
      </c>
      <c r="C26" s="27"/>
      <c r="D26" s="27"/>
      <c r="E26" s="27"/>
      <c r="F26" s="27">
        <v>1</v>
      </c>
      <c r="G26" s="27"/>
      <c r="H26" s="27">
        <v>1</v>
      </c>
      <c r="I26" s="27"/>
      <c r="J26" s="27"/>
      <c r="K26" s="27"/>
      <c r="L26" s="27"/>
      <c r="M26" s="27"/>
      <c r="N26" s="27">
        <v>1</v>
      </c>
      <c r="O26" s="27"/>
      <c r="P26" s="27"/>
      <c r="Q26" s="27"/>
      <c r="R26" s="27"/>
      <c r="S26" s="27"/>
      <c r="T26" s="27"/>
      <c r="U26" s="27"/>
      <c r="V26" s="27">
        <v>1</v>
      </c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 t="s">
        <v>662</v>
      </c>
      <c r="AL26" s="27">
        <v>1</v>
      </c>
      <c r="AM26" s="27"/>
      <c r="AN26" s="28">
        <v>-11.088326617616</v>
      </c>
      <c r="AO26" s="28">
        <v>-68.786344528198001</v>
      </c>
      <c r="AP26" t="s">
        <v>677</v>
      </c>
      <c r="AQ26" s="27"/>
      <c r="AR26" s="27">
        <v>12</v>
      </c>
      <c r="AS26" s="27">
        <f t="shared" si="0"/>
        <v>41.687623278181761</v>
      </c>
      <c r="AT26" s="175"/>
      <c r="AU26" s="176"/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</row>
    <row r="27" spans="1:54">
      <c r="A27" s="141" t="s">
        <v>22</v>
      </c>
      <c r="B27" s="141"/>
      <c r="C27" s="29">
        <f t="shared" ref="C27:AJ27" si="3">SUM(C8:C26)</f>
        <v>0</v>
      </c>
      <c r="D27" s="29">
        <f t="shared" si="3"/>
        <v>0</v>
      </c>
      <c r="E27" s="29">
        <f t="shared" si="3"/>
        <v>0</v>
      </c>
      <c r="F27" s="29">
        <f t="shared" si="3"/>
        <v>17</v>
      </c>
      <c r="G27" s="29">
        <f t="shared" si="3"/>
        <v>0</v>
      </c>
      <c r="H27" s="29">
        <f t="shared" si="3"/>
        <v>12</v>
      </c>
      <c r="I27" s="29">
        <f t="shared" si="3"/>
        <v>4</v>
      </c>
      <c r="J27" s="29">
        <f t="shared" si="3"/>
        <v>0</v>
      </c>
      <c r="K27" s="29">
        <f t="shared" si="3"/>
        <v>0</v>
      </c>
      <c r="L27" s="29">
        <f t="shared" si="3"/>
        <v>11</v>
      </c>
      <c r="M27" s="29">
        <f t="shared" si="3"/>
        <v>2</v>
      </c>
      <c r="N27" s="29">
        <f t="shared" si="3"/>
        <v>4</v>
      </c>
      <c r="O27" s="29">
        <f t="shared" si="3"/>
        <v>1</v>
      </c>
      <c r="P27" s="29">
        <f t="shared" si="3"/>
        <v>2</v>
      </c>
      <c r="Q27" s="29">
        <f t="shared" si="3"/>
        <v>6</v>
      </c>
      <c r="R27" s="29">
        <f t="shared" si="3"/>
        <v>0</v>
      </c>
      <c r="S27" s="29">
        <f t="shared" si="3"/>
        <v>0</v>
      </c>
      <c r="T27" s="29">
        <f t="shared" si="3"/>
        <v>0</v>
      </c>
      <c r="U27" s="29">
        <f t="shared" si="3"/>
        <v>0</v>
      </c>
      <c r="V27" s="29">
        <f t="shared" si="3"/>
        <v>3</v>
      </c>
      <c r="W27" s="29">
        <f t="shared" si="3"/>
        <v>0</v>
      </c>
      <c r="X27" s="29">
        <f t="shared" si="3"/>
        <v>0</v>
      </c>
      <c r="Y27" s="29">
        <f t="shared" si="3"/>
        <v>0</v>
      </c>
      <c r="Z27" s="29">
        <f t="shared" si="3"/>
        <v>0</v>
      </c>
      <c r="AA27" s="29">
        <f t="shared" si="3"/>
        <v>0</v>
      </c>
      <c r="AB27" s="29">
        <f t="shared" si="3"/>
        <v>0</v>
      </c>
      <c r="AC27" s="29">
        <f t="shared" si="3"/>
        <v>0</v>
      </c>
      <c r="AD27" s="29">
        <f t="shared" si="3"/>
        <v>0</v>
      </c>
      <c r="AE27" s="29">
        <f t="shared" si="3"/>
        <v>0</v>
      </c>
      <c r="AF27" s="29">
        <f t="shared" si="3"/>
        <v>0</v>
      </c>
      <c r="AG27" s="29">
        <f t="shared" si="3"/>
        <v>0</v>
      </c>
      <c r="AH27" s="29">
        <f t="shared" si="3"/>
        <v>0</v>
      </c>
      <c r="AI27" s="29">
        <f t="shared" si="3"/>
        <v>0</v>
      </c>
      <c r="AJ27" s="29">
        <f t="shared" si="3"/>
        <v>0</v>
      </c>
      <c r="AK27" s="29">
        <f>COUNTA(AK8:AK26)</f>
        <v>3</v>
      </c>
      <c r="AL27" s="29">
        <f>SUM(AL8:AL26)</f>
        <v>3</v>
      </c>
      <c r="AM27" s="29">
        <f>SUM(AM8:AM26)</f>
        <v>0</v>
      </c>
      <c r="AN27" s="142" t="s">
        <v>25</v>
      </c>
      <c r="AO27" s="142"/>
      <c r="AP27" s="185" t="e">
        <f>AR27+AS27</f>
        <v>#REF!</v>
      </c>
      <c r="AQ27" s="185"/>
      <c r="AR27" s="25">
        <f>SUM(AR8:AR26)</f>
        <v>76</v>
      </c>
      <c r="AS27" s="115" t="e">
        <f>SUM(AS8:AS26)</f>
        <v>#REF!</v>
      </c>
      <c r="AT27" s="142" t="s">
        <v>74</v>
      </c>
      <c r="AU27" s="142"/>
      <c r="AV27" s="29">
        <f>SUM(AV8:AV26)</f>
        <v>6</v>
      </c>
      <c r="AW27" s="29">
        <f>SUM(AW8:AW26)</f>
        <v>6</v>
      </c>
      <c r="AX27" s="29">
        <f>SUM(AX8:AX26)</f>
        <v>6</v>
      </c>
      <c r="AY27" s="29">
        <f t="shared" ref="AY27:BB27" si="4">SUM(AY8:AY26)</f>
        <v>232.5859593571937</v>
      </c>
      <c r="AZ27" s="29">
        <f t="shared" si="4"/>
        <v>290.7324491964921</v>
      </c>
      <c r="BA27" s="29">
        <f t="shared" si="4"/>
        <v>1</v>
      </c>
      <c r="BB27" s="29">
        <f t="shared" si="4"/>
        <v>0</v>
      </c>
    </row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42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12:AU1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T25:AU25"/>
    <mergeCell ref="AT13:AU13"/>
    <mergeCell ref="AT15:AU15"/>
    <mergeCell ref="AT16:AU16"/>
    <mergeCell ref="AT17:AU17"/>
    <mergeCell ref="AT18:AU18"/>
    <mergeCell ref="AT19:AU19"/>
    <mergeCell ref="AT20:AU20"/>
    <mergeCell ref="AT22:AU22"/>
    <mergeCell ref="AT23:AU23"/>
    <mergeCell ref="AT24:AU24"/>
    <mergeCell ref="AT26:AU26"/>
    <mergeCell ref="A27:B27"/>
    <mergeCell ref="AN27:AO27"/>
    <mergeCell ref="AP27:AQ27"/>
    <mergeCell ref="AT27:AU2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40F0-3F48-482E-A998-3293B3922EC8}">
  <sheetPr>
    <tabColor rgb="FFFFFF00"/>
    <pageSetUpPr fitToPage="1"/>
  </sheetPr>
  <dimension ref="A1:BB220"/>
  <sheetViews>
    <sheetView showGridLines="0" zoomScale="85" zoomScaleNormal="85" workbookViewId="0">
      <pane xSplit="2" ySplit="7" topLeftCell="AE47" activePane="bottomRight" state="frozen"/>
      <selection pane="topRight" activeCell="C1" sqref="C1"/>
      <selection pane="bottomLeft" activeCell="A8" sqref="A8"/>
      <selection pane="bottomRight" activeCell="AY25" sqref="AY25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33203125" style="1" bestFit="1" customWidth="1"/>
    <col min="15" max="15" width="3.44140625" style="1" customWidth="1"/>
    <col min="16" max="16" width="4" style="1" bestFit="1" customWidth="1"/>
    <col min="17" max="17" width="4.332031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.6640625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4.33203125" style="2" bestFit="1" customWidth="1"/>
    <col min="50" max="50" width="4.33203125" style="1" bestFit="1" customWidth="1"/>
    <col min="51" max="51" width="7" style="1" bestFit="1" customWidth="1"/>
    <col min="52" max="52" width="6.66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5</v>
      </c>
      <c r="B8" s="27">
        <v>553</v>
      </c>
      <c r="C8" s="27"/>
      <c r="D8" s="27"/>
      <c r="E8" s="27"/>
      <c r="F8" s="27">
        <v>1</v>
      </c>
      <c r="G8" s="27"/>
      <c r="H8" s="27">
        <v>1</v>
      </c>
      <c r="I8" s="27"/>
      <c r="J8" s="27"/>
      <c r="K8" s="27"/>
      <c r="L8" s="27"/>
      <c r="M8" s="27"/>
      <c r="N8" s="27">
        <v>1</v>
      </c>
      <c r="O8" s="27"/>
      <c r="P8" s="27"/>
      <c r="Q8" s="27">
        <v>1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-11.133930918932</v>
      </c>
      <c r="AO8" s="28">
        <v>-68.794815782456993</v>
      </c>
      <c r="AP8" s="55">
        <v>4000</v>
      </c>
      <c r="AQ8" s="55">
        <v>3697</v>
      </c>
      <c r="AR8" s="27">
        <f>AP8-AQ8</f>
        <v>303</v>
      </c>
      <c r="AS8" s="27"/>
      <c r="AT8" s="175" t="s">
        <v>649</v>
      </c>
      <c r="AU8" s="176"/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</row>
    <row r="9" spans="1:54">
      <c r="A9" s="27">
        <v>6</v>
      </c>
      <c r="B9" s="27">
        <v>554</v>
      </c>
      <c r="C9" s="27"/>
      <c r="D9" s="27"/>
      <c r="E9" s="27"/>
      <c r="F9" s="27">
        <v>1</v>
      </c>
      <c r="G9" s="27"/>
      <c r="H9" s="27">
        <v>1</v>
      </c>
      <c r="I9" s="27"/>
      <c r="J9" s="27"/>
      <c r="K9" s="27"/>
      <c r="L9" s="27"/>
      <c r="M9" s="27"/>
      <c r="N9" s="27">
        <v>1</v>
      </c>
      <c r="O9" s="27"/>
      <c r="P9" s="27">
        <v>1</v>
      </c>
      <c r="Q9" s="27">
        <v>1</v>
      </c>
      <c r="R9" s="27"/>
      <c r="S9" s="27"/>
      <c r="T9" s="27"/>
      <c r="U9" s="27"/>
      <c r="V9" s="27">
        <v>1</v>
      </c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-11.133788805170999</v>
      </c>
      <c r="AO9" s="28">
        <v>-68.795380722730997</v>
      </c>
      <c r="AP9" s="55">
        <v>3634</v>
      </c>
      <c r="AQ9" s="55">
        <v>3594</v>
      </c>
      <c r="AR9" s="27">
        <f t="shared" ref="AR9:AR58" si="0">AP9-AQ9</f>
        <v>40</v>
      </c>
      <c r="AS9" s="27">
        <f>AQ8-AP9</f>
        <v>63</v>
      </c>
      <c r="AT9" s="175" t="s">
        <v>45</v>
      </c>
      <c r="AU9" s="176"/>
      <c r="AV9" s="27">
        <v>1</v>
      </c>
      <c r="AW9" s="27">
        <v>1</v>
      </c>
      <c r="AX9" s="27">
        <v>1</v>
      </c>
      <c r="AY9" s="27">
        <v>0</v>
      </c>
      <c r="AZ9" s="27">
        <v>0</v>
      </c>
      <c r="BA9" s="27">
        <v>0</v>
      </c>
      <c r="BB9" s="27">
        <v>0</v>
      </c>
    </row>
    <row r="10" spans="1:54">
      <c r="A10" s="27">
        <v>7</v>
      </c>
      <c r="B10" s="27">
        <v>555</v>
      </c>
      <c r="C10" s="27"/>
      <c r="D10" s="27"/>
      <c r="E10" s="27"/>
      <c r="F10" s="27">
        <v>1</v>
      </c>
      <c r="G10" s="27"/>
      <c r="H10" s="27">
        <v>1</v>
      </c>
      <c r="I10" s="27"/>
      <c r="J10" s="27"/>
      <c r="K10" s="27"/>
      <c r="L10" s="27"/>
      <c r="M10" s="27"/>
      <c r="N10" s="27"/>
      <c r="O10" s="27">
        <v>1</v>
      </c>
      <c r="P10" s="27"/>
      <c r="Q10" s="27">
        <v>1</v>
      </c>
      <c r="R10" s="27"/>
      <c r="S10" s="27"/>
      <c r="T10" s="27"/>
      <c r="U10" s="27"/>
      <c r="V10" s="27">
        <v>1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>
        <v>1</v>
      </c>
      <c r="AJ10" s="27"/>
      <c r="AK10" s="27" t="s">
        <v>531</v>
      </c>
      <c r="AL10" s="27">
        <v>1</v>
      </c>
      <c r="AM10" s="27"/>
      <c r="AN10" s="28">
        <v>-11.1339506568</v>
      </c>
      <c r="AO10" s="28">
        <v>-68.796278592199002</v>
      </c>
      <c r="AP10" s="55">
        <v>3493</v>
      </c>
      <c r="AQ10" s="55">
        <v>3467</v>
      </c>
      <c r="AR10" s="27">
        <f t="shared" si="0"/>
        <v>26</v>
      </c>
      <c r="AS10" s="27">
        <f t="shared" ref="AS10:AS58" si="1">AQ9-AP10</f>
        <v>101</v>
      </c>
      <c r="AT10" s="175"/>
      <c r="AU10" s="176"/>
      <c r="AV10" s="27">
        <v>2</v>
      </c>
      <c r="AW10" s="27">
        <v>2</v>
      </c>
      <c r="AX10" s="27">
        <v>2</v>
      </c>
      <c r="AY10" s="27">
        <v>101</v>
      </c>
      <c r="AZ10" s="27">
        <f>AY10*1.25</f>
        <v>126.25</v>
      </c>
      <c r="BA10" s="27">
        <v>0</v>
      </c>
      <c r="BB10" s="27">
        <v>1</v>
      </c>
    </row>
    <row r="11" spans="1:54">
      <c r="A11" s="27">
        <v>8</v>
      </c>
      <c r="B11" s="27">
        <v>556</v>
      </c>
      <c r="C11" s="27"/>
      <c r="D11" s="27"/>
      <c r="E11" s="27"/>
      <c r="F11" s="27">
        <v>1</v>
      </c>
      <c r="G11" s="27"/>
      <c r="H11" s="27">
        <v>1</v>
      </c>
      <c r="I11" s="27"/>
      <c r="J11" s="27"/>
      <c r="K11" s="27"/>
      <c r="L11" s="27"/>
      <c r="M11" s="27"/>
      <c r="N11" s="27"/>
      <c r="O11" s="27">
        <v>1</v>
      </c>
      <c r="P11" s="27"/>
      <c r="Q11" s="27">
        <v>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-11.134125666574</v>
      </c>
      <c r="AO11" s="28">
        <v>-68.797185178845993</v>
      </c>
      <c r="AP11" s="55" t="s">
        <v>608</v>
      </c>
      <c r="AQ11" s="55" t="str">
        <f xml:space="preserve"> AP11</f>
        <v>3365</v>
      </c>
      <c r="AR11" s="27">
        <f t="shared" si="0"/>
        <v>0</v>
      </c>
      <c r="AS11" s="27">
        <f t="shared" si="1"/>
        <v>102</v>
      </c>
      <c r="AT11" s="175"/>
      <c r="AU11" s="176"/>
      <c r="AV11" s="27">
        <v>2</v>
      </c>
      <c r="AW11" s="27">
        <v>2</v>
      </c>
      <c r="AX11" s="27">
        <v>2</v>
      </c>
      <c r="AY11" s="27">
        <v>102</v>
      </c>
      <c r="AZ11" s="27">
        <f t="shared" ref="AZ11:AZ12" si="2">AY11*1.25</f>
        <v>127.5</v>
      </c>
      <c r="BA11" s="27">
        <v>0</v>
      </c>
      <c r="BB11" s="27">
        <v>1</v>
      </c>
    </row>
    <row r="12" spans="1:54">
      <c r="A12" s="27">
        <v>9</v>
      </c>
      <c r="B12" s="27">
        <v>557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/>
      <c r="M12" s="27"/>
      <c r="N12" s="27">
        <v>1</v>
      </c>
      <c r="O12" s="27"/>
      <c r="P12" s="27">
        <v>1</v>
      </c>
      <c r="Q12" s="27">
        <v>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-11.134296399618</v>
      </c>
      <c r="AO12" s="28">
        <v>-68.798077683895002</v>
      </c>
      <c r="AP12" s="55" t="s">
        <v>609</v>
      </c>
      <c r="AQ12" s="55" t="str">
        <f t="shared" ref="AQ12:AQ25" si="3" xml:space="preserve"> AP12</f>
        <v>3265</v>
      </c>
      <c r="AR12" s="27">
        <f t="shared" si="0"/>
        <v>0</v>
      </c>
      <c r="AS12" s="27">
        <f t="shared" si="1"/>
        <v>100</v>
      </c>
      <c r="AT12" s="175"/>
      <c r="AU12" s="176"/>
      <c r="AV12" s="27">
        <v>1</v>
      </c>
      <c r="AW12" s="27">
        <v>1</v>
      </c>
      <c r="AX12" s="27">
        <v>1</v>
      </c>
      <c r="AY12" s="27">
        <v>100</v>
      </c>
      <c r="AZ12" s="27">
        <f t="shared" si="2"/>
        <v>125</v>
      </c>
      <c r="BA12" s="27">
        <v>0</v>
      </c>
      <c r="BB12" s="27">
        <v>0</v>
      </c>
    </row>
    <row r="13" spans="1:54">
      <c r="A13" s="27">
        <v>10</v>
      </c>
      <c r="B13" s="27">
        <v>558</v>
      </c>
      <c r="C13" s="27"/>
      <c r="D13" s="27"/>
      <c r="E13" s="27"/>
      <c r="F13" s="27">
        <v>1</v>
      </c>
      <c r="G13" s="27"/>
      <c r="H13" s="27">
        <v>1</v>
      </c>
      <c r="I13" s="27"/>
      <c r="J13" s="27"/>
      <c r="K13" s="27"/>
      <c r="L13" s="27">
        <v>1</v>
      </c>
      <c r="M13" s="27"/>
      <c r="N13" s="27"/>
      <c r="O13" s="27"/>
      <c r="P13" s="27"/>
      <c r="Q13" s="27">
        <v>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-11.134332914765</v>
      </c>
      <c r="AO13" s="28">
        <v>-68.798660729079998</v>
      </c>
      <c r="AP13" s="55" t="s">
        <v>526</v>
      </c>
      <c r="AQ13" s="55" t="str">
        <f t="shared" si="3"/>
        <v>3199</v>
      </c>
      <c r="AR13" s="27">
        <f t="shared" si="0"/>
        <v>0</v>
      </c>
      <c r="AS13" s="27">
        <f t="shared" si="1"/>
        <v>66</v>
      </c>
      <c r="AT13" s="175"/>
      <c r="AU13" s="176"/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</row>
    <row r="14" spans="1:54">
      <c r="A14" s="27">
        <v>11</v>
      </c>
      <c r="B14" s="27">
        <v>559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27"/>
      <c r="L14" s="27"/>
      <c r="M14" s="27"/>
      <c r="N14" s="27">
        <v>1</v>
      </c>
      <c r="O14" s="27"/>
      <c r="P14" s="27">
        <v>1</v>
      </c>
      <c r="Q14" s="27">
        <v>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-11.134353639515</v>
      </c>
      <c r="AO14" s="28">
        <v>-68.799061719327995</v>
      </c>
      <c r="AP14" s="55" t="s">
        <v>610</v>
      </c>
      <c r="AQ14" s="55" t="str">
        <f t="shared" si="3"/>
        <v>3156</v>
      </c>
      <c r="AR14" s="27">
        <f t="shared" si="0"/>
        <v>0</v>
      </c>
      <c r="AS14" s="27">
        <f t="shared" si="1"/>
        <v>43</v>
      </c>
      <c r="AT14" s="175"/>
      <c r="AU14" s="176"/>
      <c r="AV14" s="27">
        <v>1</v>
      </c>
      <c r="AW14" s="27">
        <v>1</v>
      </c>
      <c r="AX14" s="27">
        <v>1</v>
      </c>
      <c r="AY14" s="27">
        <v>0</v>
      </c>
      <c r="AZ14" s="27">
        <v>0</v>
      </c>
      <c r="BA14" s="27">
        <v>0</v>
      </c>
      <c r="BB14" s="27">
        <v>0</v>
      </c>
    </row>
    <row r="15" spans="1:54">
      <c r="A15" s="27">
        <v>12</v>
      </c>
      <c r="B15" s="27">
        <v>560</v>
      </c>
      <c r="C15" s="27"/>
      <c r="D15" s="27"/>
      <c r="E15" s="27"/>
      <c r="F15" s="27">
        <v>1</v>
      </c>
      <c r="G15" s="27"/>
      <c r="H15" s="27">
        <v>1</v>
      </c>
      <c r="I15" s="27"/>
      <c r="J15" s="27"/>
      <c r="K15" s="27"/>
      <c r="L15" s="27"/>
      <c r="M15" s="27"/>
      <c r="N15" s="27">
        <v>1</v>
      </c>
      <c r="O15" s="27"/>
      <c r="P15" s="27">
        <v>1</v>
      </c>
      <c r="Q15" s="27">
        <v>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-11.134424696059</v>
      </c>
      <c r="AO15" s="28">
        <v>-68.799983728677006</v>
      </c>
      <c r="AP15" s="55" t="s">
        <v>611</v>
      </c>
      <c r="AQ15" s="55" t="str">
        <f t="shared" si="3"/>
        <v>3055</v>
      </c>
      <c r="AR15" s="27">
        <f t="shared" si="0"/>
        <v>0</v>
      </c>
      <c r="AS15" s="27">
        <f t="shared" si="1"/>
        <v>101</v>
      </c>
      <c r="AT15" s="175"/>
      <c r="AU15" s="176"/>
      <c r="AV15" s="27">
        <v>1</v>
      </c>
      <c r="AW15" s="27">
        <v>1</v>
      </c>
      <c r="AX15" s="27">
        <v>1</v>
      </c>
      <c r="AY15" s="27">
        <v>101</v>
      </c>
      <c r="AZ15" s="27">
        <f t="shared" ref="AZ15" si="4">AY15*1.25</f>
        <v>126.25</v>
      </c>
      <c r="BA15" s="27">
        <v>0</v>
      </c>
      <c r="BB15" s="27">
        <v>0</v>
      </c>
    </row>
    <row r="16" spans="1:54">
      <c r="A16" s="27">
        <v>13</v>
      </c>
      <c r="B16" s="27">
        <v>561</v>
      </c>
      <c r="C16" s="27"/>
      <c r="D16" s="27"/>
      <c r="E16" s="27"/>
      <c r="F16" s="27">
        <v>1</v>
      </c>
      <c r="G16" s="27"/>
      <c r="H16" s="27">
        <v>1</v>
      </c>
      <c r="I16" s="27"/>
      <c r="J16" s="27"/>
      <c r="K16" s="27"/>
      <c r="L16" s="27"/>
      <c r="M16" s="27"/>
      <c r="N16" s="27">
        <v>1</v>
      </c>
      <c r="O16" s="27"/>
      <c r="P16" s="27">
        <v>1</v>
      </c>
      <c r="Q16" s="27">
        <v>1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>
        <v>-11.1346082000011</v>
      </c>
      <c r="AO16" s="28">
        <v>-68.800397000002704</v>
      </c>
      <c r="AP16" s="55" t="s">
        <v>612</v>
      </c>
      <c r="AQ16" s="55" t="str">
        <f t="shared" si="3"/>
        <v>3004</v>
      </c>
      <c r="AR16" s="27">
        <f t="shared" si="0"/>
        <v>0</v>
      </c>
      <c r="AS16" s="27">
        <f t="shared" si="1"/>
        <v>51</v>
      </c>
      <c r="AT16" s="175"/>
      <c r="AU16" s="176"/>
      <c r="AV16" s="27">
        <v>1</v>
      </c>
      <c r="AW16" s="27">
        <v>1</v>
      </c>
      <c r="AX16" s="27">
        <v>1</v>
      </c>
      <c r="AY16" s="27">
        <v>0</v>
      </c>
      <c r="AZ16" s="27">
        <v>0</v>
      </c>
      <c r="BA16" s="27">
        <v>0</v>
      </c>
      <c r="BB16" s="27">
        <v>0</v>
      </c>
    </row>
    <row r="17" spans="1:54">
      <c r="A17" s="27">
        <v>14</v>
      </c>
      <c r="B17" s="27">
        <v>562</v>
      </c>
      <c r="C17" s="27"/>
      <c r="D17" s="27"/>
      <c r="E17" s="27"/>
      <c r="F17" s="27">
        <v>1</v>
      </c>
      <c r="G17" s="27"/>
      <c r="H17" s="27">
        <v>1</v>
      </c>
      <c r="I17" s="27"/>
      <c r="J17" s="27"/>
      <c r="K17" s="27"/>
      <c r="L17" s="27"/>
      <c r="M17" s="27"/>
      <c r="N17" s="27"/>
      <c r="O17" s="27">
        <v>1</v>
      </c>
      <c r="P17" s="27"/>
      <c r="Q17" s="27">
        <v>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>
        <v>-11.134835408874</v>
      </c>
      <c r="AO17" s="28">
        <v>-68.801346793770804</v>
      </c>
      <c r="AP17" s="55" t="s">
        <v>613</v>
      </c>
      <c r="AQ17" s="55" t="str">
        <f t="shared" si="3"/>
        <v>2904</v>
      </c>
      <c r="AR17" s="27">
        <f t="shared" si="0"/>
        <v>0</v>
      </c>
      <c r="AS17" s="27">
        <f t="shared" si="1"/>
        <v>100</v>
      </c>
      <c r="AT17" s="175"/>
      <c r="AU17" s="176"/>
      <c r="AV17" s="27">
        <v>2</v>
      </c>
      <c r="AW17" s="27">
        <v>2</v>
      </c>
      <c r="AX17" s="27">
        <v>2</v>
      </c>
      <c r="AY17" s="27">
        <v>100</v>
      </c>
      <c r="AZ17" s="27">
        <f t="shared" ref="AZ17:AZ18" si="5">AY17*1.25</f>
        <v>125</v>
      </c>
      <c r="BA17" s="27">
        <v>0</v>
      </c>
      <c r="BB17" s="27">
        <v>1</v>
      </c>
    </row>
    <row r="18" spans="1:54">
      <c r="A18" s="27">
        <v>15</v>
      </c>
      <c r="B18" s="27">
        <v>563</v>
      </c>
      <c r="C18" s="27"/>
      <c r="D18" s="27"/>
      <c r="E18" s="27"/>
      <c r="F18" s="27">
        <v>1</v>
      </c>
      <c r="G18" s="27"/>
      <c r="H18" s="27">
        <v>1</v>
      </c>
      <c r="I18" s="27"/>
      <c r="J18" s="27"/>
      <c r="K18" s="27"/>
      <c r="L18" s="27"/>
      <c r="M18" s="27"/>
      <c r="N18" s="27">
        <v>1</v>
      </c>
      <c r="O18" s="27"/>
      <c r="P18" s="27">
        <v>1</v>
      </c>
      <c r="Q18" s="27">
        <v>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-11.1349551519996</v>
      </c>
      <c r="AO18" s="28">
        <v>-68.802244998514695</v>
      </c>
      <c r="AP18" s="55" t="s">
        <v>614</v>
      </c>
      <c r="AQ18" s="55" t="str">
        <f t="shared" si="3"/>
        <v>2808</v>
      </c>
      <c r="AR18" s="27">
        <f t="shared" si="0"/>
        <v>0</v>
      </c>
      <c r="AS18" s="27">
        <f t="shared" si="1"/>
        <v>96</v>
      </c>
      <c r="AT18" s="175"/>
      <c r="AU18" s="176"/>
      <c r="AV18" s="27">
        <v>1</v>
      </c>
      <c r="AW18" s="27">
        <v>1</v>
      </c>
      <c r="AX18" s="27">
        <v>1</v>
      </c>
      <c r="AY18" s="27">
        <v>96</v>
      </c>
      <c r="AZ18" s="27">
        <f t="shared" si="5"/>
        <v>120</v>
      </c>
      <c r="BA18" s="27">
        <v>0</v>
      </c>
      <c r="BB18" s="27">
        <v>0</v>
      </c>
    </row>
    <row r="19" spans="1:54">
      <c r="A19" s="27">
        <v>16</v>
      </c>
      <c r="B19" s="27">
        <v>564</v>
      </c>
      <c r="C19" s="27"/>
      <c r="D19" s="27"/>
      <c r="E19" s="27"/>
      <c r="F19" s="27">
        <v>1</v>
      </c>
      <c r="G19" s="27"/>
      <c r="H19" s="27">
        <v>1</v>
      </c>
      <c r="I19" s="27"/>
      <c r="J19" s="27"/>
      <c r="K19" s="27"/>
      <c r="L19" s="27"/>
      <c r="M19" s="27"/>
      <c r="N19" s="27">
        <v>1</v>
      </c>
      <c r="O19" s="27"/>
      <c r="P19" s="27">
        <v>1</v>
      </c>
      <c r="Q19" s="27">
        <v>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>
        <v>-11.1350630523562</v>
      </c>
      <c r="AO19" s="28">
        <v>-68.802946060895906</v>
      </c>
      <c r="AP19" s="55" t="s">
        <v>615</v>
      </c>
      <c r="AQ19" s="55" t="str">
        <f t="shared" si="3"/>
        <v>2729</v>
      </c>
      <c r="AR19" s="27">
        <f t="shared" si="0"/>
        <v>0</v>
      </c>
      <c r="AS19" s="27">
        <f t="shared" si="1"/>
        <v>79</v>
      </c>
      <c r="AT19" s="175"/>
      <c r="AU19" s="176"/>
      <c r="AV19" s="27">
        <v>1</v>
      </c>
      <c r="AW19" s="27">
        <v>1</v>
      </c>
      <c r="AX19" s="27">
        <v>1</v>
      </c>
      <c r="AY19" s="27">
        <v>0</v>
      </c>
      <c r="AZ19" s="27">
        <v>0</v>
      </c>
      <c r="BA19" s="27">
        <v>0</v>
      </c>
      <c r="BB19" s="27">
        <v>0</v>
      </c>
    </row>
    <row r="20" spans="1:54">
      <c r="A20" s="27">
        <v>17</v>
      </c>
      <c r="B20" s="27">
        <v>565</v>
      </c>
      <c r="C20" s="27"/>
      <c r="D20" s="27"/>
      <c r="E20" s="27"/>
      <c r="F20" s="27">
        <v>1</v>
      </c>
      <c r="G20" s="27"/>
      <c r="H20" s="27">
        <v>1</v>
      </c>
      <c r="I20" s="27"/>
      <c r="J20" s="27"/>
      <c r="K20" s="27"/>
      <c r="L20" s="27"/>
      <c r="M20" s="27"/>
      <c r="N20" s="27"/>
      <c r="O20" s="27">
        <v>1</v>
      </c>
      <c r="P20" s="27"/>
      <c r="Q20" s="27">
        <v>1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8">
        <v>-11.1352268766016</v>
      </c>
      <c r="AO20" s="28">
        <v>-68.803871087729902</v>
      </c>
      <c r="AP20" s="55" t="s">
        <v>616</v>
      </c>
      <c r="AQ20" s="55" t="str">
        <f t="shared" si="3"/>
        <v>2630</v>
      </c>
      <c r="AR20" s="27">
        <f t="shared" si="0"/>
        <v>0</v>
      </c>
      <c r="AS20" s="27">
        <f t="shared" si="1"/>
        <v>99</v>
      </c>
      <c r="AT20" s="175"/>
      <c r="AU20" s="176"/>
      <c r="AV20" s="27">
        <v>2</v>
      </c>
      <c r="AW20" s="27">
        <v>2</v>
      </c>
      <c r="AX20" s="27">
        <v>2</v>
      </c>
      <c r="AY20" s="27">
        <v>99</v>
      </c>
      <c r="AZ20" s="27">
        <f t="shared" ref="AZ20" si="6">AY20*1.25</f>
        <v>123.75</v>
      </c>
      <c r="BA20" s="27">
        <v>0</v>
      </c>
      <c r="BB20" s="27">
        <v>1</v>
      </c>
    </row>
    <row r="21" spans="1:54">
      <c r="A21" s="27">
        <v>18</v>
      </c>
      <c r="B21" s="27">
        <v>566</v>
      </c>
      <c r="C21" s="27"/>
      <c r="D21" s="27"/>
      <c r="E21" s="27"/>
      <c r="F21" s="27">
        <v>1</v>
      </c>
      <c r="G21" s="27"/>
      <c r="H21" s="27">
        <v>1</v>
      </c>
      <c r="I21" s="27"/>
      <c r="J21" s="27"/>
      <c r="K21" s="27"/>
      <c r="L21" s="27"/>
      <c r="M21" s="27"/>
      <c r="N21" s="27"/>
      <c r="O21" s="27">
        <v>1</v>
      </c>
      <c r="P21" s="27"/>
      <c r="Q21" s="27">
        <v>1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8">
        <v>-11.1353735946228</v>
      </c>
      <c r="AO21" s="28">
        <v>-68.804734759032698</v>
      </c>
      <c r="AP21" s="55" t="s">
        <v>617</v>
      </c>
      <c r="AQ21" s="55" t="str">
        <f t="shared" si="3"/>
        <v>2530</v>
      </c>
      <c r="AR21" s="27">
        <f t="shared" si="0"/>
        <v>0</v>
      </c>
      <c r="AS21" s="27">
        <f t="shared" si="1"/>
        <v>100</v>
      </c>
      <c r="AT21" s="40"/>
      <c r="AU21" s="41"/>
      <c r="AV21" s="27">
        <v>2</v>
      </c>
      <c r="AW21" s="27">
        <v>2</v>
      </c>
      <c r="AX21" s="27">
        <v>2</v>
      </c>
      <c r="AY21" s="27">
        <v>100</v>
      </c>
      <c r="AZ21" s="27">
        <f>AY21*1.25</f>
        <v>125</v>
      </c>
      <c r="BA21" s="27">
        <v>0</v>
      </c>
      <c r="BB21" s="27">
        <v>1</v>
      </c>
    </row>
    <row r="22" spans="1:54">
      <c r="A22" s="27">
        <v>19</v>
      </c>
      <c r="B22" s="27">
        <v>567</v>
      </c>
      <c r="C22" s="27"/>
      <c r="D22" s="27"/>
      <c r="E22" s="27"/>
      <c r="F22" s="27">
        <v>1</v>
      </c>
      <c r="G22" s="27"/>
      <c r="H22" s="27">
        <v>1</v>
      </c>
      <c r="I22" s="27"/>
      <c r="J22" s="27"/>
      <c r="K22" s="27"/>
      <c r="L22" s="27"/>
      <c r="M22" s="27"/>
      <c r="N22" s="27"/>
      <c r="O22" s="27">
        <v>1</v>
      </c>
      <c r="P22" s="27"/>
      <c r="Q22" s="27">
        <v>1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>
        <v>-11.1355472876104</v>
      </c>
      <c r="AO22" s="28">
        <v>-68.805659785866695</v>
      </c>
      <c r="AP22" s="55" t="s">
        <v>618</v>
      </c>
      <c r="AQ22" s="55" t="str">
        <f t="shared" si="3"/>
        <v>2430</v>
      </c>
      <c r="AR22" s="27">
        <f t="shared" si="0"/>
        <v>0</v>
      </c>
      <c r="AS22" s="27">
        <f t="shared" si="1"/>
        <v>100</v>
      </c>
      <c r="AT22" s="40"/>
      <c r="AU22" s="41"/>
      <c r="AV22" s="27">
        <v>2</v>
      </c>
      <c r="AW22" s="27">
        <v>2</v>
      </c>
      <c r="AX22" s="27">
        <v>2</v>
      </c>
      <c r="AY22" s="27">
        <v>100</v>
      </c>
      <c r="AZ22" s="27">
        <f t="shared" ref="AZ22:AZ25" si="7">AY22*1.25</f>
        <v>125</v>
      </c>
      <c r="BA22" s="27">
        <v>0</v>
      </c>
      <c r="BB22" s="27">
        <v>1</v>
      </c>
    </row>
    <row r="23" spans="1:54">
      <c r="A23" s="27">
        <v>20</v>
      </c>
      <c r="B23" s="27">
        <v>568</v>
      </c>
      <c r="C23" s="27"/>
      <c r="D23" s="27"/>
      <c r="E23" s="27"/>
      <c r="F23" s="27">
        <v>1</v>
      </c>
      <c r="G23" s="27"/>
      <c r="H23" s="27">
        <v>1</v>
      </c>
      <c r="I23" s="27"/>
      <c r="J23" s="27"/>
      <c r="K23" s="27"/>
      <c r="L23" s="27"/>
      <c r="M23" s="27"/>
      <c r="N23" s="27"/>
      <c r="O23" s="27">
        <v>1</v>
      </c>
      <c r="P23" s="27"/>
      <c r="Q23" s="27">
        <v>1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>
        <v>-11.1356453188342</v>
      </c>
      <c r="AO23" s="28">
        <v>-68.806522451341195</v>
      </c>
      <c r="AP23" s="55" t="s">
        <v>619</v>
      </c>
      <c r="AQ23" s="55" t="str">
        <f t="shared" si="3"/>
        <v>2330</v>
      </c>
      <c r="AR23" s="27">
        <f t="shared" si="0"/>
        <v>0</v>
      </c>
      <c r="AS23" s="27">
        <f t="shared" si="1"/>
        <v>100</v>
      </c>
      <c r="AT23" s="40"/>
      <c r="AU23" s="41"/>
      <c r="AV23" s="27">
        <v>2</v>
      </c>
      <c r="AW23" s="27">
        <v>2</v>
      </c>
      <c r="AX23" s="27">
        <v>2</v>
      </c>
      <c r="AY23" s="27">
        <v>100</v>
      </c>
      <c r="AZ23" s="27">
        <f t="shared" si="7"/>
        <v>125</v>
      </c>
      <c r="BA23" s="27">
        <v>0</v>
      </c>
      <c r="BB23" s="27">
        <v>1</v>
      </c>
    </row>
    <row r="24" spans="1:54">
      <c r="A24" s="27">
        <v>21</v>
      </c>
      <c r="B24" s="27">
        <v>569</v>
      </c>
      <c r="C24" s="27"/>
      <c r="D24" s="27"/>
      <c r="E24" s="27"/>
      <c r="F24" s="27">
        <v>1</v>
      </c>
      <c r="G24" s="27"/>
      <c r="H24" s="27">
        <v>1</v>
      </c>
      <c r="I24" s="27"/>
      <c r="J24" s="27"/>
      <c r="K24" s="27"/>
      <c r="L24" s="27"/>
      <c r="M24" s="27"/>
      <c r="N24" s="27"/>
      <c r="O24" s="27">
        <v>1</v>
      </c>
      <c r="P24" s="27"/>
      <c r="Q24" s="27">
        <v>1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>
        <v>-11.135908818705101</v>
      </c>
      <c r="AO24" s="28">
        <v>-68.807454518973799</v>
      </c>
      <c r="AP24" s="55" t="s">
        <v>620</v>
      </c>
      <c r="AQ24" s="55" t="str">
        <f t="shared" si="3"/>
        <v>2230</v>
      </c>
      <c r="AR24" s="27">
        <f t="shared" si="0"/>
        <v>0</v>
      </c>
      <c r="AS24" s="27">
        <f t="shared" si="1"/>
        <v>100</v>
      </c>
      <c r="AT24" s="40"/>
      <c r="AU24" s="41"/>
      <c r="AV24" s="27">
        <v>2</v>
      </c>
      <c r="AW24" s="27">
        <v>2</v>
      </c>
      <c r="AX24" s="27">
        <v>2</v>
      </c>
      <c r="AY24" s="27">
        <v>100</v>
      </c>
      <c r="AZ24" s="27">
        <f t="shared" si="7"/>
        <v>125</v>
      </c>
      <c r="BA24" s="27">
        <v>0</v>
      </c>
      <c r="BB24" s="27">
        <v>1</v>
      </c>
    </row>
    <row r="25" spans="1:54">
      <c r="A25" s="27">
        <v>22</v>
      </c>
      <c r="B25" s="27">
        <v>570</v>
      </c>
      <c r="C25" s="27"/>
      <c r="D25" s="27"/>
      <c r="E25" s="27"/>
      <c r="F25" s="27">
        <v>1</v>
      </c>
      <c r="G25" s="27"/>
      <c r="H25" s="27">
        <v>1</v>
      </c>
      <c r="I25" s="27"/>
      <c r="J25" s="27"/>
      <c r="K25" s="27"/>
      <c r="L25" s="27"/>
      <c r="M25" s="27"/>
      <c r="N25" s="27">
        <v>1</v>
      </c>
      <c r="O25" s="27"/>
      <c r="P25" s="27">
        <v>1</v>
      </c>
      <c r="Q25" s="27">
        <v>1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>
        <v>-11.1360690238782</v>
      </c>
      <c r="AO25" s="28">
        <v>-68.808315508067594</v>
      </c>
      <c r="AP25" s="55" t="s">
        <v>621</v>
      </c>
      <c r="AQ25" s="55" t="str">
        <f t="shared" si="3"/>
        <v>2130</v>
      </c>
      <c r="AR25" s="27">
        <f t="shared" si="0"/>
        <v>0</v>
      </c>
      <c r="AS25" s="27">
        <f t="shared" si="1"/>
        <v>100</v>
      </c>
      <c r="AT25" s="40"/>
      <c r="AU25" s="41"/>
      <c r="AV25" s="27">
        <v>1</v>
      </c>
      <c r="AW25" s="27">
        <v>1</v>
      </c>
      <c r="AX25" s="27">
        <v>1</v>
      </c>
      <c r="AY25" s="27">
        <v>100</v>
      </c>
      <c r="AZ25" s="27">
        <f t="shared" si="7"/>
        <v>125</v>
      </c>
      <c r="BA25" s="27">
        <v>0</v>
      </c>
      <c r="BB25" s="27">
        <v>0</v>
      </c>
    </row>
    <row r="26" spans="1:54">
      <c r="A26" s="27">
        <v>23</v>
      </c>
      <c r="B26" s="27">
        <v>571</v>
      </c>
      <c r="C26" s="27"/>
      <c r="D26" s="27"/>
      <c r="E26" s="27"/>
      <c r="F26" s="27">
        <v>1</v>
      </c>
      <c r="G26" s="27"/>
      <c r="H26" s="27">
        <v>1</v>
      </c>
      <c r="I26" s="27"/>
      <c r="J26" s="27"/>
      <c r="K26" s="27"/>
      <c r="L26" s="27"/>
      <c r="M26" s="27"/>
      <c r="N26" s="27">
        <v>1</v>
      </c>
      <c r="O26" s="27"/>
      <c r="P26" s="27">
        <v>1</v>
      </c>
      <c r="Q26" s="27">
        <v>1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>
        <v>-11.1362219917744</v>
      </c>
      <c r="AO26" s="28">
        <v>-68.809104412794099</v>
      </c>
      <c r="AP26" s="85">
        <v>2047</v>
      </c>
      <c r="AQ26" s="85">
        <v>2047</v>
      </c>
      <c r="AR26" s="27">
        <f t="shared" si="0"/>
        <v>0</v>
      </c>
      <c r="AS26" s="27">
        <f t="shared" si="1"/>
        <v>83</v>
      </c>
      <c r="AT26" s="40"/>
      <c r="AU26" s="41"/>
      <c r="AV26" s="27">
        <v>1</v>
      </c>
      <c r="AW26" s="27">
        <v>1</v>
      </c>
      <c r="AX26" s="27">
        <v>1</v>
      </c>
      <c r="AY26" s="27">
        <v>0</v>
      </c>
      <c r="AZ26" s="27">
        <v>0</v>
      </c>
      <c r="BA26" s="27">
        <v>0</v>
      </c>
      <c r="BB26" s="27">
        <v>0</v>
      </c>
    </row>
    <row r="27" spans="1:54">
      <c r="A27" s="27">
        <v>24</v>
      </c>
      <c r="B27" s="27">
        <v>572</v>
      </c>
      <c r="C27" s="27"/>
      <c r="D27" s="27"/>
      <c r="E27" s="27"/>
      <c r="F27" s="27">
        <v>1</v>
      </c>
      <c r="G27" s="27"/>
      <c r="H27" s="27">
        <v>1</v>
      </c>
      <c r="I27" s="27"/>
      <c r="J27" s="27"/>
      <c r="K27" s="27"/>
      <c r="L27" s="27"/>
      <c r="M27" s="27"/>
      <c r="N27" s="27">
        <v>1</v>
      </c>
      <c r="O27" s="27"/>
      <c r="P27" s="27">
        <v>1</v>
      </c>
      <c r="Q27" s="27">
        <v>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8">
        <v>-11.1364565423924</v>
      </c>
      <c r="AO27" s="28">
        <v>-68.810063637793107</v>
      </c>
      <c r="AP27" s="85">
        <v>1942</v>
      </c>
      <c r="AQ27" s="85">
        <v>1942</v>
      </c>
      <c r="AR27" s="27">
        <f t="shared" si="0"/>
        <v>0</v>
      </c>
      <c r="AS27" s="27">
        <f t="shared" si="1"/>
        <v>105</v>
      </c>
      <c r="AT27" s="40"/>
      <c r="AU27" s="41"/>
      <c r="AV27" s="27">
        <v>1</v>
      </c>
      <c r="AW27" s="27">
        <v>1</v>
      </c>
      <c r="AX27" s="27">
        <v>1</v>
      </c>
      <c r="AY27" s="27">
        <v>105</v>
      </c>
      <c r="AZ27" s="27">
        <f t="shared" ref="AZ27" si="8">AY27*1.25</f>
        <v>131.25</v>
      </c>
      <c r="BA27" s="27">
        <v>0</v>
      </c>
      <c r="BB27" s="27">
        <v>0</v>
      </c>
    </row>
    <row r="28" spans="1:54">
      <c r="A28" s="27">
        <v>25</v>
      </c>
      <c r="B28" s="27">
        <v>573</v>
      </c>
      <c r="C28" s="27"/>
      <c r="D28" s="27"/>
      <c r="E28" s="27"/>
      <c r="F28" s="27">
        <v>1</v>
      </c>
      <c r="G28" s="27"/>
      <c r="H28" s="27">
        <v>1</v>
      </c>
      <c r="I28" s="27"/>
      <c r="J28" s="27"/>
      <c r="K28" s="27"/>
      <c r="L28" s="27"/>
      <c r="M28" s="27"/>
      <c r="N28" s="27">
        <v>1</v>
      </c>
      <c r="O28" s="27"/>
      <c r="P28" s="27">
        <v>1</v>
      </c>
      <c r="Q28" s="27">
        <v>1</v>
      </c>
      <c r="R28" s="27"/>
      <c r="S28" s="27"/>
      <c r="T28" s="27"/>
      <c r="U28" s="27"/>
      <c r="V28" s="27">
        <v>1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8">
        <v>-11.136603588756399</v>
      </c>
      <c r="AO28" s="28">
        <v>-68.810759000480203</v>
      </c>
      <c r="AP28" s="85">
        <v>1864</v>
      </c>
      <c r="AQ28" s="85">
        <v>1864</v>
      </c>
      <c r="AR28" s="27">
        <f t="shared" si="0"/>
        <v>0</v>
      </c>
      <c r="AS28" s="27">
        <f t="shared" si="1"/>
        <v>78</v>
      </c>
      <c r="AT28" s="40"/>
      <c r="AU28" s="41"/>
      <c r="AV28" s="27">
        <v>1</v>
      </c>
      <c r="AW28" s="27">
        <v>1</v>
      </c>
      <c r="AX28" s="27">
        <v>1</v>
      </c>
      <c r="AY28" s="27">
        <v>0</v>
      </c>
      <c r="AZ28" s="27">
        <v>0</v>
      </c>
      <c r="BA28" s="27">
        <v>0</v>
      </c>
      <c r="BB28" s="27">
        <v>0</v>
      </c>
    </row>
    <row r="29" spans="1:54">
      <c r="A29" s="27">
        <v>26</v>
      </c>
      <c r="B29" s="27">
        <v>574</v>
      </c>
      <c r="C29" s="27"/>
      <c r="D29" s="27"/>
      <c r="E29" s="27"/>
      <c r="F29" s="27">
        <v>1</v>
      </c>
      <c r="G29" s="27"/>
      <c r="H29" s="27">
        <v>1</v>
      </c>
      <c r="I29" s="27"/>
      <c r="J29" s="27"/>
      <c r="K29" s="27"/>
      <c r="L29" s="27"/>
      <c r="M29" s="27"/>
      <c r="N29" s="27">
        <v>1</v>
      </c>
      <c r="O29" s="27"/>
      <c r="P29" s="27">
        <v>1</v>
      </c>
      <c r="Q29" s="27">
        <v>1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8">
        <v>-11.1370371612719</v>
      </c>
      <c r="AO29" s="28">
        <v>-68.811708167195306</v>
      </c>
      <c r="AP29" s="55" t="s">
        <v>622</v>
      </c>
      <c r="AQ29" s="55" t="str">
        <f t="shared" ref="AQ29:AQ38" si="9" xml:space="preserve"> AP29</f>
        <v>1728</v>
      </c>
      <c r="AR29" s="27">
        <f t="shared" si="0"/>
        <v>0</v>
      </c>
      <c r="AS29" s="27">
        <f t="shared" si="1"/>
        <v>136</v>
      </c>
      <c r="AT29" s="40"/>
      <c r="AU29" s="41"/>
      <c r="AV29" s="27">
        <v>1</v>
      </c>
      <c r="AW29" s="27">
        <v>1</v>
      </c>
      <c r="AX29" s="27">
        <v>1</v>
      </c>
      <c r="AY29" s="27">
        <v>136</v>
      </c>
      <c r="AZ29" s="27">
        <f t="shared" ref="AZ29" si="10">AY29*1.25</f>
        <v>170</v>
      </c>
      <c r="BA29" s="27">
        <v>0</v>
      </c>
      <c r="BB29" s="27">
        <v>0</v>
      </c>
    </row>
    <row r="30" spans="1:54">
      <c r="A30" s="27">
        <v>27</v>
      </c>
      <c r="B30" s="27">
        <v>575</v>
      </c>
      <c r="C30" s="27"/>
      <c r="D30" s="27"/>
      <c r="E30" s="27"/>
      <c r="F30" s="27">
        <v>1</v>
      </c>
      <c r="G30" s="27"/>
      <c r="H30" s="27"/>
      <c r="I30" s="27">
        <v>1</v>
      </c>
      <c r="J30" s="27"/>
      <c r="K30" s="27"/>
      <c r="L30" s="27">
        <v>1</v>
      </c>
      <c r="M30" s="27"/>
      <c r="N30" s="27"/>
      <c r="O30" s="27"/>
      <c r="P30" s="27"/>
      <c r="Q30" s="27"/>
      <c r="R30" s="27"/>
      <c r="S30" s="27"/>
      <c r="T30" s="27"/>
      <c r="U30" s="27"/>
      <c r="V30" s="27">
        <v>1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 t="s">
        <v>645</v>
      </c>
      <c r="AL30" s="27">
        <v>1</v>
      </c>
      <c r="AM30" s="27"/>
      <c r="AN30" s="28">
        <v>-11.137257236907001</v>
      </c>
      <c r="AO30" s="28">
        <v>-68.812143690884099</v>
      </c>
      <c r="AP30" s="55">
        <v>1667</v>
      </c>
      <c r="AQ30" s="55">
        <v>1641</v>
      </c>
      <c r="AR30" s="27">
        <f t="shared" si="0"/>
        <v>26</v>
      </c>
      <c r="AS30" s="27">
        <f t="shared" si="1"/>
        <v>61</v>
      </c>
      <c r="AT30" s="40"/>
      <c r="AU30" s="41"/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</row>
    <row r="31" spans="1:54">
      <c r="A31" s="27">
        <v>28</v>
      </c>
      <c r="B31" s="27">
        <v>576</v>
      </c>
      <c r="C31" s="27"/>
      <c r="D31" s="27"/>
      <c r="E31" s="27"/>
      <c r="F31" s="27">
        <v>1</v>
      </c>
      <c r="G31" s="27"/>
      <c r="H31" s="27">
        <v>1</v>
      </c>
      <c r="I31" s="27"/>
      <c r="J31" s="27"/>
      <c r="K31" s="27"/>
      <c r="L31" s="27">
        <v>1</v>
      </c>
      <c r="M31" s="27"/>
      <c r="N31" s="27"/>
      <c r="O31" s="27"/>
      <c r="P31" s="27"/>
      <c r="Q31" s="27">
        <v>1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8">
        <v>-11.1376256740702</v>
      </c>
      <c r="AO31" s="28">
        <v>-68.812530264258399</v>
      </c>
      <c r="AP31" s="55" t="s">
        <v>623</v>
      </c>
      <c r="AQ31" s="55" t="str">
        <f t="shared" si="9"/>
        <v>1590</v>
      </c>
      <c r="AR31" s="27">
        <f t="shared" si="0"/>
        <v>0</v>
      </c>
      <c r="AS31" s="27">
        <f t="shared" si="1"/>
        <v>51</v>
      </c>
      <c r="AT31" s="40"/>
      <c r="AU31" s="41"/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</row>
    <row r="32" spans="1:54">
      <c r="A32" s="27">
        <v>29</v>
      </c>
      <c r="B32" s="27">
        <v>577</v>
      </c>
      <c r="C32" s="27"/>
      <c r="D32" s="27"/>
      <c r="E32" s="27"/>
      <c r="F32" s="27">
        <v>1</v>
      </c>
      <c r="G32" s="27"/>
      <c r="H32" s="27">
        <v>1</v>
      </c>
      <c r="I32" s="27"/>
      <c r="J32" s="27"/>
      <c r="K32" s="27"/>
      <c r="L32" s="27">
        <v>1</v>
      </c>
      <c r="M32" s="27"/>
      <c r="N32" s="27"/>
      <c r="O32" s="27"/>
      <c r="P32" s="27"/>
      <c r="Q32" s="27">
        <v>1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8">
        <v>-11.1377842334915</v>
      </c>
      <c r="AO32" s="28">
        <v>-68.812823630869403</v>
      </c>
      <c r="AP32" s="55" t="s">
        <v>624</v>
      </c>
      <c r="AQ32" s="55" t="str">
        <f t="shared" si="9"/>
        <v>1553</v>
      </c>
      <c r="AR32" s="27">
        <f t="shared" si="0"/>
        <v>0</v>
      </c>
      <c r="AS32" s="27">
        <f t="shared" si="1"/>
        <v>37</v>
      </c>
      <c r="AT32" s="40"/>
      <c r="AU32" s="41"/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</row>
    <row r="33" spans="1:54">
      <c r="A33" s="27">
        <v>30</v>
      </c>
      <c r="B33" s="27">
        <v>578</v>
      </c>
      <c r="C33" s="27"/>
      <c r="D33" s="27"/>
      <c r="E33" s="27"/>
      <c r="F33" s="27">
        <v>1</v>
      </c>
      <c r="G33" s="27"/>
      <c r="H33" s="27">
        <v>1</v>
      </c>
      <c r="I33" s="27"/>
      <c r="J33" s="27"/>
      <c r="K33" s="27"/>
      <c r="L33" s="27">
        <v>1</v>
      </c>
      <c r="M33" s="27"/>
      <c r="N33" s="27"/>
      <c r="O33" s="27"/>
      <c r="P33" s="27"/>
      <c r="Q33" s="27">
        <v>1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8">
        <v>-11.1378684475889</v>
      </c>
      <c r="AO33" s="28">
        <v>-68.813051953911796</v>
      </c>
      <c r="AP33" s="55" t="s">
        <v>625</v>
      </c>
      <c r="AQ33" s="55" t="str">
        <f t="shared" si="9"/>
        <v>1516</v>
      </c>
      <c r="AR33" s="27">
        <f t="shared" si="0"/>
        <v>0</v>
      </c>
      <c r="AS33" s="27">
        <f t="shared" si="1"/>
        <v>37</v>
      </c>
      <c r="AT33" s="40"/>
      <c r="AU33" s="41"/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</row>
    <row r="34" spans="1:54">
      <c r="A34" s="27">
        <v>31</v>
      </c>
      <c r="B34" s="27">
        <v>579</v>
      </c>
      <c r="C34" s="27"/>
      <c r="D34" s="27"/>
      <c r="E34" s="27"/>
      <c r="F34" s="27">
        <v>1</v>
      </c>
      <c r="G34" s="27"/>
      <c r="H34" s="27"/>
      <c r="I34" s="27">
        <v>1</v>
      </c>
      <c r="J34" s="27"/>
      <c r="K34" s="27"/>
      <c r="L34" s="27">
        <v>1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8">
        <v>-11.138034244021799</v>
      </c>
      <c r="AO34" s="28">
        <v>-68.813340291380896</v>
      </c>
      <c r="AP34" s="55" t="s">
        <v>626</v>
      </c>
      <c r="AQ34" s="55" t="str">
        <f t="shared" si="9"/>
        <v>1489</v>
      </c>
      <c r="AR34" s="27">
        <f t="shared" si="0"/>
        <v>0</v>
      </c>
      <c r="AS34" s="27">
        <f t="shared" si="1"/>
        <v>27</v>
      </c>
      <c r="AT34" s="40"/>
      <c r="AU34" s="41"/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</row>
    <row r="35" spans="1:54">
      <c r="A35" s="27">
        <v>32</v>
      </c>
      <c r="B35" s="27">
        <v>580</v>
      </c>
      <c r="C35" s="27"/>
      <c r="D35" s="27"/>
      <c r="E35" s="27"/>
      <c r="F35" s="27">
        <v>1</v>
      </c>
      <c r="G35" s="27"/>
      <c r="H35" s="27">
        <v>1</v>
      </c>
      <c r="I35" s="27"/>
      <c r="J35" s="27"/>
      <c r="K35" s="27"/>
      <c r="L35" s="27">
        <v>1</v>
      </c>
      <c r="M35" s="27"/>
      <c r="N35" s="27"/>
      <c r="O35" s="27"/>
      <c r="P35" s="27"/>
      <c r="Q35" s="27">
        <v>1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8">
        <v>-11.1381553016751</v>
      </c>
      <c r="AO35" s="28">
        <v>-68.813730888068704</v>
      </c>
      <c r="AP35" s="55" t="s">
        <v>627</v>
      </c>
      <c r="AQ35" s="55" t="str">
        <f t="shared" si="9"/>
        <v>1437</v>
      </c>
      <c r="AR35" s="27">
        <f t="shared" si="0"/>
        <v>0</v>
      </c>
      <c r="AS35" s="27">
        <f t="shared" si="1"/>
        <v>52</v>
      </c>
      <c r="AT35" s="40"/>
      <c r="AU35" s="41"/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</row>
    <row r="36" spans="1:54">
      <c r="A36" s="27">
        <v>33</v>
      </c>
      <c r="B36" s="27">
        <v>581</v>
      </c>
      <c r="C36" s="27"/>
      <c r="D36" s="27"/>
      <c r="E36" s="27"/>
      <c r="F36" s="27">
        <v>1</v>
      </c>
      <c r="G36" s="27"/>
      <c r="H36" s="27"/>
      <c r="I36" s="27">
        <v>1</v>
      </c>
      <c r="J36" s="27"/>
      <c r="K36" s="27"/>
      <c r="L36" s="27">
        <v>1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8">
        <v>-11.138256292668</v>
      </c>
      <c r="AO36" s="28">
        <v>-68.814104720950098</v>
      </c>
      <c r="AP36" s="55" t="s">
        <v>628</v>
      </c>
      <c r="AQ36" s="55" t="str">
        <f t="shared" si="9"/>
        <v>1398</v>
      </c>
      <c r="AR36" s="27">
        <f t="shared" si="0"/>
        <v>0</v>
      </c>
      <c r="AS36" s="27">
        <f t="shared" si="1"/>
        <v>39</v>
      </c>
      <c r="AT36" s="40"/>
      <c r="AU36" s="41"/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</row>
    <row r="37" spans="1:54">
      <c r="A37" s="27">
        <v>34</v>
      </c>
      <c r="B37" s="27">
        <v>582</v>
      </c>
      <c r="C37" s="27"/>
      <c r="D37" s="27"/>
      <c r="E37" s="27"/>
      <c r="F37" s="27">
        <v>1</v>
      </c>
      <c r="G37" s="27"/>
      <c r="H37" s="27"/>
      <c r="I37" s="27">
        <v>1</v>
      </c>
      <c r="J37" s="27"/>
      <c r="K37" s="27"/>
      <c r="L37" s="27">
        <v>1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8">
        <v>-11.1383039919846</v>
      </c>
      <c r="AO37" s="28">
        <v>-68.814435638487296</v>
      </c>
      <c r="AP37" s="55" t="s">
        <v>629</v>
      </c>
      <c r="AQ37" s="55" t="str">
        <f t="shared" si="9"/>
        <v>1357</v>
      </c>
      <c r="AR37" s="27">
        <f t="shared" si="0"/>
        <v>0</v>
      </c>
      <c r="AS37" s="27">
        <f t="shared" si="1"/>
        <v>41</v>
      </c>
      <c r="AT37" s="40"/>
      <c r="AU37" s="41"/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</row>
    <row r="38" spans="1:54">
      <c r="A38" s="27">
        <v>35</v>
      </c>
      <c r="B38" s="27">
        <v>583</v>
      </c>
      <c r="C38" s="27"/>
      <c r="D38" s="27"/>
      <c r="E38" s="27"/>
      <c r="F38" s="27">
        <v>1</v>
      </c>
      <c r="G38" s="27"/>
      <c r="H38" s="27">
        <v>1</v>
      </c>
      <c r="I38" s="27"/>
      <c r="J38" s="27"/>
      <c r="K38" s="27"/>
      <c r="L38" s="27">
        <v>1</v>
      </c>
      <c r="M38" s="27"/>
      <c r="N38" s="27"/>
      <c r="O38" s="27"/>
      <c r="P38" s="27"/>
      <c r="Q38" s="27">
        <v>1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8">
        <v>-11.1383145187294</v>
      </c>
      <c r="AO38" s="28">
        <v>-68.814686760306401</v>
      </c>
      <c r="AP38" s="55" t="s">
        <v>630</v>
      </c>
      <c r="AQ38" s="55" t="str">
        <f t="shared" si="9"/>
        <v>1317</v>
      </c>
      <c r="AR38" s="27">
        <f t="shared" si="0"/>
        <v>0</v>
      </c>
      <c r="AS38" s="27">
        <f t="shared" si="1"/>
        <v>40</v>
      </c>
      <c r="AT38" s="40"/>
      <c r="AU38" s="41"/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</row>
    <row r="39" spans="1:54">
      <c r="A39" s="27">
        <v>36</v>
      </c>
      <c r="B39" s="27">
        <v>584</v>
      </c>
      <c r="C39" s="27"/>
      <c r="D39" s="27"/>
      <c r="E39" s="27"/>
      <c r="F39" s="27">
        <v>1</v>
      </c>
      <c r="G39" s="27"/>
      <c r="H39" s="27">
        <v>1</v>
      </c>
      <c r="I39" s="27"/>
      <c r="J39" s="27"/>
      <c r="K39" s="27"/>
      <c r="L39" s="27">
        <v>1</v>
      </c>
      <c r="M39" s="27"/>
      <c r="N39" s="27"/>
      <c r="O39" s="27"/>
      <c r="P39" s="27"/>
      <c r="Q39" s="27"/>
      <c r="R39" s="27"/>
      <c r="S39" s="27"/>
      <c r="T39" s="27"/>
      <c r="U39" s="27"/>
      <c r="V39" s="27">
        <v>1</v>
      </c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>
        <v>1</v>
      </c>
      <c r="AJ39" s="27"/>
      <c r="AK39" s="27" t="s">
        <v>646</v>
      </c>
      <c r="AL39" s="27">
        <v>1</v>
      </c>
      <c r="AM39" s="27"/>
      <c r="AN39" s="28">
        <v>-11.138380968796501</v>
      </c>
      <c r="AO39" s="28">
        <v>-68.815187327563805</v>
      </c>
      <c r="AP39" s="85">
        <v>1299</v>
      </c>
      <c r="AQ39" s="85">
        <v>1273</v>
      </c>
      <c r="AR39" s="27">
        <f t="shared" si="0"/>
        <v>26</v>
      </c>
      <c r="AS39" s="27">
        <f t="shared" si="1"/>
        <v>18</v>
      </c>
      <c r="AT39" s="40"/>
      <c r="AU39" s="41"/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</row>
    <row r="40" spans="1:54">
      <c r="A40" s="27">
        <v>37</v>
      </c>
      <c r="B40" s="27">
        <v>585</v>
      </c>
      <c r="C40" s="27"/>
      <c r="D40" s="27"/>
      <c r="E40" s="27"/>
      <c r="F40" s="27">
        <v>1</v>
      </c>
      <c r="G40" s="27"/>
      <c r="H40" s="27">
        <v>1</v>
      </c>
      <c r="I40" s="27"/>
      <c r="J40" s="27"/>
      <c r="K40" s="27"/>
      <c r="L40" s="27">
        <v>1</v>
      </c>
      <c r="M40" s="27"/>
      <c r="N40" s="27"/>
      <c r="O40" s="27"/>
      <c r="P40" s="27"/>
      <c r="Q40" s="27">
        <v>1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8">
        <v>-11.138415509667</v>
      </c>
      <c r="AO40" s="28">
        <v>-68.8154096156359</v>
      </c>
      <c r="AP40" s="55" t="s">
        <v>631</v>
      </c>
      <c r="AQ40" s="55" t="str">
        <f>AP40</f>
        <v>1235</v>
      </c>
      <c r="AR40" s="27">
        <f t="shared" si="0"/>
        <v>0</v>
      </c>
      <c r="AS40" s="27">
        <f t="shared" si="1"/>
        <v>38</v>
      </c>
      <c r="AT40" s="40"/>
      <c r="AU40" s="41"/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</row>
    <row r="41" spans="1:54">
      <c r="A41" s="27">
        <v>38</v>
      </c>
      <c r="B41" s="27">
        <v>586</v>
      </c>
      <c r="C41" s="27"/>
      <c r="D41" s="27"/>
      <c r="E41" s="27"/>
      <c r="F41" s="27">
        <v>1</v>
      </c>
      <c r="G41" s="27"/>
      <c r="H41" s="27"/>
      <c r="I41" s="27">
        <v>1</v>
      </c>
      <c r="J41" s="27"/>
      <c r="K41" s="27"/>
      <c r="L41" s="27">
        <v>1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8">
        <v>-11.138429654974701</v>
      </c>
      <c r="AO41" s="28">
        <v>-68.815525956451907</v>
      </c>
      <c r="AP41" s="55" t="s">
        <v>632</v>
      </c>
      <c r="AQ41" s="55" t="str">
        <f t="shared" ref="AQ41:AQ44" si="11">AP41</f>
        <v>1193</v>
      </c>
      <c r="AR41" s="27">
        <f t="shared" si="0"/>
        <v>0</v>
      </c>
      <c r="AS41" s="27">
        <f t="shared" si="1"/>
        <v>42</v>
      </c>
      <c r="AT41" s="40"/>
      <c r="AU41" s="41"/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</row>
    <row r="42" spans="1:54">
      <c r="A42" s="27">
        <v>39</v>
      </c>
      <c r="B42" s="27">
        <v>587</v>
      </c>
      <c r="C42" s="27"/>
      <c r="D42" s="27"/>
      <c r="E42" s="27"/>
      <c r="F42" s="27">
        <v>1</v>
      </c>
      <c r="G42" s="27"/>
      <c r="H42" s="27"/>
      <c r="I42" s="27">
        <v>1</v>
      </c>
      <c r="J42" s="27"/>
      <c r="K42" s="27"/>
      <c r="L42" s="27">
        <v>1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8">
        <v>-11.138516171609</v>
      </c>
      <c r="AO42" s="28">
        <v>-68.815904483199105</v>
      </c>
      <c r="AP42" s="55" t="s">
        <v>633</v>
      </c>
      <c r="AQ42" s="55" t="str">
        <f t="shared" si="11"/>
        <v>1131</v>
      </c>
      <c r="AR42" s="27">
        <f t="shared" si="0"/>
        <v>0</v>
      </c>
      <c r="AS42" s="27">
        <f t="shared" si="1"/>
        <v>62</v>
      </c>
      <c r="AT42" s="40"/>
      <c r="AU42" s="41"/>
      <c r="AV42" s="27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</row>
    <row r="43" spans="1:54">
      <c r="A43" s="27">
        <v>40</v>
      </c>
      <c r="B43" s="27">
        <v>588</v>
      </c>
      <c r="C43" s="27"/>
      <c r="D43" s="27"/>
      <c r="E43" s="27"/>
      <c r="F43" s="27">
        <v>1</v>
      </c>
      <c r="G43" s="27"/>
      <c r="H43" s="27">
        <v>1</v>
      </c>
      <c r="I43" s="27"/>
      <c r="J43" s="27"/>
      <c r="K43" s="27"/>
      <c r="L43" s="27"/>
      <c r="M43" s="27"/>
      <c r="N43" s="27">
        <v>1</v>
      </c>
      <c r="O43" s="27"/>
      <c r="P43" s="27">
        <v>1</v>
      </c>
      <c r="Q43" s="27">
        <v>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8">
        <v>-11.138679993910801</v>
      </c>
      <c r="AO43" s="28">
        <v>-68.816438913345294</v>
      </c>
      <c r="AP43" s="55" t="s">
        <v>445</v>
      </c>
      <c r="AQ43" s="55" t="str">
        <f t="shared" si="11"/>
        <v>1005</v>
      </c>
      <c r="AR43" s="27">
        <f t="shared" si="0"/>
        <v>0</v>
      </c>
      <c r="AS43" s="27">
        <f t="shared" si="1"/>
        <v>126</v>
      </c>
      <c r="AT43" s="40"/>
      <c r="AU43" s="41"/>
      <c r="AV43" s="27">
        <v>1</v>
      </c>
      <c r="AW43" s="27">
        <v>1</v>
      </c>
      <c r="AX43" s="27">
        <v>1</v>
      </c>
      <c r="AY43" s="27">
        <v>0</v>
      </c>
      <c r="AZ43" s="27">
        <v>0</v>
      </c>
      <c r="BA43" s="27">
        <v>0</v>
      </c>
      <c r="BB43" s="27">
        <v>0</v>
      </c>
    </row>
    <row r="44" spans="1:54">
      <c r="A44" s="27">
        <v>41</v>
      </c>
      <c r="B44" s="27">
        <v>589</v>
      </c>
      <c r="C44" s="27"/>
      <c r="D44" s="27"/>
      <c r="E44" s="27"/>
      <c r="F44" s="27">
        <v>1</v>
      </c>
      <c r="G44" s="27"/>
      <c r="H44" s="27">
        <v>1</v>
      </c>
      <c r="I44" s="27"/>
      <c r="J44" s="27"/>
      <c r="K44" s="27"/>
      <c r="L44" s="27"/>
      <c r="M44" s="27"/>
      <c r="N44" s="27"/>
      <c r="O44" s="27">
        <v>1</v>
      </c>
      <c r="P44" s="27"/>
      <c r="Q44" s="27">
        <v>1</v>
      </c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8">
        <v>-11.1389638865568</v>
      </c>
      <c r="AO44" s="28">
        <v>-68.817500397562995</v>
      </c>
      <c r="AP44" s="55" t="s">
        <v>634</v>
      </c>
      <c r="AQ44" s="55" t="str">
        <f t="shared" si="11"/>
        <v>899</v>
      </c>
      <c r="AR44" s="27">
        <f t="shared" si="0"/>
        <v>0</v>
      </c>
      <c r="AS44" s="27">
        <f t="shared" si="1"/>
        <v>106</v>
      </c>
      <c r="AT44" s="40"/>
      <c r="AU44" s="41"/>
      <c r="AV44" s="27">
        <v>2</v>
      </c>
      <c r="AW44" s="27">
        <v>2</v>
      </c>
      <c r="AX44" s="27">
        <v>2</v>
      </c>
      <c r="AY44" s="27">
        <v>126</v>
      </c>
      <c r="AZ44" s="27">
        <f t="shared" ref="AZ44:AZ45" si="12">AY44*1.25</f>
        <v>157.5</v>
      </c>
      <c r="BA44" s="27">
        <v>0</v>
      </c>
      <c r="BB44" s="27">
        <v>1</v>
      </c>
    </row>
    <row r="45" spans="1:54">
      <c r="A45" s="27">
        <v>42</v>
      </c>
      <c r="B45" s="27">
        <v>590</v>
      </c>
      <c r="C45" s="27"/>
      <c r="D45" s="27"/>
      <c r="E45" s="27"/>
      <c r="F45" s="27">
        <v>1</v>
      </c>
      <c r="G45" s="27"/>
      <c r="H45" s="27">
        <v>1</v>
      </c>
      <c r="I45" s="27"/>
      <c r="J45" s="27"/>
      <c r="K45" s="27"/>
      <c r="L45" s="27"/>
      <c r="M45" s="27"/>
      <c r="N45" s="27">
        <v>1</v>
      </c>
      <c r="O45" s="27"/>
      <c r="P45" s="27">
        <v>1</v>
      </c>
      <c r="Q45" s="27">
        <v>1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8">
        <v>-11.1388309866736</v>
      </c>
      <c r="AO45" s="28">
        <v>-68.818341940641403</v>
      </c>
      <c r="AP45" s="55">
        <v>825</v>
      </c>
      <c r="AQ45" s="55">
        <v>795</v>
      </c>
      <c r="AR45" s="27">
        <f t="shared" si="0"/>
        <v>30</v>
      </c>
      <c r="AS45" s="27">
        <f t="shared" si="1"/>
        <v>74</v>
      </c>
      <c r="AT45" s="40"/>
      <c r="AU45" s="41"/>
      <c r="AV45" s="27">
        <v>1</v>
      </c>
      <c r="AW45" s="27">
        <v>1</v>
      </c>
      <c r="AX45" s="27">
        <v>1</v>
      </c>
      <c r="AY45" s="27">
        <v>106</v>
      </c>
      <c r="AZ45" s="27">
        <f t="shared" si="12"/>
        <v>132.5</v>
      </c>
      <c r="BA45" s="27">
        <v>0</v>
      </c>
      <c r="BB45" s="27">
        <v>0</v>
      </c>
    </row>
    <row r="46" spans="1:54">
      <c r="A46" s="27">
        <v>43</v>
      </c>
      <c r="B46" s="27">
        <v>591</v>
      </c>
      <c r="C46" s="27"/>
      <c r="D46" s="27"/>
      <c r="E46" s="27"/>
      <c r="F46" s="27">
        <v>1</v>
      </c>
      <c r="G46" s="27"/>
      <c r="H46" s="27">
        <v>1</v>
      </c>
      <c r="I46" s="27"/>
      <c r="J46" s="27"/>
      <c r="K46" s="27"/>
      <c r="L46" s="27"/>
      <c r="M46" s="27"/>
      <c r="N46" s="27">
        <v>1</v>
      </c>
      <c r="O46" s="27"/>
      <c r="P46" s="27">
        <v>1</v>
      </c>
      <c r="Q46" s="27">
        <v>1</v>
      </c>
      <c r="R46" s="27"/>
      <c r="S46" s="27"/>
      <c r="T46" s="27"/>
      <c r="U46" s="27"/>
      <c r="V46" s="27">
        <v>1</v>
      </c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8">
        <v>-11.1386296629725</v>
      </c>
      <c r="AO46" s="28">
        <v>-68.818943426013007</v>
      </c>
      <c r="AP46" s="55" t="s">
        <v>358</v>
      </c>
      <c r="AQ46" s="55" t="str">
        <f>AP46</f>
        <v>698</v>
      </c>
      <c r="AR46" s="27">
        <f t="shared" si="0"/>
        <v>0</v>
      </c>
      <c r="AS46" s="27">
        <f t="shared" si="1"/>
        <v>97</v>
      </c>
      <c r="AT46" s="40"/>
      <c r="AU46" s="41"/>
      <c r="AV46" s="27">
        <v>1</v>
      </c>
      <c r="AW46" s="27">
        <v>1</v>
      </c>
      <c r="AX46" s="27">
        <v>1</v>
      </c>
      <c r="AY46" s="27">
        <v>0</v>
      </c>
      <c r="AZ46" s="27">
        <v>0</v>
      </c>
      <c r="BA46" s="27">
        <v>0</v>
      </c>
      <c r="BB46" s="27">
        <v>0</v>
      </c>
    </row>
    <row r="47" spans="1:54">
      <c r="A47" s="27">
        <v>44</v>
      </c>
      <c r="B47" s="27">
        <v>592</v>
      </c>
      <c r="C47" s="27"/>
      <c r="D47" s="27"/>
      <c r="E47" s="27"/>
      <c r="F47" s="27">
        <v>1</v>
      </c>
      <c r="G47" s="27"/>
      <c r="H47" s="27">
        <v>1</v>
      </c>
      <c r="I47" s="27"/>
      <c r="J47" s="27"/>
      <c r="K47" s="27"/>
      <c r="L47" s="27"/>
      <c r="M47" s="27"/>
      <c r="N47" s="27">
        <v>1</v>
      </c>
      <c r="O47" s="27"/>
      <c r="P47" s="27">
        <v>1</v>
      </c>
      <c r="Q47" s="27">
        <v>1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8">
        <v>-11.1378255</v>
      </c>
      <c r="AO47" s="28">
        <v>-68.818607200000002</v>
      </c>
      <c r="AP47" s="55" t="s">
        <v>635</v>
      </c>
      <c r="AQ47" s="55" t="str">
        <f t="shared" ref="AQ47:AQ53" si="13">AP47</f>
        <v>643</v>
      </c>
      <c r="AR47" s="27">
        <f t="shared" si="0"/>
        <v>0</v>
      </c>
      <c r="AS47" s="27">
        <f t="shared" si="1"/>
        <v>55</v>
      </c>
      <c r="AT47" s="40"/>
      <c r="AU47" s="41"/>
      <c r="AV47" s="27">
        <v>1</v>
      </c>
      <c r="AW47" s="27">
        <v>1</v>
      </c>
      <c r="AX47" s="27">
        <v>1</v>
      </c>
      <c r="AY47" s="27">
        <v>97</v>
      </c>
      <c r="AZ47" s="27">
        <f t="shared" ref="AZ47" si="14">AY47*1.25</f>
        <v>121.25</v>
      </c>
      <c r="BA47" s="27">
        <v>0</v>
      </c>
      <c r="BB47" s="27">
        <v>0</v>
      </c>
    </row>
    <row r="48" spans="1:54">
      <c r="A48" s="27">
        <v>45</v>
      </c>
      <c r="B48" s="27">
        <v>593</v>
      </c>
      <c r="C48" s="27"/>
      <c r="D48" s="27"/>
      <c r="E48" s="27"/>
      <c r="F48" s="27">
        <v>1</v>
      </c>
      <c r="G48" s="27"/>
      <c r="H48" s="27">
        <v>1</v>
      </c>
      <c r="I48" s="27"/>
      <c r="J48" s="27"/>
      <c r="K48" s="27"/>
      <c r="L48" s="27">
        <v>1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8">
        <v>-11.137378699999999</v>
      </c>
      <c r="AO48" s="28">
        <v>-68.818406800000005</v>
      </c>
      <c r="AP48" s="55" t="s">
        <v>636</v>
      </c>
      <c r="AQ48" s="55" t="str">
        <f t="shared" si="13"/>
        <v>596</v>
      </c>
      <c r="AR48" s="27">
        <f t="shared" si="0"/>
        <v>0</v>
      </c>
      <c r="AS48" s="27">
        <f t="shared" si="1"/>
        <v>47</v>
      </c>
      <c r="AT48" s="40"/>
      <c r="AU48" s="41"/>
      <c r="AV48" s="2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</row>
    <row r="49" spans="1:54">
      <c r="A49" s="27">
        <v>46</v>
      </c>
      <c r="B49" s="27">
        <v>594</v>
      </c>
      <c r="C49" s="27"/>
      <c r="D49" s="27"/>
      <c r="E49" s="27"/>
      <c r="F49" s="27">
        <v>1</v>
      </c>
      <c r="G49" s="27"/>
      <c r="H49" s="27">
        <v>1</v>
      </c>
      <c r="I49" s="27"/>
      <c r="J49" s="27"/>
      <c r="K49" s="27"/>
      <c r="L49" s="27">
        <v>1</v>
      </c>
      <c r="M49" s="27"/>
      <c r="N49" s="27"/>
      <c r="O49" s="27"/>
      <c r="P49" s="27"/>
      <c r="Q49" s="27">
        <v>1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8">
        <v>-11.1369945</v>
      </c>
      <c r="AO49" s="28">
        <v>-68.818240900000006</v>
      </c>
      <c r="AP49" s="55" t="s">
        <v>637</v>
      </c>
      <c r="AQ49" s="55" t="str">
        <f t="shared" si="13"/>
        <v>546</v>
      </c>
      <c r="AR49" s="27">
        <f t="shared" si="0"/>
        <v>0</v>
      </c>
      <c r="AS49" s="27">
        <f t="shared" si="1"/>
        <v>50</v>
      </c>
      <c r="AT49" s="40"/>
      <c r="AU49" s="41"/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</row>
    <row r="50" spans="1:54">
      <c r="A50" s="27">
        <v>47</v>
      </c>
      <c r="B50" s="27">
        <v>595</v>
      </c>
      <c r="C50" s="27"/>
      <c r="D50" s="27"/>
      <c r="E50" s="27"/>
      <c r="F50" s="27">
        <v>1</v>
      </c>
      <c r="G50" s="27"/>
      <c r="H50" s="27">
        <v>1</v>
      </c>
      <c r="I50" s="27"/>
      <c r="J50" s="27"/>
      <c r="K50" s="27"/>
      <c r="L50" s="27">
        <v>1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8">
        <v>-11.136574700000001</v>
      </c>
      <c r="AO50" s="28">
        <v>-68.818035300000005</v>
      </c>
      <c r="AP50" s="55" t="s">
        <v>638</v>
      </c>
      <c r="AQ50" s="55" t="str">
        <f t="shared" si="13"/>
        <v>497</v>
      </c>
      <c r="AR50" s="27">
        <f t="shared" si="0"/>
        <v>0</v>
      </c>
      <c r="AS50" s="27">
        <f t="shared" si="1"/>
        <v>49</v>
      </c>
      <c r="AT50" s="40"/>
      <c r="AU50" s="41"/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</row>
    <row r="51" spans="1:54">
      <c r="A51" s="27">
        <v>48</v>
      </c>
      <c r="B51" s="27">
        <v>596</v>
      </c>
      <c r="C51" s="27"/>
      <c r="D51" s="27"/>
      <c r="E51" s="27"/>
      <c r="F51" s="27">
        <v>1</v>
      </c>
      <c r="G51" s="27"/>
      <c r="H51" s="27">
        <v>1</v>
      </c>
      <c r="I51" s="27"/>
      <c r="J51" s="27"/>
      <c r="K51" s="27"/>
      <c r="L51" s="27">
        <v>1</v>
      </c>
      <c r="M51" s="27"/>
      <c r="N51" s="27"/>
      <c r="O51" s="27"/>
      <c r="P51" s="27"/>
      <c r="Q51" s="27">
        <v>1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8">
        <v>-11.1361857</v>
      </c>
      <c r="AO51" s="28">
        <v>-68.817875400000005</v>
      </c>
      <c r="AP51" s="55" t="s">
        <v>639</v>
      </c>
      <c r="AQ51" s="55" t="str">
        <f t="shared" si="13"/>
        <v>462</v>
      </c>
      <c r="AR51" s="27">
        <f t="shared" si="0"/>
        <v>0</v>
      </c>
      <c r="AS51" s="27">
        <f t="shared" si="1"/>
        <v>35</v>
      </c>
      <c r="AT51" s="40"/>
      <c r="AU51" s="41"/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</row>
    <row r="52" spans="1:54">
      <c r="A52" s="27">
        <v>49</v>
      </c>
      <c r="B52" s="27">
        <v>597</v>
      </c>
      <c r="C52" s="27"/>
      <c r="D52" s="27"/>
      <c r="E52" s="27"/>
      <c r="F52" s="27">
        <v>1</v>
      </c>
      <c r="G52" s="27"/>
      <c r="H52" s="27">
        <v>1</v>
      </c>
      <c r="I52" s="27"/>
      <c r="J52" s="27"/>
      <c r="K52" s="27"/>
      <c r="L52" s="27">
        <v>1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8">
        <v>-11.1360691</v>
      </c>
      <c r="AO52" s="28">
        <v>-68.818192199999999</v>
      </c>
      <c r="AP52" s="55" t="s">
        <v>640</v>
      </c>
      <c r="AQ52" s="55" t="str">
        <f t="shared" si="13"/>
        <v>424</v>
      </c>
      <c r="AR52" s="27">
        <f t="shared" si="0"/>
        <v>0</v>
      </c>
      <c r="AS52" s="27">
        <f t="shared" si="1"/>
        <v>38</v>
      </c>
      <c r="AT52" s="40"/>
      <c r="AU52" s="41"/>
      <c r="AV52" s="27">
        <v>0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</row>
    <row r="53" spans="1:54">
      <c r="A53" s="27">
        <v>50</v>
      </c>
      <c r="B53" s="27">
        <v>598</v>
      </c>
      <c r="C53" s="27"/>
      <c r="D53" s="27"/>
      <c r="E53" s="27"/>
      <c r="F53" s="27">
        <v>1</v>
      </c>
      <c r="G53" s="27"/>
      <c r="H53" s="27">
        <v>1</v>
      </c>
      <c r="I53" s="27"/>
      <c r="J53" s="27"/>
      <c r="K53" s="27"/>
      <c r="L53" s="27">
        <v>1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8">
        <v>-11.1359257</v>
      </c>
      <c r="AO53" s="28">
        <v>-68.818513600000003</v>
      </c>
      <c r="AP53" s="55" t="s">
        <v>641</v>
      </c>
      <c r="AQ53" s="55" t="str">
        <f t="shared" si="13"/>
        <v>304</v>
      </c>
      <c r="AR53" s="27">
        <f t="shared" si="0"/>
        <v>0</v>
      </c>
      <c r="AS53" s="27">
        <f t="shared" si="1"/>
        <v>120</v>
      </c>
      <c r="AT53" s="40"/>
      <c r="AU53" s="41"/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</row>
    <row r="54" spans="1:54">
      <c r="A54" s="27">
        <v>51</v>
      </c>
      <c r="B54" s="27">
        <v>597</v>
      </c>
      <c r="C54" s="27"/>
      <c r="D54" s="27"/>
      <c r="E54" s="27"/>
      <c r="F54" s="27">
        <v>1</v>
      </c>
      <c r="G54" s="27"/>
      <c r="H54" s="27">
        <v>1</v>
      </c>
      <c r="I54" s="27"/>
      <c r="J54" s="27"/>
      <c r="K54" s="27"/>
      <c r="L54" s="27"/>
      <c r="M54" s="27"/>
      <c r="N54" s="27">
        <v>2</v>
      </c>
      <c r="O54" s="27"/>
      <c r="P54" s="27"/>
      <c r="Q54" s="27"/>
      <c r="R54" s="27"/>
      <c r="S54" s="27"/>
      <c r="T54" s="27"/>
      <c r="U54" s="27"/>
      <c r="V54" s="27">
        <v>1</v>
      </c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 t="s">
        <v>647</v>
      </c>
      <c r="AL54" s="27">
        <v>1</v>
      </c>
      <c r="AM54" s="27"/>
      <c r="AN54" s="28">
        <v>-11.1363039</v>
      </c>
      <c r="AO54" s="28">
        <v>-68.8186891</v>
      </c>
      <c r="AP54" s="55">
        <v>377</v>
      </c>
      <c r="AQ54" s="55">
        <v>351</v>
      </c>
      <c r="AR54" s="27">
        <f t="shared" si="0"/>
        <v>26</v>
      </c>
      <c r="AS54" s="27">
        <f t="shared" si="1"/>
        <v>-73</v>
      </c>
      <c r="AT54" s="40"/>
      <c r="AU54" s="41"/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</row>
    <row r="55" spans="1:54">
      <c r="A55" s="27">
        <v>52</v>
      </c>
      <c r="B55" s="27">
        <v>599</v>
      </c>
      <c r="C55" s="27"/>
      <c r="D55" s="27"/>
      <c r="E55" s="27"/>
      <c r="F55" s="27">
        <v>1</v>
      </c>
      <c r="G55" s="27"/>
      <c r="H55" s="27">
        <v>1</v>
      </c>
      <c r="I55" s="27"/>
      <c r="J55" s="27"/>
      <c r="K55" s="27"/>
      <c r="L55" s="27">
        <v>1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8">
        <v>-11.135574099999999</v>
      </c>
      <c r="AO55" s="28">
        <v>-68.818406400000001</v>
      </c>
      <c r="AP55" s="55" t="s">
        <v>642</v>
      </c>
      <c r="AQ55" s="55" t="str">
        <f>AP55</f>
        <v>265</v>
      </c>
      <c r="AR55" s="27">
        <f t="shared" si="0"/>
        <v>0</v>
      </c>
      <c r="AS55" s="27">
        <f t="shared" si="1"/>
        <v>86</v>
      </c>
      <c r="AT55" s="40"/>
      <c r="AU55" s="41"/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</row>
    <row r="56" spans="1:54">
      <c r="A56" s="27">
        <v>53</v>
      </c>
      <c r="B56" s="27">
        <v>600</v>
      </c>
      <c r="C56" s="27"/>
      <c r="D56" s="27"/>
      <c r="E56" s="27"/>
      <c r="F56" s="27">
        <v>1</v>
      </c>
      <c r="G56" s="27"/>
      <c r="H56" s="27">
        <v>1</v>
      </c>
      <c r="I56" s="27"/>
      <c r="J56" s="27"/>
      <c r="K56" s="27"/>
      <c r="L56" s="27">
        <v>1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8">
        <v>-11.135266681273899</v>
      </c>
      <c r="AO56" s="28">
        <v>-68.818248063325896</v>
      </c>
      <c r="AP56" s="55" t="s">
        <v>643</v>
      </c>
      <c r="AQ56" s="55" t="str">
        <f t="shared" ref="AQ56:AQ57" si="15">AP56</f>
        <v>226</v>
      </c>
      <c r="AR56" s="27">
        <f t="shared" si="0"/>
        <v>0</v>
      </c>
      <c r="AS56" s="27">
        <f t="shared" si="1"/>
        <v>39</v>
      </c>
      <c r="AT56" s="40"/>
      <c r="AU56" s="41"/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</row>
    <row r="57" spans="1:54">
      <c r="A57" s="27">
        <v>54</v>
      </c>
      <c r="B57" s="27">
        <v>601</v>
      </c>
      <c r="C57" s="27"/>
      <c r="D57" s="27"/>
      <c r="E57" s="27"/>
      <c r="F57" s="27">
        <v>1</v>
      </c>
      <c r="G57" s="27"/>
      <c r="H57" s="27">
        <v>1</v>
      </c>
      <c r="I57" s="27"/>
      <c r="J57" s="27"/>
      <c r="K57" s="27"/>
      <c r="L57" s="27">
        <v>1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8">
        <v>-11.1349073605834</v>
      </c>
      <c r="AO57" s="28">
        <v>-68.818146850440499</v>
      </c>
      <c r="AP57" s="55" t="s">
        <v>644</v>
      </c>
      <c r="AQ57" s="55" t="str">
        <f t="shared" si="15"/>
        <v>187</v>
      </c>
      <c r="AR57" s="27">
        <f t="shared" si="0"/>
        <v>0</v>
      </c>
      <c r="AS57" s="27">
        <f t="shared" si="1"/>
        <v>39</v>
      </c>
      <c r="AT57" s="40"/>
      <c r="AU57" s="41"/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</row>
    <row r="58" spans="1:54">
      <c r="A58" s="27">
        <v>55</v>
      </c>
      <c r="B58" s="27">
        <v>602</v>
      </c>
      <c r="C58" s="27"/>
      <c r="D58" s="27"/>
      <c r="E58" s="27"/>
      <c r="F58" s="27">
        <v>1</v>
      </c>
      <c r="G58" s="27"/>
      <c r="H58" s="27">
        <v>1</v>
      </c>
      <c r="I58" s="27"/>
      <c r="J58" s="27"/>
      <c r="K58" s="27"/>
      <c r="L58" s="27"/>
      <c r="M58" s="27"/>
      <c r="N58" s="27">
        <v>1</v>
      </c>
      <c r="O58" s="27"/>
      <c r="P58" s="27"/>
      <c r="Q58" s="27"/>
      <c r="R58" s="27"/>
      <c r="S58" s="27"/>
      <c r="T58" s="27"/>
      <c r="U58" s="27"/>
      <c r="V58" s="27">
        <v>1</v>
      </c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 t="s">
        <v>648</v>
      </c>
      <c r="AL58" s="27">
        <v>1</v>
      </c>
      <c r="AM58" s="27"/>
      <c r="AN58" s="28">
        <v>-11.1346033033778</v>
      </c>
      <c r="AO58" s="28">
        <v>-68.817977204075603</v>
      </c>
      <c r="AP58" s="55">
        <v>147</v>
      </c>
      <c r="AQ58" s="55">
        <v>131</v>
      </c>
      <c r="AR58" s="27">
        <f t="shared" si="0"/>
        <v>16</v>
      </c>
      <c r="AS58" s="27">
        <f t="shared" si="1"/>
        <v>40</v>
      </c>
      <c r="AT58" s="175"/>
      <c r="AU58" s="176"/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</row>
    <row r="59" spans="1:54">
      <c r="A59" s="141" t="s">
        <v>22</v>
      </c>
      <c r="B59" s="141"/>
      <c r="C59" s="29">
        <f t="shared" ref="C59:AJ59" si="16">SUM(C8:C58)</f>
        <v>0</v>
      </c>
      <c r="D59" s="29">
        <f t="shared" si="16"/>
        <v>0</v>
      </c>
      <c r="E59" s="29">
        <f t="shared" si="16"/>
        <v>0</v>
      </c>
      <c r="F59" s="29">
        <f t="shared" si="16"/>
        <v>51</v>
      </c>
      <c r="G59" s="29">
        <f t="shared" si="16"/>
        <v>0</v>
      </c>
      <c r="H59" s="29">
        <f t="shared" si="16"/>
        <v>45</v>
      </c>
      <c r="I59" s="29">
        <f t="shared" si="16"/>
        <v>6</v>
      </c>
      <c r="J59" s="29">
        <f t="shared" si="16"/>
        <v>0</v>
      </c>
      <c r="K59" s="29">
        <f t="shared" si="16"/>
        <v>0</v>
      </c>
      <c r="L59" s="29">
        <f t="shared" si="16"/>
        <v>23</v>
      </c>
      <c r="M59" s="29">
        <f t="shared" si="16"/>
        <v>0</v>
      </c>
      <c r="N59" s="29">
        <f t="shared" si="16"/>
        <v>20</v>
      </c>
      <c r="O59" s="29">
        <f t="shared" si="16"/>
        <v>9</v>
      </c>
      <c r="P59" s="29">
        <f t="shared" si="16"/>
        <v>16</v>
      </c>
      <c r="Q59" s="29">
        <f t="shared" si="16"/>
        <v>35</v>
      </c>
      <c r="R59" s="29">
        <f t="shared" si="16"/>
        <v>0</v>
      </c>
      <c r="S59" s="29">
        <f t="shared" si="16"/>
        <v>0</v>
      </c>
      <c r="T59" s="29">
        <f t="shared" si="16"/>
        <v>0</v>
      </c>
      <c r="U59" s="29">
        <f t="shared" si="16"/>
        <v>0</v>
      </c>
      <c r="V59" s="29">
        <f t="shared" si="16"/>
        <v>8</v>
      </c>
      <c r="W59" s="29">
        <f t="shared" si="16"/>
        <v>0</v>
      </c>
      <c r="X59" s="29">
        <f t="shared" si="16"/>
        <v>0</v>
      </c>
      <c r="Y59" s="29">
        <f t="shared" si="16"/>
        <v>0</v>
      </c>
      <c r="Z59" s="29">
        <f t="shared" si="16"/>
        <v>0</v>
      </c>
      <c r="AA59" s="29">
        <f t="shared" si="16"/>
        <v>0</v>
      </c>
      <c r="AB59" s="29">
        <f t="shared" si="16"/>
        <v>0</v>
      </c>
      <c r="AC59" s="29">
        <f t="shared" si="16"/>
        <v>0</v>
      </c>
      <c r="AD59" s="29">
        <f t="shared" si="16"/>
        <v>0</v>
      </c>
      <c r="AE59" s="29">
        <f t="shared" si="16"/>
        <v>0</v>
      </c>
      <c r="AF59" s="29">
        <f t="shared" si="16"/>
        <v>0</v>
      </c>
      <c r="AG59" s="29">
        <f t="shared" si="16"/>
        <v>0</v>
      </c>
      <c r="AH59" s="29">
        <f t="shared" si="16"/>
        <v>0</v>
      </c>
      <c r="AI59" s="29">
        <f t="shared" si="16"/>
        <v>2</v>
      </c>
      <c r="AJ59" s="29">
        <f t="shared" si="16"/>
        <v>0</v>
      </c>
      <c r="AK59" s="29">
        <f>COUNTA(AK8:AK58)</f>
        <v>5</v>
      </c>
      <c r="AL59" s="29">
        <f>SUM(AL8:AL58)</f>
        <v>5</v>
      </c>
      <c r="AM59" s="29">
        <f>SUM(AM8:AM58)</f>
        <v>0</v>
      </c>
      <c r="AN59" s="142" t="s">
        <v>25</v>
      </c>
      <c r="AO59" s="142"/>
      <c r="AP59" s="185">
        <f>AR59+AS59</f>
        <v>3869</v>
      </c>
      <c r="AQ59" s="185"/>
      <c r="AR59" s="25">
        <f>SUM(AR8:AR58)</f>
        <v>493</v>
      </c>
      <c r="AS59" s="25">
        <f>SUM(AS8:AS58)</f>
        <v>3376</v>
      </c>
      <c r="AT59" s="142" t="s">
        <v>74</v>
      </c>
      <c r="AU59" s="142"/>
      <c r="AV59" s="29">
        <f t="shared" ref="AV59:BB59" si="17">SUM(AV8:AV58)</f>
        <v>34</v>
      </c>
      <c r="AW59" s="29">
        <f t="shared" si="17"/>
        <v>34</v>
      </c>
      <c r="AX59" s="29">
        <f t="shared" si="17"/>
        <v>34</v>
      </c>
      <c r="AY59" s="29">
        <f t="shared" si="17"/>
        <v>1769</v>
      </c>
      <c r="AZ59" s="29">
        <f t="shared" si="17"/>
        <v>2211.25</v>
      </c>
      <c r="BA59" s="29">
        <f t="shared" si="17"/>
        <v>0</v>
      </c>
      <c r="BB59" s="29">
        <f t="shared" si="17"/>
        <v>9</v>
      </c>
    </row>
    <row r="60" spans="1:54" ht="10.95" customHeight="1"/>
    <row r="61" spans="1:54" ht="10.95" customHeight="1"/>
    <row r="62" spans="1:54" ht="10.95" customHeight="1"/>
    <row r="63" spans="1:54" ht="10.95" customHeight="1"/>
    <row r="64" spans="1:5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  <row r="182" ht="10.95" customHeight="1"/>
    <row r="183" ht="10.95" customHeight="1"/>
    <row r="184" ht="10.95" customHeight="1"/>
    <row r="185" ht="10.95" customHeight="1"/>
    <row r="186" ht="10.95" customHeight="1"/>
    <row r="187" ht="10.95" customHeight="1"/>
    <row r="188" ht="10.95" customHeight="1"/>
    <row r="189" ht="10.95" customHeight="1"/>
    <row r="190" ht="10.95" customHeight="1"/>
    <row r="191" ht="10.95" customHeight="1"/>
    <row r="192" ht="10.95" customHeight="1"/>
    <row r="193" ht="10.95" customHeight="1"/>
    <row r="194" ht="10.95" customHeight="1"/>
    <row r="195" ht="10.95" customHeight="1"/>
    <row r="196" ht="10.95" customHeight="1"/>
    <row r="197" ht="10.95" customHeight="1"/>
    <row r="198" ht="10.95" customHeight="1"/>
    <row r="199" ht="10.95" customHeight="1"/>
    <row r="200" ht="10.95" customHeight="1"/>
    <row r="201" ht="10.95" customHeight="1"/>
    <row r="202" ht="10.95" customHeight="1"/>
    <row r="203" ht="10.95" customHeight="1"/>
    <row r="204" ht="10.95" customHeight="1"/>
    <row r="205" ht="10.95" customHeight="1"/>
    <row r="206" ht="10.95" customHeight="1"/>
    <row r="207" ht="10.95" customHeight="1"/>
    <row r="208" ht="10.95" customHeight="1"/>
    <row r="209" ht="10.95" customHeight="1"/>
    <row r="210" ht="10.95" customHeight="1"/>
    <row r="211" ht="10.95" customHeight="1"/>
    <row r="212" ht="10.95" customHeight="1"/>
    <row r="213" ht="10.95" customHeight="1"/>
    <row r="214" ht="10.95" customHeight="1"/>
    <row r="215" ht="10.95" customHeight="1"/>
    <row r="216" ht="10.95" customHeight="1"/>
    <row r="217" ht="10.95" customHeight="1"/>
    <row r="218" ht="10.95" customHeight="1"/>
    <row r="219" ht="10.95" customHeight="1"/>
    <row r="220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9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8:AU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20:AU20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58:AU58"/>
    <mergeCell ref="A59:B59"/>
    <mergeCell ref="AN59:AO59"/>
    <mergeCell ref="AP59:AQ59"/>
    <mergeCell ref="AT59:AU59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73E1-6D34-4F9F-AE1F-15C1EC476A03}">
  <sheetPr>
    <tabColor rgb="FFFF0000"/>
    <pageSetUpPr fitToPage="1"/>
  </sheetPr>
  <dimension ref="A1:BB176"/>
  <sheetViews>
    <sheetView showGridLines="0" zoomScale="85" zoomScaleNormal="85" workbookViewId="0">
      <pane ySplit="7" topLeftCell="A8" activePane="bottomLeft" state="frozen"/>
      <selection pane="bottomLeft" activeCell="B11" sqref="B11:B14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555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-11.1339506568</v>
      </c>
      <c r="AO8" s="28">
        <v>-68.796278592199002</v>
      </c>
      <c r="AP8" s="27"/>
      <c r="AQ8" s="27"/>
      <c r="AR8" s="27">
        <v>12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554</v>
      </c>
      <c r="C9" s="27"/>
      <c r="D9" s="27"/>
      <c r="E9" s="27"/>
      <c r="F9" s="27"/>
      <c r="G9" s="27"/>
      <c r="H9" s="27"/>
      <c r="I9" s="27"/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-11.133788805170999</v>
      </c>
      <c r="AO9" s="28">
        <v>-68.795380722730997</v>
      </c>
      <c r="AP9" s="27"/>
      <c r="AQ9" s="27"/>
      <c r="AR9" s="27"/>
      <c r="AS9" s="27">
        <f t="shared" ref="AS9:AS14" si="0">6371000*ACOS(COS(RADIANS(90-AN8))*COS(RADIANS(90-AN9))+SIN(RADIANS(90-AN8
))*SIN(RADIANS(90-AN9))*COS(RADIANS(AO8-AO9)))</f>
        <v>99.598937216535347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603</v>
      </c>
      <c r="C10" s="27"/>
      <c r="D10" s="27"/>
      <c r="E10" s="27"/>
      <c r="F10" s="27">
        <v>1</v>
      </c>
      <c r="G10" s="27"/>
      <c r="H10" s="27">
        <v>1</v>
      </c>
      <c r="I10" s="27"/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-11.1332555349624</v>
      </c>
      <c r="AO10" s="28">
        <v>-68.794985999563906</v>
      </c>
      <c r="AP10" s="27"/>
      <c r="AQ10" s="27"/>
      <c r="AR10" s="27"/>
      <c r="AS10" s="27">
        <f t="shared" si="0"/>
        <v>73.285315409876702</v>
      </c>
      <c r="AT10" s="175"/>
      <c r="AU10" s="176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f>B10+1</f>
        <v>604</v>
      </c>
      <c r="C11" s="27"/>
      <c r="D11" s="27"/>
      <c r="E11" s="27"/>
      <c r="F11" s="27">
        <v>1</v>
      </c>
      <c r="G11" s="27"/>
      <c r="H11" s="27">
        <v>1</v>
      </c>
      <c r="I11" s="27"/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-11.1330152102611</v>
      </c>
      <c r="AO11" s="28">
        <v>-68.794926532333903</v>
      </c>
      <c r="AP11" s="27"/>
      <c r="AQ11" s="27"/>
      <c r="AR11" s="27"/>
      <c r="AS11" s="27">
        <f t="shared" si="0"/>
        <v>27.499136112101972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f t="shared" ref="B12:B14" si="1">B11+1</f>
        <v>605</v>
      </c>
      <c r="C12" s="27"/>
      <c r="D12" s="27"/>
      <c r="E12" s="27"/>
      <c r="F12" s="27">
        <v>1</v>
      </c>
      <c r="G12" s="27"/>
      <c r="H12" s="27">
        <v>1</v>
      </c>
      <c r="I12" s="27"/>
      <c r="J12" s="27"/>
      <c r="K12" s="27"/>
      <c r="L12" s="27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-11.1327987</v>
      </c>
      <c r="AO12" s="28">
        <v>-68.794895199999999</v>
      </c>
      <c r="AP12" s="27"/>
      <c r="AQ12" s="27"/>
      <c r="AR12" s="27"/>
      <c r="AS12" s="27">
        <f t="shared" si="0"/>
        <v>24.316412250097173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f t="shared" si="1"/>
        <v>606</v>
      </c>
      <c r="C13" s="27"/>
      <c r="D13" s="27"/>
      <c r="E13" s="27"/>
      <c r="F13" s="27">
        <v>1</v>
      </c>
      <c r="G13" s="27"/>
      <c r="H13" s="27">
        <v>1</v>
      </c>
      <c r="I13" s="27"/>
      <c r="J13" s="27"/>
      <c r="K13" s="27"/>
      <c r="L13" s="27">
        <v>1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-11.1325272</v>
      </c>
      <c r="AO13" s="28">
        <v>-68.795035999999996</v>
      </c>
      <c r="AP13" s="27"/>
      <c r="AQ13" s="27"/>
      <c r="AR13" s="27"/>
      <c r="AS13" s="27">
        <f t="shared" si="0"/>
        <v>33.873148459149235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27">
        <v>7</v>
      </c>
      <c r="B14" s="27">
        <f t="shared" si="1"/>
        <v>607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27"/>
      <c r="L14" s="27"/>
      <c r="M14" s="27"/>
      <c r="N14" s="27">
        <v>1</v>
      </c>
      <c r="O14" s="27"/>
      <c r="P14" s="27"/>
      <c r="Q14" s="27"/>
      <c r="R14" s="27"/>
      <c r="S14" s="27"/>
      <c r="T14" s="27"/>
      <c r="U14" s="27"/>
      <c r="V14" s="27">
        <v>1</v>
      </c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 t="s">
        <v>235</v>
      </c>
      <c r="AL14" s="27">
        <v>1</v>
      </c>
      <c r="AM14" s="27"/>
      <c r="AN14" s="28">
        <v>-11.132456299999999</v>
      </c>
      <c r="AO14" s="28">
        <v>-68.7952315</v>
      </c>
      <c r="AP14" s="27"/>
      <c r="AQ14" s="27"/>
      <c r="AR14" s="27">
        <v>12</v>
      </c>
      <c r="AS14" s="27">
        <f t="shared" si="0"/>
        <v>22.739927048109898</v>
      </c>
      <c r="AT14" s="175"/>
      <c r="AU14" s="176"/>
      <c r="AV14" s="27"/>
      <c r="AW14" s="27"/>
      <c r="AX14" s="27"/>
      <c r="AY14" s="27"/>
      <c r="AZ14" s="27"/>
      <c r="BA14" s="27"/>
      <c r="BB14" s="27"/>
    </row>
    <row r="15" spans="1:54">
      <c r="A15" s="141" t="s">
        <v>22</v>
      </c>
      <c r="B15" s="141"/>
      <c r="C15" s="29">
        <f t="shared" ref="C15:AG15" si="2">SUM(C8:C14)</f>
        <v>0</v>
      </c>
      <c r="D15" s="29">
        <f t="shared" si="2"/>
        <v>0</v>
      </c>
      <c r="E15" s="29">
        <f t="shared" si="2"/>
        <v>0</v>
      </c>
      <c r="F15" s="29">
        <f t="shared" si="2"/>
        <v>5</v>
      </c>
      <c r="G15" s="29">
        <f t="shared" si="2"/>
        <v>0</v>
      </c>
      <c r="H15" s="29">
        <f t="shared" si="2"/>
        <v>5</v>
      </c>
      <c r="I15" s="29">
        <f t="shared" si="2"/>
        <v>0</v>
      </c>
      <c r="J15" s="29">
        <f t="shared" si="2"/>
        <v>0</v>
      </c>
      <c r="K15" s="29">
        <f t="shared" si="2"/>
        <v>0</v>
      </c>
      <c r="L15" s="29">
        <f t="shared" si="2"/>
        <v>5</v>
      </c>
      <c r="M15" s="29">
        <f t="shared" si="2"/>
        <v>0</v>
      </c>
      <c r="N15" s="29">
        <f t="shared" si="2"/>
        <v>2</v>
      </c>
      <c r="O15" s="29">
        <f t="shared" si="2"/>
        <v>0</v>
      </c>
      <c r="P15" s="29">
        <f t="shared" si="2"/>
        <v>0</v>
      </c>
      <c r="Q15" s="29">
        <f t="shared" si="2"/>
        <v>0</v>
      </c>
      <c r="R15" s="29">
        <f t="shared" si="2"/>
        <v>0</v>
      </c>
      <c r="S15" s="29">
        <f t="shared" si="2"/>
        <v>0</v>
      </c>
      <c r="T15" s="29">
        <f t="shared" si="2"/>
        <v>0</v>
      </c>
      <c r="U15" s="29">
        <f t="shared" si="2"/>
        <v>0</v>
      </c>
      <c r="V15" s="29">
        <f t="shared" si="2"/>
        <v>1</v>
      </c>
      <c r="W15" s="29">
        <f t="shared" si="2"/>
        <v>0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29">
        <f t="shared" si="2"/>
        <v>0</v>
      </c>
      <c r="AE15" s="29">
        <f t="shared" si="2"/>
        <v>0</v>
      </c>
      <c r="AF15" s="29">
        <f t="shared" si="2"/>
        <v>0</v>
      </c>
      <c r="AG15" s="29">
        <f t="shared" si="2"/>
        <v>0</v>
      </c>
      <c r="AH15" s="29">
        <f>COUNTA(AH8:AH14)</f>
        <v>0</v>
      </c>
      <c r="AI15" s="29">
        <f>SUM(AI8:AI14)</f>
        <v>0</v>
      </c>
      <c r="AJ15" s="29">
        <f>SUM(AJ8:AJ14)</f>
        <v>0</v>
      </c>
      <c r="AK15" s="29">
        <f>COUNTA(AK8:AK14)</f>
        <v>1</v>
      </c>
      <c r="AL15" s="29">
        <f>SUM(AL8:AL14)</f>
        <v>1</v>
      </c>
      <c r="AM15" s="29">
        <f>SUM(AM8:AM14)</f>
        <v>0</v>
      </c>
      <c r="AN15" s="142" t="s">
        <v>25</v>
      </c>
      <c r="AO15" s="142"/>
      <c r="AP15" s="142">
        <f>AR15+AS15</f>
        <v>305.31287649587028</v>
      </c>
      <c r="AQ15" s="142"/>
      <c r="AR15" s="25">
        <f>SUM(AR8:AR14)</f>
        <v>24</v>
      </c>
      <c r="AS15" s="25">
        <f>SUM(AS8:AS14)</f>
        <v>281.31287649587028</v>
      </c>
      <c r="AT15" s="142" t="s">
        <v>74</v>
      </c>
      <c r="AU15" s="142"/>
      <c r="AV15" s="29">
        <f t="shared" ref="AV15:BB15" si="3">SUM(AV8:AV14)</f>
        <v>0</v>
      </c>
      <c r="AW15" s="29">
        <f t="shared" si="3"/>
        <v>0</v>
      </c>
      <c r="AX15" s="29">
        <f t="shared" si="3"/>
        <v>0</v>
      </c>
      <c r="AY15" s="29">
        <f t="shared" si="3"/>
        <v>0</v>
      </c>
      <c r="AZ15" s="29">
        <f t="shared" si="3"/>
        <v>0</v>
      </c>
      <c r="BA15" s="29">
        <f t="shared" si="3"/>
        <v>0</v>
      </c>
      <c r="BB15" s="29">
        <f t="shared" si="3"/>
        <v>0</v>
      </c>
    </row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2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12:AU1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T13:AU13"/>
    <mergeCell ref="AT14:AU14"/>
    <mergeCell ref="A15:B15"/>
    <mergeCell ref="AN15:AO15"/>
    <mergeCell ref="AP15:AQ15"/>
    <mergeCell ref="AT15:AU1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0B95-B9A5-4137-9D5F-C6406792216F}">
  <sheetPr>
    <tabColor rgb="FF00B050"/>
    <pageSetUpPr fitToPage="1"/>
  </sheetPr>
  <dimension ref="A1:BB181"/>
  <sheetViews>
    <sheetView showGridLines="0" zoomScale="85" zoomScaleNormal="85" workbookViewId="0">
      <pane ySplit="7" topLeftCell="A8" activePane="bottomLeft" state="frozen"/>
      <selection pane="bottomLeft" activeCell="AN19" sqref="AN19:AO19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8" t="s">
        <v>117</v>
      </c>
      <c r="AW7" s="18" t="s">
        <v>118</v>
      </c>
      <c r="AX7" s="18" t="s">
        <v>32</v>
      </c>
      <c r="AY7" s="18" t="s">
        <v>33</v>
      </c>
      <c r="AZ7" s="18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575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-11.137257236907001</v>
      </c>
      <c r="AO8" s="28">
        <v>-68.812143690884099</v>
      </c>
      <c r="AP8" s="27">
        <v>1095</v>
      </c>
      <c r="AQ8" s="27">
        <v>1081</v>
      </c>
      <c r="AR8" s="27">
        <v>40</v>
      </c>
      <c r="AS8" s="27"/>
      <c r="AT8" s="175"/>
      <c r="AU8" s="176"/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</row>
    <row r="9" spans="1:54">
      <c r="A9" s="27">
        <v>2</v>
      </c>
      <c r="B9" s="27">
        <v>608</v>
      </c>
      <c r="C9" s="27"/>
      <c r="D9" s="27"/>
      <c r="E9" s="27"/>
      <c r="F9" s="27">
        <v>1</v>
      </c>
      <c r="G9" s="27"/>
      <c r="H9" s="27"/>
      <c r="I9" s="27">
        <v>1</v>
      </c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-11.1369355119313</v>
      </c>
      <c r="AO9" s="28">
        <v>-68.812435045838399</v>
      </c>
      <c r="AP9" s="27" t="s">
        <v>650</v>
      </c>
      <c r="AQ9" s="27" t="str">
        <f>AP9</f>
        <v>1031</v>
      </c>
      <c r="AR9" s="27"/>
      <c r="AS9" s="27">
        <f t="shared" ref="AS9:AS19" si="0">6371000*ACOS(COS(RADIANS(90-AN8))*COS(RADIANS(90-AN9))+SIN(RADIANS(90-AN8
))*SIN(RADIANS(90-AN9))*COS(RADIANS(AO8-AO9)))</f>
        <v>47.856148284719737</v>
      </c>
      <c r="AT9" s="175"/>
      <c r="AU9" s="176"/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</row>
    <row r="10" spans="1:54">
      <c r="A10" s="27">
        <v>3</v>
      </c>
      <c r="B10" s="27">
        <f>B9+1</f>
        <v>609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-11.1366668000001</v>
      </c>
      <c r="AO10" s="28">
        <v>-68.812682600000102</v>
      </c>
      <c r="AP10" s="27" t="s">
        <v>651</v>
      </c>
      <c r="AQ10" s="27" t="str">
        <f t="shared" ref="AQ10:AQ18" si="1">AP10</f>
        <v>991</v>
      </c>
      <c r="AR10" s="27"/>
      <c r="AS10" s="27">
        <f t="shared" si="0"/>
        <v>40.276852595555908</v>
      </c>
      <c r="AT10" s="175"/>
      <c r="AU10" s="176"/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</row>
    <row r="11" spans="1:54">
      <c r="A11" s="27">
        <v>4</v>
      </c>
      <c r="B11" s="27">
        <f t="shared" ref="B11:B19" si="2">B10+1</f>
        <v>610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-11.1364213</v>
      </c>
      <c r="AO11" s="28">
        <v>-68.812900999999997</v>
      </c>
      <c r="AP11" s="27" t="s">
        <v>652</v>
      </c>
      <c r="AQ11" s="27" t="str">
        <f t="shared" si="1"/>
        <v>955</v>
      </c>
      <c r="AR11" s="27"/>
      <c r="AS11" s="27">
        <f t="shared" si="0"/>
        <v>36.234702757358846</v>
      </c>
      <c r="AT11" s="175"/>
      <c r="AU11" s="176"/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</row>
    <row r="12" spans="1:54">
      <c r="A12" s="27">
        <v>5</v>
      </c>
      <c r="B12" s="27">
        <f t="shared" si="2"/>
        <v>611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27"/>
      <c r="L12" s="27">
        <v>1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-11.1360951887046</v>
      </c>
      <c r="AO12" s="28">
        <v>-68.813146588911906</v>
      </c>
      <c r="AP12" s="27" t="s">
        <v>653</v>
      </c>
      <c r="AQ12" s="27" t="str">
        <f t="shared" si="1"/>
        <v>908</v>
      </c>
      <c r="AR12" s="27"/>
      <c r="AS12" s="27">
        <f t="shared" si="0"/>
        <v>45.086970914923974</v>
      </c>
      <c r="AT12" s="175"/>
      <c r="AU12" s="176"/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</row>
    <row r="13" spans="1:54">
      <c r="A13" s="27">
        <v>6</v>
      </c>
      <c r="B13" s="27">
        <f t="shared" si="2"/>
        <v>612</v>
      </c>
      <c r="C13" s="27"/>
      <c r="D13" s="27"/>
      <c r="E13" s="27"/>
      <c r="F13" s="27">
        <v>1</v>
      </c>
      <c r="G13" s="27"/>
      <c r="H13" s="27"/>
      <c r="I13" s="27">
        <v>1</v>
      </c>
      <c r="J13" s="27"/>
      <c r="K13" s="27"/>
      <c r="L13" s="27">
        <v>1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>
        <v>-11.135864900323</v>
      </c>
      <c r="AO13" s="28">
        <v>-68.813392599677002</v>
      </c>
      <c r="AP13" s="27" t="s">
        <v>654</v>
      </c>
      <c r="AQ13" s="27" t="str">
        <f t="shared" si="1"/>
        <v>871</v>
      </c>
      <c r="AR13" s="27"/>
      <c r="AS13" s="27">
        <f t="shared" si="0"/>
        <v>37.095899348561503</v>
      </c>
      <c r="AT13" s="175"/>
      <c r="AU13" s="176"/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</row>
    <row r="14" spans="1:54">
      <c r="A14" s="27">
        <v>7</v>
      </c>
      <c r="B14" s="27">
        <f t="shared" si="2"/>
        <v>613</v>
      </c>
      <c r="C14" s="27"/>
      <c r="D14" s="27"/>
      <c r="E14" s="27"/>
      <c r="F14" s="27">
        <v>1</v>
      </c>
      <c r="G14" s="27"/>
      <c r="H14" s="27">
        <v>1</v>
      </c>
      <c r="I14" s="27"/>
      <c r="J14" s="27"/>
      <c r="K14" s="27"/>
      <c r="L14" s="27">
        <v>1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>
        <v>-11.1355904</v>
      </c>
      <c r="AO14" s="28">
        <v>-68.813602299999999</v>
      </c>
      <c r="AP14" s="27" t="s">
        <v>655</v>
      </c>
      <c r="AQ14" s="27" t="str">
        <f t="shared" si="1"/>
        <v>834</v>
      </c>
      <c r="AR14" s="27"/>
      <c r="AS14" s="27">
        <f t="shared" si="0"/>
        <v>38.145683188488547</v>
      </c>
      <c r="AT14" s="175"/>
      <c r="AU14" s="176"/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</row>
    <row r="15" spans="1:54">
      <c r="A15" s="27">
        <v>8</v>
      </c>
      <c r="B15" s="27">
        <f t="shared" si="2"/>
        <v>614</v>
      </c>
      <c r="C15" s="27"/>
      <c r="D15" s="27"/>
      <c r="E15" s="27"/>
      <c r="F15" s="27">
        <v>1</v>
      </c>
      <c r="G15" s="27"/>
      <c r="H15" s="27">
        <v>1</v>
      </c>
      <c r="I15" s="27"/>
      <c r="J15" s="27"/>
      <c r="K15" s="27"/>
      <c r="L15" s="27">
        <v>1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>
        <v>-11.135334899996399</v>
      </c>
      <c r="AO15" s="28">
        <v>-68.813891100000504</v>
      </c>
      <c r="AP15" s="27" t="s">
        <v>656</v>
      </c>
      <c r="AQ15" s="27" t="str">
        <f t="shared" si="1"/>
        <v>792</v>
      </c>
      <c r="AR15" s="27"/>
      <c r="AS15" s="27">
        <f t="shared" si="0"/>
        <v>42.42556391937913</v>
      </c>
      <c r="AT15" s="175"/>
      <c r="AU15" s="176"/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</row>
    <row r="16" spans="1:54">
      <c r="A16" s="27">
        <v>9</v>
      </c>
      <c r="B16" s="27">
        <f t="shared" si="2"/>
        <v>615</v>
      </c>
      <c r="C16" s="27"/>
      <c r="D16" s="27"/>
      <c r="E16" s="27"/>
      <c r="F16" s="27">
        <v>1</v>
      </c>
      <c r="G16" s="27"/>
      <c r="H16" s="27">
        <v>1</v>
      </c>
      <c r="I16" s="27"/>
      <c r="J16" s="27"/>
      <c r="K16" s="27"/>
      <c r="L16" s="27">
        <v>1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>
        <v>-11.1349866</v>
      </c>
      <c r="AO16" s="28">
        <v>-68.814172600000006</v>
      </c>
      <c r="AP16" s="27" t="s">
        <v>657</v>
      </c>
      <c r="AQ16" s="27" t="str">
        <f t="shared" si="1"/>
        <v>743</v>
      </c>
      <c r="AR16" s="27"/>
      <c r="AS16" s="27">
        <f t="shared" si="0"/>
        <v>49.42848021426127</v>
      </c>
      <c r="AT16" s="175"/>
      <c r="AU16" s="176"/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</row>
    <row r="17" spans="1:54">
      <c r="A17" s="27">
        <v>10</v>
      </c>
      <c r="B17" s="27">
        <f t="shared" si="2"/>
        <v>616</v>
      </c>
      <c r="C17" s="27"/>
      <c r="D17" s="27"/>
      <c r="E17" s="27"/>
      <c r="F17" s="27">
        <v>1</v>
      </c>
      <c r="G17" s="27"/>
      <c r="H17" s="27">
        <v>1</v>
      </c>
      <c r="I17" s="27"/>
      <c r="J17" s="27"/>
      <c r="K17" s="27"/>
      <c r="L17" s="27">
        <v>1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>
        <v>-11.1347652</v>
      </c>
      <c r="AO17" s="28">
        <v>-68.814418799999999</v>
      </c>
      <c r="AP17" s="27" t="s">
        <v>658</v>
      </c>
      <c r="AQ17" s="27" t="str">
        <f t="shared" si="1"/>
        <v>706</v>
      </c>
      <c r="AR17" s="27"/>
      <c r="AS17" s="27">
        <f t="shared" si="0"/>
        <v>36.435989262188606</v>
      </c>
      <c r="AT17" s="175"/>
      <c r="AU17" s="176"/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</row>
    <row r="18" spans="1:54">
      <c r="A18" s="27">
        <v>11</v>
      </c>
      <c r="B18" s="27">
        <f t="shared" si="2"/>
        <v>617</v>
      </c>
      <c r="C18" s="27"/>
      <c r="D18" s="27"/>
      <c r="E18" s="27"/>
      <c r="F18" s="27">
        <v>1</v>
      </c>
      <c r="G18" s="27"/>
      <c r="H18" s="27">
        <v>1</v>
      </c>
      <c r="I18" s="27"/>
      <c r="J18" s="27"/>
      <c r="K18" s="27"/>
      <c r="L18" s="27">
        <v>1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>
        <v>-11.134418192043301</v>
      </c>
      <c r="AO18" s="28">
        <v>-68.814684259032006</v>
      </c>
      <c r="AP18" s="27" t="s">
        <v>659</v>
      </c>
      <c r="AQ18" s="27" t="str">
        <f t="shared" si="1"/>
        <v>657</v>
      </c>
      <c r="AR18" s="27"/>
      <c r="AS18" s="27">
        <f t="shared" si="0"/>
        <v>48.245722393579051</v>
      </c>
      <c r="AT18" s="175"/>
      <c r="AU18" s="176"/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</row>
    <row r="19" spans="1:54">
      <c r="A19" s="27">
        <v>12</v>
      </c>
      <c r="B19" s="27">
        <f t="shared" si="2"/>
        <v>618</v>
      </c>
      <c r="C19" s="27"/>
      <c r="D19" s="27"/>
      <c r="E19" s="27"/>
      <c r="F19" s="27">
        <v>1</v>
      </c>
      <c r="G19" s="27"/>
      <c r="H19" s="27">
        <v>1</v>
      </c>
      <c r="I19" s="27"/>
      <c r="J19" s="27"/>
      <c r="K19" s="27"/>
      <c r="L19" s="27"/>
      <c r="M19" s="27"/>
      <c r="N19" s="27">
        <v>1</v>
      </c>
      <c r="O19" s="27"/>
      <c r="P19" s="27"/>
      <c r="Q19" s="27"/>
      <c r="R19" s="27"/>
      <c r="S19" s="27"/>
      <c r="T19" s="27"/>
      <c r="U19" s="27"/>
      <c r="V19" s="27">
        <v>1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 t="s">
        <v>238</v>
      </c>
      <c r="AL19" s="27">
        <v>1</v>
      </c>
      <c r="AM19" s="27"/>
      <c r="AN19" s="28">
        <v>-11.1341424203108</v>
      </c>
      <c r="AO19" s="28">
        <v>-68.8149502321574</v>
      </c>
      <c r="AP19" s="27">
        <v>615</v>
      </c>
      <c r="AQ19" s="27">
        <v>600</v>
      </c>
      <c r="AR19" s="27">
        <v>12</v>
      </c>
      <c r="AS19" s="27">
        <f t="shared" si="0"/>
        <v>42.218144360338663</v>
      </c>
      <c r="AT19" s="175"/>
      <c r="AU19" s="176"/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</row>
    <row r="20" spans="1:54">
      <c r="A20" s="141" t="s">
        <v>22</v>
      </c>
      <c r="B20" s="141"/>
      <c r="C20" s="29">
        <f t="shared" ref="C20" si="3">SUM(C8:C19)</f>
        <v>0</v>
      </c>
      <c r="D20" s="29">
        <f t="shared" ref="D20" si="4">SUM(D8:D19)</f>
        <v>0</v>
      </c>
      <c r="E20" s="29">
        <f t="shared" ref="E20" si="5">SUM(E8:E19)</f>
        <v>0</v>
      </c>
      <c r="F20" s="29">
        <f t="shared" ref="F20" si="6">SUM(F8:F19)</f>
        <v>11</v>
      </c>
      <c r="G20" s="29">
        <f t="shared" ref="G20" si="7">SUM(G8:G19)</f>
        <v>0</v>
      </c>
      <c r="H20" s="29">
        <f t="shared" ref="H20" si="8">SUM(H8:H19)</f>
        <v>6</v>
      </c>
      <c r="I20" s="29">
        <f t="shared" ref="I20" si="9">SUM(I8:I19)</f>
        <v>5</v>
      </c>
      <c r="J20" s="29">
        <f t="shared" ref="J20" si="10">SUM(J8:J19)</f>
        <v>0</v>
      </c>
      <c r="K20" s="29">
        <f t="shared" ref="K20" si="11">SUM(K8:K19)</f>
        <v>0</v>
      </c>
      <c r="L20" s="29">
        <f t="shared" ref="L20" si="12">SUM(L8:L19)</f>
        <v>10</v>
      </c>
      <c r="M20" s="29">
        <f t="shared" ref="M20" si="13">SUM(M8:M19)</f>
        <v>0</v>
      </c>
      <c r="N20" s="29">
        <f t="shared" ref="N20" si="14">SUM(N8:N19)</f>
        <v>2</v>
      </c>
      <c r="O20" s="29">
        <f t="shared" ref="O20" si="15">SUM(O8:O19)</f>
        <v>0</v>
      </c>
      <c r="P20" s="29">
        <f t="shared" ref="P20" si="16">SUM(P8:P19)</f>
        <v>0</v>
      </c>
      <c r="Q20" s="29">
        <f t="shared" ref="Q20" si="17">SUM(Q8:Q19)</f>
        <v>0</v>
      </c>
      <c r="R20" s="29">
        <f t="shared" ref="R20" si="18">SUM(R8:R19)</f>
        <v>0</v>
      </c>
      <c r="S20" s="29">
        <f t="shared" ref="S20" si="19">SUM(S8:S19)</f>
        <v>0</v>
      </c>
      <c r="T20" s="29">
        <f t="shared" ref="T20" si="20">SUM(T8:T19)</f>
        <v>0</v>
      </c>
      <c r="U20" s="29">
        <f t="shared" ref="U20" si="21">SUM(U8:U19)</f>
        <v>0</v>
      </c>
      <c r="V20" s="29">
        <f t="shared" ref="V20" si="22">SUM(V8:V19)</f>
        <v>1</v>
      </c>
      <c r="W20" s="29">
        <f t="shared" ref="W20" si="23">SUM(W8:W19)</f>
        <v>0</v>
      </c>
      <c r="X20" s="29">
        <f t="shared" ref="X20" si="24">SUM(X8:X19)</f>
        <v>0</v>
      </c>
      <c r="Y20" s="29">
        <f t="shared" ref="Y20" si="25">SUM(Y8:Y19)</f>
        <v>0</v>
      </c>
      <c r="Z20" s="29">
        <f t="shared" ref="Z20" si="26">SUM(Z8:Z19)</f>
        <v>0</v>
      </c>
      <c r="AA20" s="29">
        <f t="shared" ref="AA20" si="27">SUM(AA8:AA19)</f>
        <v>0</v>
      </c>
      <c r="AB20" s="29">
        <f t="shared" ref="AB20" si="28">SUM(AB8:AB19)</f>
        <v>0</v>
      </c>
      <c r="AC20" s="29">
        <f t="shared" ref="AC20" si="29">SUM(AC8:AC19)</f>
        <v>0</v>
      </c>
      <c r="AD20" s="29">
        <f t="shared" ref="AD20" si="30">SUM(AD8:AD19)</f>
        <v>0</v>
      </c>
      <c r="AE20" s="29">
        <f t="shared" ref="AE20" si="31">SUM(AE8:AE19)</f>
        <v>0</v>
      </c>
      <c r="AF20" s="29">
        <f t="shared" ref="AF20" si="32">SUM(AF8:AF19)</f>
        <v>0</v>
      </c>
      <c r="AG20" s="29">
        <f t="shared" ref="AG20" si="33">SUM(AG8:AG19)</f>
        <v>0</v>
      </c>
      <c r="AH20" s="29">
        <f t="shared" ref="AH20" si="34">SUM(AH8:AH19)</f>
        <v>0</v>
      </c>
      <c r="AI20" s="29">
        <f t="shared" ref="AI20" si="35">SUM(AI8:AI19)</f>
        <v>0</v>
      </c>
      <c r="AJ20" s="29">
        <f t="shared" ref="AJ20" si="36">SUM(AJ8:AJ19)</f>
        <v>0</v>
      </c>
      <c r="AK20" s="29">
        <f>COUNTA(AK8:AK19)</f>
        <v>1</v>
      </c>
      <c r="AL20" s="29">
        <f>SUM(AL8:AL19)</f>
        <v>1</v>
      </c>
      <c r="AM20" s="29">
        <f>SUM(AM8:AM19)</f>
        <v>0</v>
      </c>
      <c r="AN20" s="142" t="s">
        <v>25</v>
      </c>
      <c r="AO20" s="142"/>
      <c r="AP20" s="142">
        <f>AR20+AS20</f>
        <v>515.45015723935524</v>
      </c>
      <c r="AQ20" s="142"/>
      <c r="AR20" s="25">
        <f>SUM(AR8:AR19)</f>
        <v>52</v>
      </c>
      <c r="AS20" s="25">
        <f>SUM(AS8:AS19)</f>
        <v>463.45015723935524</v>
      </c>
      <c r="AT20" s="142" t="s">
        <v>74</v>
      </c>
      <c r="AU20" s="142"/>
      <c r="AV20" s="29">
        <f t="shared" ref="AV20:BB20" si="37">SUM(AV8:AV19)</f>
        <v>0</v>
      </c>
      <c r="AW20" s="29">
        <f t="shared" si="37"/>
        <v>0</v>
      </c>
      <c r="AX20" s="29">
        <f t="shared" si="37"/>
        <v>0</v>
      </c>
      <c r="AY20" s="29">
        <f t="shared" si="37"/>
        <v>0</v>
      </c>
      <c r="AZ20" s="29">
        <f t="shared" si="37"/>
        <v>0</v>
      </c>
      <c r="BA20" s="29">
        <f t="shared" si="37"/>
        <v>0</v>
      </c>
      <c r="BB20" s="29">
        <f t="shared" si="37"/>
        <v>0</v>
      </c>
    </row>
    <row r="21" spans="1:54" ht="10.95" customHeight="1"/>
    <row r="22" spans="1:54" ht="10.95" customHeight="1"/>
    <row r="23" spans="1:54" ht="10.95" customHeight="1"/>
    <row r="24" spans="1:54" ht="10.95" customHeight="1"/>
    <row r="25" spans="1:54" ht="10.95" customHeight="1"/>
    <row r="26" spans="1:54" ht="10.95" customHeight="1"/>
    <row r="27" spans="1:54" ht="10.95" customHeight="1"/>
    <row r="28" spans="1:54" ht="10.95" customHeight="1"/>
    <row r="29" spans="1:54" ht="10.95" customHeight="1"/>
    <row r="30" spans="1:54" ht="10.95" customHeight="1"/>
    <row r="31" spans="1:54" ht="10.95" customHeight="1"/>
    <row r="32" spans="1:54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  <row r="176" ht="10.95" customHeight="1"/>
    <row r="177" ht="10.95" customHeight="1"/>
    <row r="178" ht="10.95" customHeight="1"/>
    <row r="179" ht="10.95" customHeight="1"/>
    <row r="180" ht="10.95" customHeight="1"/>
    <row r="181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7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T18:AU18"/>
    <mergeCell ref="AP7:AQ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9:AU19"/>
    <mergeCell ref="A20:B20"/>
    <mergeCell ref="AN20:AO20"/>
    <mergeCell ref="AP20:AQ20"/>
    <mergeCell ref="AT20:AU20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1229-6402-459C-B9E0-E51949446EA8}">
  <sheetPr>
    <tabColor rgb="FF00B050"/>
    <pageSetUpPr fitToPage="1"/>
  </sheetPr>
  <dimension ref="A1:BB175"/>
  <sheetViews>
    <sheetView showGridLines="0" topLeftCell="R1" zoomScale="85" zoomScaleNormal="85" workbookViewId="0">
      <pane ySplit="7" topLeftCell="A8" activePane="bottomLeft" state="frozen"/>
      <selection pane="bottomLeft" activeCell="AR8" sqref="AR8"/>
    </sheetView>
  </sheetViews>
  <sheetFormatPr baseColWidth="10" defaultColWidth="9.109375" defaultRowHeight="12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4" width="3.44140625" style="1" bestFit="1" customWidth="1"/>
    <col min="15" max="15" width="3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6.1093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4414062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1.88671875" style="2" customWidth="1"/>
    <col min="47" max="47" width="7.44140625" style="2" customWidth="1"/>
    <col min="48" max="49" width="2.88671875" style="2" bestFit="1" customWidth="1"/>
    <col min="50" max="50" width="3.44140625" style="1" bestFit="1" customWidth="1"/>
    <col min="51" max="51" width="5.44140625" style="1" bestFit="1" customWidth="1"/>
    <col min="52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3" customFormat="1" ht="30" customHeight="1">
      <c r="A1" s="146"/>
      <c r="B1" s="146"/>
      <c r="C1" s="146"/>
      <c r="D1" s="146"/>
      <c r="F1" s="14"/>
      <c r="G1" s="154" t="s">
        <v>88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3"/>
      <c r="AV1" s="13"/>
      <c r="AW1" s="13"/>
      <c r="AX1" s="13"/>
      <c r="AY1" s="13"/>
      <c r="AZ1" s="13"/>
    </row>
    <row r="2" spans="1:54" s="3" customFormat="1" ht="33" customHeight="1">
      <c r="A2" s="146"/>
      <c r="B2" s="146"/>
      <c r="C2" s="146"/>
      <c r="D2" s="146"/>
      <c r="F2" s="15"/>
      <c r="G2" s="155" t="s">
        <v>85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3"/>
      <c r="AV2" s="13"/>
      <c r="AW2" s="13"/>
      <c r="AX2" s="13"/>
      <c r="AY2" s="13"/>
      <c r="AZ2" s="13"/>
    </row>
    <row r="3" spans="1:54" s="3" customFormat="1" ht="10.5" customHeight="1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</row>
    <row r="4" spans="1:54" s="3" customFormat="1" ht="20.25" customHeight="1">
      <c r="A4" s="156" t="s">
        <v>65</v>
      </c>
      <c r="B4" s="156"/>
      <c r="C4" s="156"/>
      <c r="D4" s="156"/>
      <c r="E4" s="157"/>
      <c r="F4" s="158" t="s">
        <v>212</v>
      </c>
      <c r="G4" s="159"/>
      <c r="H4" s="159"/>
      <c r="I4" s="159"/>
      <c r="J4" s="159"/>
      <c r="K4" s="159"/>
      <c r="L4" s="159"/>
      <c r="M4" s="160"/>
      <c r="Q4" s="156" t="s">
        <v>64</v>
      </c>
      <c r="R4" s="156"/>
      <c r="S4" s="156"/>
      <c r="T4" s="156"/>
      <c r="U4" s="156"/>
      <c r="V4" s="157"/>
      <c r="W4" s="161" t="s">
        <v>213</v>
      </c>
      <c r="X4" s="162"/>
      <c r="Y4" s="162"/>
      <c r="Z4" s="162"/>
      <c r="AA4" s="162"/>
      <c r="AB4" s="162"/>
      <c r="AC4" s="162"/>
      <c r="AD4" s="162"/>
      <c r="AE4" s="163"/>
      <c r="AG4" s="156" t="s">
        <v>78</v>
      </c>
      <c r="AH4" s="156"/>
      <c r="AI4" s="156"/>
      <c r="AJ4" s="157"/>
      <c r="AK4" s="6"/>
      <c r="AL4" s="20"/>
      <c r="AM4" s="7"/>
      <c r="AN4" s="10"/>
      <c r="AO4" s="16" t="s">
        <v>86</v>
      </c>
      <c r="AP4" s="21"/>
      <c r="AQ4" s="22"/>
      <c r="AR4" s="23"/>
      <c r="AT4" s="24" t="s">
        <v>87</v>
      </c>
      <c r="AU4" s="164" t="s">
        <v>217</v>
      </c>
      <c r="AV4" s="165"/>
      <c r="AW4" s="165"/>
      <c r="AX4" s="165"/>
      <c r="AY4" s="165"/>
      <c r="AZ4" s="165"/>
      <c r="BA4" s="165"/>
      <c r="BB4" s="166"/>
    </row>
    <row r="5" spans="1:54" ht="10.35" customHeight="1">
      <c r="A5" s="179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</row>
    <row r="6" spans="1:54" ht="21" customHeight="1">
      <c r="A6" s="147" t="s">
        <v>70</v>
      </c>
      <c r="B6" s="148" t="s">
        <v>68</v>
      </c>
      <c r="C6" s="148"/>
      <c r="D6" s="148"/>
      <c r="E6" s="148"/>
      <c r="F6" s="148"/>
      <c r="G6" s="148"/>
      <c r="H6" s="148"/>
      <c r="I6" s="148"/>
      <c r="J6" s="148"/>
      <c r="K6" s="148"/>
      <c r="L6" s="149" t="s">
        <v>67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1"/>
      <c r="AA6" s="148" t="s">
        <v>71</v>
      </c>
      <c r="AB6" s="148"/>
      <c r="AC6" s="148"/>
      <c r="AD6" s="148"/>
      <c r="AE6" s="148"/>
      <c r="AF6" s="148"/>
      <c r="AG6" s="148"/>
      <c r="AH6" s="148" t="s">
        <v>63</v>
      </c>
      <c r="AI6" s="148"/>
      <c r="AJ6" s="148"/>
      <c r="AK6" s="148"/>
      <c r="AL6" s="148"/>
      <c r="AM6" s="148"/>
      <c r="AN6" s="148" t="s">
        <v>72</v>
      </c>
      <c r="AO6" s="148"/>
      <c r="AP6" s="148" t="s">
        <v>69</v>
      </c>
      <c r="AQ6" s="148"/>
      <c r="AR6" s="148"/>
      <c r="AS6" s="148"/>
      <c r="AT6" s="147" t="s">
        <v>0</v>
      </c>
      <c r="AU6" s="147"/>
      <c r="AV6" s="148" t="s">
        <v>73</v>
      </c>
      <c r="AW6" s="148"/>
      <c r="AX6" s="148"/>
      <c r="AY6" s="148"/>
      <c r="AZ6" s="148"/>
      <c r="BA6" s="148"/>
      <c r="BB6" s="148"/>
    </row>
    <row r="7" spans="1:54" ht="138.75" customHeight="1">
      <c r="A7" s="147"/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90</v>
      </c>
      <c r="H7" s="17" t="s">
        <v>7</v>
      </c>
      <c r="I7" s="17" t="s">
        <v>6</v>
      </c>
      <c r="J7" s="17" t="s">
        <v>8</v>
      </c>
      <c r="K7" s="17" t="s">
        <v>41</v>
      </c>
      <c r="L7" s="17" t="s">
        <v>9</v>
      </c>
      <c r="M7" s="17" t="s">
        <v>10</v>
      </c>
      <c r="N7" s="17" t="s">
        <v>11</v>
      </c>
      <c r="O7" s="17" t="s">
        <v>119</v>
      </c>
      <c r="P7" s="17" t="s">
        <v>120</v>
      </c>
      <c r="Q7" s="17" t="s">
        <v>93</v>
      </c>
      <c r="R7" s="17" t="s">
        <v>12</v>
      </c>
      <c r="S7" s="17" t="s">
        <v>89</v>
      </c>
      <c r="T7" s="17" t="s">
        <v>116</v>
      </c>
      <c r="U7" s="17" t="s">
        <v>29</v>
      </c>
      <c r="V7" s="17" t="s">
        <v>26</v>
      </c>
      <c r="W7" s="17" t="s">
        <v>31</v>
      </c>
      <c r="X7" s="17" t="s">
        <v>14</v>
      </c>
      <c r="Y7" s="17" t="s">
        <v>15</v>
      </c>
      <c r="Z7" s="17" t="s">
        <v>83</v>
      </c>
      <c r="AA7" s="17" t="s">
        <v>17</v>
      </c>
      <c r="AB7" s="17" t="s">
        <v>16</v>
      </c>
      <c r="AC7" s="18" t="s">
        <v>91</v>
      </c>
      <c r="AD7" s="18" t="s">
        <v>92</v>
      </c>
      <c r="AE7" s="17" t="s">
        <v>43</v>
      </c>
      <c r="AF7" s="17" t="s">
        <v>42</v>
      </c>
      <c r="AG7" s="17" t="s">
        <v>30</v>
      </c>
      <c r="AH7" s="11" t="s">
        <v>60</v>
      </c>
      <c r="AI7" s="17" t="s">
        <v>18</v>
      </c>
      <c r="AJ7" s="11" t="s">
        <v>61</v>
      </c>
      <c r="AK7" s="11" t="s">
        <v>62</v>
      </c>
      <c r="AL7" s="17" t="s">
        <v>19</v>
      </c>
      <c r="AM7" s="17" t="s">
        <v>28</v>
      </c>
      <c r="AN7" s="17" t="s">
        <v>20</v>
      </c>
      <c r="AO7" s="17" t="s">
        <v>21</v>
      </c>
      <c r="AP7" s="145" t="s">
        <v>84</v>
      </c>
      <c r="AQ7" s="145"/>
      <c r="AR7" s="17" t="s">
        <v>23</v>
      </c>
      <c r="AS7" s="17" t="s">
        <v>27</v>
      </c>
      <c r="AT7" s="147"/>
      <c r="AU7" s="147"/>
      <c r="AV7" s="19" t="s">
        <v>117</v>
      </c>
      <c r="AW7" s="19" t="s">
        <v>118</v>
      </c>
      <c r="AX7" s="19" t="s">
        <v>32</v>
      </c>
      <c r="AY7" s="19" t="s">
        <v>33</v>
      </c>
      <c r="AZ7" s="19" t="s">
        <v>34</v>
      </c>
      <c r="BA7" s="19" t="s">
        <v>76</v>
      </c>
      <c r="BB7" s="19" t="s">
        <v>77</v>
      </c>
    </row>
    <row r="8" spans="1:54">
      <c r="A8" s="27">
        <v>1</v>
      </c>
      <c r="B8" s="27">
        <v>581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>
        <v>1</v>
      </c>
      <c r="O8" s="27"/>
      <c r="P8" s="27"/>
      <c r="Q8" s="27">
        <v>1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>
        <v>-11.138415509667</v>
      </c>
      <c r="AO8" s="28">
        <v>-68.8154096156359</v>
      </c>
      <c r="AP8" s="27">
        <v>1095</v>
      </c>
      <c r="AQ8" s="27">
        <v>1135</v>
      </c>
      <c r="AR8" s="27">
        <f>AQ8-AP8</f>
        <v>40</v>
      </c>
      <c r="AS8" s="27"/>
      <c r="AT8" s="175"/>
      <c r="AU8" s="176"/>
      <c r="AV8" s="27"/>
      <c r="AW8" s="27"/>
      <c r="AX8" s="27"/>
      <c r="AY8" s="27"/>
      <c r="AZ8" s="27"/>
      <c r="BA8" s="27"/>
      <c r="BB8" s="27"/>
    </row>
    <row r="9" spans="1:54">
      <c r="A9" s="27">
        <v>2</v>
      </c>
      <c r="B9" s="27">
        <v>582</v>
      </c>
      <c r="C9" s="27"/>
      <c r="D9" s="27"/>
      <c r="E9" s="27"/>
      <c r="F9" s="27"/>
      <c r="G9" s="27"/>
      <c r="H9" s="27"/>
      <c r="I9" s="27"/>
      <c r="J9" s="27"/>
      <c r="K9" s="27"/>
      <c r="L9" s="27">
        <v>1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>
        <v>-11.138429654974701</v>
      </c>
      <c r="AO9" s="28">
        <v>-68.815525956451907</v>
      </c>
      <c r="AP9" s="27">
        <v>1175</v>
      </c>
      <c r="AQ9" s="27">
        <f>AP9</f>
        <v>1175</v>
      </c>
      <c r="AR9" s="27">
        <f t="shared" ref="AR9:AR13" si="0">AQ9-AP9</f>
        <v>0</v>
      </c>
      <c r="AS9" s="27">
        <f>AP9-AQ8</f>
        <v>40</v>
      </c>
      <c r="AT9" s="175"/>
      <c r="AU9" s="176"/>
      <c r="AV9" s="27"/>
      <c r="AW9" s="27"/>
      <c r="AX9" s="27"/>
      <c r="AY9" s="27"/>
      <c r="AZ9" s="27"/>
      <c r="BA9" s="27"/>
      <c r="BB9" s="27"/>
    </row>
    <row r="10" spans="1:54">
      <c r="A10" s="27">
        <v>3</v>
      </c>
      <c r="B10" s="27">
        <v>616</v>
      </c>
      <c r="C10" s="27"/>
      <c r="D10" s="27"/>
      <c r="E10" s="27"/>
      <c r="F10" s="27">
        <v>1</v>
      </c>
      <c r="G10" s="27"/>
      <c r="H10" s="27"/>
      <c r="I10" s="27">
        <v>1</v>
      </c>
      <c r="J10" s="27"/>
      <c r="K10" s="27"/>
      <c r="L10" s="27">
        <v>1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8">
        <v>-11.138113775132201</v>
      </c>
      <c r="AO10" s="28">
        <v>-68.815626737477999</v>
      </c>
      <c r="AP10" s="27">
        <v>1215</v>
      </c>
      <c r="AQ10" s="27">
        <f t="shared" ref="AQ10:AQ12" si="1">AP10</f>
        <v>1215</v>
      </c>
      <c r="AR10" s="27">
        <f t="shared" si="0"/>
        <v>0</v>
      </c>
      <c r="AS10" s="27">
        <f t="shared" ref="AS10:AS13" si="2">AP10-AQ9</f>
        <v>40</v>
      </c>
      <c r="AT10" s="175"/>
      <c r="AU10" s="176"/>
      <c r="AV10" s="27"/>
      <c r="AW10" s="27"/>
      <c r="AX10" s="27"/>
      <c r="AY10" s="27"/>
      <c r="AZ10" s="27"/>
      <c r="BA10" s="27"/>
      <c r="BB10" s="27"/>
    </row>
    <row r="11" spans="1:54">
      <c r="A11" s="27">
        <v>4</v>
      </c>
      <c r="B11" s="27">
        <v>617</v>
      </c>
      <c r="C11" s="27"/>
      <c r="D11" s="27"/>
      <c r="E11" s="27"/>
      <c r="F11" s="27">
        <v>1</v>
      </c>
      <c r="G11" s="27"/>
      <c r="H11" s="27"/>
      <c r="I11" s="27">
        <v>1</v>
      </c>
      <c r="J11" s="27"/>
      <c r="K11" s="27"/>
      <c r="L11" s="27">
        <v>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8">
        <v>-11.137571599999999</v>
      </c>
      <c r="AO11" s="28">
        <v>-68.815729099999999</v>
      </c>
      <c r="AP11" s="27">
        <v>1263</v>
      </c>
      <c r="AQ11" s="27">
        <f t="shared" si="1"/>
        <v>1263</v>
      </c>
      <c r="AR11" s="27">
        <f t="shared" si="0"/>
        <v>0</v>
      </c>
      <c r="AS11" s="27">
        <f t="shared" si="2"/>
        <v>48</v>
      </c>
      <c r="AT11" s="175"/>
      <c r="AU11" s="176"/>
      <c r="AV11" s="27"/>
      <c r="AW11" s="27"/>
      <c r="AX11" s="27"/>
      <c r="AY11" s="27"/>
      <c r="AZ11" s="27"/>
      <c r="BA11" s="27"/>
      <c r="BB11" s="27"/>
    </row>
    <row r="12" spans="1:54">
      <c r="A12" s="27">
        <v>5</v>
      </c>
      <c r="B12" s="27">
        <v>618</v>
      </c>
      <c r="C12" s="27"/>
      <c r="D12" s="27"/>
      <c r="E12" s="27"/>
      <c r="F12" s="27">
        <v>1</v>
      </c>
      <c r="G12" s="27"/>
      <c r="H12" s="27"/>
      <c r="I12" s="27">
        <v>1</v>
      </c>
      <c r="J12" s="27"/>
      <c r="K12" s="27"/>
      <c r="L12" s="27"/>
      <c r="M12" s="27">
        <v>1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8">
        <v>-11.1372233991071</v>
      </c>
      <c r="AO12" s="28">
        <v>-68.815779199641497</v>
      </c>
      <c r="AP12" s="27">
        <v>1310</v>
      </c>
      <c r="AQ12" s="27">
        <f t="shared" si="1"/>
        <v>1310</v>
      </c>
      <c r="AR12" s="27">
        <f t="shared" si="0"/>
        <v>0</v>
      </c>
      <c r="AS12" s="27">
        <f t="shared" si="2"/>
        <v>47</v>
      </c>
      <c r="AT12" s="175"/>
      <c r="AU12" s="176"/>
      <c r="AV12" s="27"/>
      <c r="AW12" s="27"/>
      <c r="AX12" s="27"/>
      <c r="AY12" s="27"/>
      <c r="AZ12" s="27"/>
      <c r="BA12" s="27"/>
      <c r="BB12" s="27"/>
    </row>
    <row r="13" spans="1:54">
      <c r="A13" s="27">
        <v>6</v>
      </c>
      <c r="B13" s="27">
        <v>619</v>
      </c>
      <c r="C13" s="27"/>
      <c r="D13" s="27"/>
      <c r="E13" s="27"/>
      <c r="F13" s="27">
        <v>1</v>
      </c>
      <c r="G13" s="27"/>
      <c r="H13" s="27"/>
      <c r="I13" s="27">
        <v>1</v>
      </c>
      <c r="J13" s="27"/>
      <c r="K13" s="27"/>
      <c r="L13" s="27"/>
      <c r="M13" s="27"/>
      <c r="N13" s="27">
        <v>1</v>
      </c>
      <c r="O13" s="27"/>
      <c r="P13" s="27"/>
      <c r="Q13" s="27"/>
      <c r="R13" s="27"/>
      <c r="S13" s="27"/>
      <c r="T13" s="27"/>
      <c r="U13" s="27"/>
      <c r="V13" s="27">
        <v>1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 t="s">
        <v>239</v>
      </c>
      <c r="AL13" s="27">
        <v>1</v>
      </c>
      <c r="AM13" s="27"/>
      <c r="AN13" s="28">
        <v>-11.136819600000001</v>
      </c>
      <c r="AO13" s="28">
        <v>-68.815848799999998</v>
      </c>
      <c r="AP13" s="27">
        <v>1356</v>
      </c>
      <c r="AQ13" s="27">
        <v>1369</v>
      </c>
      <c r="AR13" s="27">
        <f t="shared" si="0"/>
        <v>13</v>
      </c>
      <c r="AS13" s="27">
        <f t="shared" si="2"/>
        <v>46</v>
      </c>
      <c r="AT13" s="175"/>
      <c r="AU13" s="176"/>
      <c r="AV13" s="27"/>
      <c r="AW13" s="27"/>
      <c r="AX13" s="27"/>
      <c r="AY13" s="27"/>
      <c r="AZ13" s="27"/>
      <c r="BA13" s="27"/>
      <c r="BB13" s="27"/>
    </row>
    <row r="14" spans="1:54">
      <c r="A14" s="141" t="s">
        <v>22</v>
      </c>
      <c r="B14" s="141"/>
      <c r="C14" s="29">
        <f t="shared" ref="C14" si="3">SUM(C8:C13)</f>
        <v>0</v>
      </c>
      <c r="D14" s="29">
        <f t="shared" ref="D14" si="4">SUM(D8:D13)</f>
        <v>0</v>
      </c>
      <c r="E14" s="29">
        <f t="shared" ref="E14" si="5">SUM(E8:E13)</f>
        <v>0</v>
      </c>
      <c r="F14" s="29">
        <f t="shared" ref="F14" si="6">SUM(F8:F13)</f>
        <v>4</v>
      </c>
      <c r="G14" s="29">
        <f t="shared" ref="G14" si="7">SUM(G8:G13)</f>
        <v>0</v>
      </c>
      <c r="H14" s="29">
        <f t="shared" ref="H14" si="8">SUM(H8:H13)</f>
        <v>0</v>
      </c>
      <c r="I14" s="29">
        <f t="shared" ref="I14" si="9">SUM(I8:I13)</f>
        <v>4</v>
      </c>
      <c r="J14" s="29">
        <f t="shared" ref="J14" si="10">SUM(J8:J13)</f>
        <v>0</v>
      </c>
      <c r="K14" s="29">
        <f t="shared" ref="K14" si="11">SUM(K8:K13)</f>
        <v>0</v>
      </c>
      <c r="L14" s="29">
        <f t="shared" ref="L14" si="12">SUM(L8:L13)</f>
        <v>3</v>
      </c>
      <c r="M14" s="29">
        <f t="shared" ref="M14" si="13">SUM(M8:M13)</f>
        <v>1</v>
      </c>
      <c r="N14" s="29">
        <f t="shared" ref="N14" si="14">SUM(N8:N13)</f>
        <v>2</v>
      </c>
      <c r="O14" s="29">
        <f t="shared" ref="O14" si="15">SUM(O8:O13)</f>
        <v>0</v>
      </c>
      <c r="P14" s="29">
        <f t="shared" ref="P14" si="16">SUM(P8:P13)</f>
        <v>0</v>
      </c>
      <c r="Q14" s="29">
        <f t="shared" ref="Q14" si="17">SUM(Q8:Q13)</f>
        <v>1</v>
      </c>
      <c r="R14" s="29">
        <f t="shared" ref="R14" si="18">SUM(R8:R13)</f>
        <v>0</v>
      </c>
      <c r="S14" s="29">
        <f t="shared" ref="S14" si="19">SUM(S8:S13)</f>
        <v>0</v>
      </c>
      <c r="T14" s="29">
        <f t="shared" ref="T14" si="20">SUM(T8:T13)</f>
        <v>0</v>
      </c>
      <c r="U14" s="29">
        <f t="shared" ref="U14" si="21">SUM(U8:U13)</f>
        <v>0</v>
      </c>
      <c r="V14" s="29">
        <f t="shared" ref="V14" si="22">SUM(V8:V13)</f>
        <v>1</v>
      </c>
      <c r="W14" s="29">
        <f t="shared" ref="W14" si="23">SUM(W8:W13)</f>
        <v>0</v>
      </c>
      <c r="X14" s="29">
        <f t="shared" ref="X14" si="24">SUM(X8:X13)</f>
        <v>0</v>
      </c>
      <c r="Y14" s="29">
        <f t="shared" ref="Y14" si="25">SUM(Y8:Y13)</f>
        <v>0</v>
      </c>
      <c r="Z14" s="29">
        <f t="shared" ref="Z14" si="26">SUM(Z8:Z13)</f>
        <v>0</v>
      </c>
      <c r="AA14" s="29">
        <f t="shared" ref="AA14" si="27">SUM(AA8:AA13)</f>
        <v>0</v>
      </c>
      <c r="AB14" s="29">
        <f t="shared" ref="AB14" si="28">SUM(AB8:AB13)</f>
        <v>0</v>
      </c>
      <c r="AC14" s="29">
        <f t="shared" ref="AC14" si="29">SUM(AC8:AC13)</f>
        <v>0</v>
      </c>
      <c r="AD14" s="29">
        <f t="shared" ref="AD14" si="30">SUM(AD8:AD13)</f>
        <v>0</v>
      </c>
      <c r="AE14" s="29">
        <f t="shared" ref="AE14" si="31">SUM(AE8:AE13)</f>
        <v>0</v>
      </c>
      <c r="AF14" s="29">
        <f t="shared" ref="AF14" si="32">SUM(AF8:AF13)</f>
        <v>0</v>
      </c>
      <c r="AG14" s="29">
        <f t="shared" ref="AG14" si="33">SUM(AG8:AG13)</f>
        <v>0</v>
      </c>
      <c r="AH14" s="29">
        <f t="shared" ref="AH14" si="34">SUM(AH8:AH13)</f>
        <v>0</v>
      </c>
      <c r="AI14" s="29">
        <f t="shared" ref="AI14" si="35">SUM(AI8:AI13)</f>
        <v>0</v>
      </c>
      <c r="AJ14" s="29">
        <f t="shared" ref="AJ14" si="36">SUM(AJ8:AJ13)</f>
        <v>0</v>
      </c>
      <c r="AK14" s="29">
        <f>COUNTA(AK8:AK13)</f>
        <v>1</v>
      </c>
      <c r="AL14" s="29">
        <f>SUM(AL8:AL13)</f>
        <v>1</v>
      </c>
      <c r="AM14" s="29">
        <f>SUM(AM8:AM13)</f>
        <v>0</v>
      </c>
      <c r="AN14" s="142" t="s">
        <v>25</v>
      </c>
      <c r="AO14" s="142"/>
      <c r="AP14" s="172">
        <f>AR14+AS14</f>
        <v>274</v>
      </c>
      <c r="AQ14" s="172"/>
      <c r="AR14" s="25">
        <f>SUM(AR8:AR13)</f>
        <v>53</v>
      </c>
      <c r="AS14" s="25">
        <f>SUM(AS8:AS13)</f>
        <v>221</v>
      </c>
      <c r="AT14" s="142" t="s">
        <v>74</v>
      </c>
      <c r="AU14" s="142"/>
      <c r="AV14" s="29">
        <f t="shared" ref="AV14:BB14" si="37">SUM(AV8:AV13)</f>
        <v>0</v>
      </c>
      <c r="AW14" s="29">
        <f t="shared" si="37"/>
        <v>0</v>
      </c>
      <c r="AX14" s="29">
        <f t="shared" si="37"/>
        <v>0</v>
      </c>
      <c r="AY14" s="29">
        <f t="shared" si="37"/>
        <v>0</v>
      </c>
      <c r="AZ14" s="29">
        <f t="shared" si="37"/>
        <v>0</v>
      </c>
      <c r="BA14" s="29">
        <f t="shared" si="37"/>
        <v>0</v>
      </c>
      <c r="BB14" s="29">
        <f t="shared" si="37"/>
        <v>0</v>
      </c>
    </row>
    <row r="15" spans="1:54" ht="10.95" customHeight="1"/>
    <row r="16" spans="1:54" ht="10.95" customHeight="1"/>
    <row r="17" ht="10.95" customHeight="1"/>
    <row r="18" ht="10.95" customHeight="1"/>
    <row r="19" ht="10.95" customHeight="1"/>
    <row r="20" ht="10.95" customHeight="1"/>
    <row r="21" ht="10.95" customHeight="1"/>
    <row r="22" ht="10.95" customHeight="1"/>
    <row r="23" ht="10.95" customHeight="1"/>
    <row r="24" ht="10.95" customHeight="1"/>
    <row r="25" ht="10.95" customHeight="1"/>
    <row r="26" ht="10.95" customHeight="1"/>
    <row r="27" ht="10.95" customHeight="1"/>
    <row r="28" ht="10.95" customHeight="1"/>
    <row r="29" ht="10.95" customHeight="1"/>
    <row r="30" ht="10.95" customHeight="1"/>
    <row r="31" ht="10.95" customHeight="1"/>
    <row r="32" ht="10.95" customHeight="1"/>
    <row r="33" ht="10.95" customHeight="1"/>
    <row r="34" ht="10.95" customHeight="1"/>
    <row r="35" ht="10.95" customHeight="1"/>
    <row r="36" ht="10.95" customHeight="1"/>
    <row r="37" ht="10.95" customHeight="1"/>
    <row r="38" ht="10.95" customHeight="1"/>
    <row r="39" ht="10.95" customHeight="1"/>
    <row r="40" ht="10.95" customHeight="1"/>
    <row r="41" ht="10.95" customHeight="1"/>
    <row r="42" ht="10.95" customHeight="1"/>
    <row r="43" ht="10.95" customHeight="1"/>
    <row r="44" ht="10.95" customHeight="1"/>
    <row r="45" ht="10.95" customHeight="1"/>
    <row r="46" ht="10.95" customHeight="1"/>
    <row r="47" ht="10.95" customHeight="1"/>
    <row r="48" ht="10.95" customHeight="1"/>
    <row r="49" ht="10.95" customHeight="1"/>
    <row r="50" ht="10.95" customHeight="1"/>
    <row r="51" ht="10.95" customHeight="1"/>
    <row r="52" ht="10.95" customHeight="1"/>
    <row r="53" ht="10.95" customHeight="1"/>
    <row r="54" ht="10.95" customHeight="1"/>
    <row r="55" ht="10.95" customHeight="1"/>
    <row r="56" ht="10.95" customHeight="1"/>
    <row r="57" ht="10.95" customHeight="1"/>
    <row r="58" ht="10.95" customHeight="1"/>
    <row r="59" ht="10.95" customHeight="1"/>
    <row r="60" ht="10.95" customHeight="1"/>
    <row r="61" ht="10.95" customHeight="1"/>
    <row r="62" ht="10.95" customHeight="1"/>
    <row r="63" ht="10.95" customHeight="1"/>
    <row r="64" ht="10.95" customHeight="1"/>
    <row r="65" ht="10.95" customHeight="1"/>
    <row r="66" ht="10.95" customHeight="1"/>
    <row r="67" ht="10.95" customHeight="1"/>
    <row r="68" ht="10.95" customHeight="1"/>
    <row r="69" ht="10.95" customHeight="1"/>
    <row r="70" ht="10.95" customHeight="1"/>
    <row r="71" ht="10.95" customHeight="1"/>
    <row r="72" ht="10.95" customHeight="1"/>
    <row r="73" ht="10.95" customHeight="1"/>
    <row r="74" ht="10.95" customHeight="1"/>
    <row r="75" ht="10.95" customHeight="1"/>
    <row r="76" ht="10.95" customHeight="1"/>
    <row r="77" ht="10.95" customHeight="1"/>
    <row r="78" ht="10.95" customHeight="1"/>
    <row r="79" ht="10.95" customHeight="1"/>
    <row r="80" ht="10.95" customHeight="1"/>
    <row r="81" ht="10.95" customHeight="1"/>
    <row r="82" ht="10.95" customHeight="1"/>
    <row r="83" ht="10.95" customHeight="1"/>
    <row r="84" ht="10.95" customHeight="1"/>
    <row r="85" ht="10.95" customHeight="1"/>
    <row r="86" ht="10.95" customHeight="1"/>
    <row r="87" ht="10.95" customHeight="1"/>
    <row r="88" ht="10.95" customHeight="1"/>
    <row r="89" ht="10.95" customHeight="1"/>
    <row r="90" ht="10.95" customHeight="1"/>
    <row r="91" ht="10.95" customHeight="1"/>
    <row r="92" ht="10.95" customHeight="1"/>
    <row r="93" ht="10.95" customHeight="1"/>
    <row r="94" ht="10.95" customHeight="1"/>
    <row r="95" ht="10.95" customHeight="1"/>
    <row r="96" ht="10.95" customHeight="1"/>
    <row r="97" ht="10.95" customHeight="1"/>
    <row r="98" ht="10.95" customHeight="1"/>
    <row r="99" ht="10.95" customHeight="1"/>
    <row r="100" ht="10.95" customHeight="1"/>
    <row r="101" ht="10.95" customHeight="1"/>
    <row r="102" ht="10.95" customHeight="1"/>
    <row r="103" ht="10.95" customHeight="1"/>
    <row r="104" ht="10.95" customHeight="1"/>
    <row r="105" ht="10.95" customHeight="1"/>
    <row r="106" ht="10.95" customHeight="1"/>
    <row r="107" ht="10.95" customHeight="1"/>
    <row r="108" ht="10.95" customHeight="1"/>
    <row r="109" ht="10.95" customHeight="1"/>
    <row r="110" ht="10.95" customHeight="1"/>
    <row r="111" ht="10.95" customHeight="1"/>
    <row r="112" ht="10.95" customHeight="1"/>
    <row r="113" ht="10.95" customHeight="1"/>
    <row r="114" ht="10.95" customHeight="1"/>
    <row r="115" ht="10.95" customHeight="1"/>
    <row r="116" ht="10.95" customHeight="1"/>
    <row r="117" ht="10.95" customHeight="1"/>
    <row r="118" ht="10.95" customHeight="1"/>
    <row r="119" ht="10.95" customHeight="1"/>
    <row r="120" ht="10.95" customHeight="1"/>
    <row r="121" ht="10.95" customHeight="1"/>
    <row r="122" ht="10.95" customHeight="1"/>
    <row r="123" ht="10.95" customHeight="1"/>
    <row r="124" ht="10.95" customHeight="1"/>
    <row r="125" ht="10.95" customHeight="1"/>
    <row r="126" ht="10.95" customHeight="1"/>
    <row r="127" ht="10.95" customHeight="1"/>
    <row r="128" ht="10.95" customHeight="1"/>
    <row r="129" ht="10.95" customHeight="1"/>
    <row r="130" ht="10.95" customHeight="1"/>
    <row r="131" ht="10.95" customHeight="1"/>
    <row r="132" ht="10.95" customHeight="1"/>
    <row r="133" ht="10.95" customHeight="1"/>
    <row r="134" ht="10.95" customHeight="1"/>
    <row r="135" ht="10.95" customHeight="1"/>
    <row r="136" ht="10.95" customHeight="1"/>
    <row r="137" ht="10.95" customHeight="1"/>
    <row r="138" ht="10.95" customHeight="1"/>
    <row r="139" ht="10.95" customHeight="1"/>
    <row r="140" ht="10.95" customHeight="1"/>
    <row r="141" ht="10.95" customHeight="1"/>
    <row r="142" ht="10.95" customHeight="1"/>
    <row r="143" ht="10.95" customHeight="1"/>
    <row r="144" ht="10.95" customHeight="1"/>
    <row r="145" ht="10.95" customHeight="1"/>
    <row r="146" ht="10.95" customHeight="1"/>
    <row r="147" ht="10.95" customHeight="1"/>
    <row r="148" ht="10.95" customHeight="1"/>
    <row r="149" ht="10.95" customHeight="1"/>
    <row r="150" ht="10.95" customHeight="1"/>
    <row r="151" ht="10.95" customHeight="1"/>
    <row r="152" ht="10.95" customHeight="1"/>
    <row r="153" ht="10.95" customHeight="1"/>
    <row r="154" ht="10.95" customHeight="1"/>
    <row r="155" ht="10.95" customHeight="1"/>
    <row r="156" ht="10.95" customHeight="1"/>
    <row r="157" ht="10.95" customHeight="1"/>
    <row r="158" ht="10.95" customHeight="1"/>
    <row r="159" ht="10.95" customHeight="1"/>
    <row r="160" ht="10.95" customHeight="1"/>
    <row r="161" ht="10.95" customHeight="1"/>
    <row r="162" ht="10.95" customHeight="1"/>
    <row r="163" ht="10.95" customHeight="1"/>
    <row r="164" ht="10.95" customHeight="1"/>
    <row r="165" ht="10.95" customHeight="1"/>
    <row r="166" ht="10.95" customHeight="1"/>
    <row r="167" ht="10.95" customHeight="1"/>
    <row r="168" ht="10.95" customHeight="1"/>
    <row r="169" ht="10.95" customHeight="1"/>
    <row r="170" ht="10.95" customHeight="1"/>
    <row r="171" ht="10.95" customHeight="1"/>
    <row r="172" ht="10.95" customHeight="1"/>
    <row r="173" ht="10.95" customHeight="1"/>
    <row r="174" ht="10.95" customHeight="1"/>
    <row r="175" ht="10.95" customHeight="1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1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T12:AU1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T9:AU9"/>
    <mergeCell ref="AT10:AU10"/>
    <mergeCell ref="AT11:AU11"/>
    <mergeCell ref="AT13:AU13"/>
    <mergeCell ref="A14:B14"/>
    <mergeCell ref="AN14:AO14"/>
    <mergeCell ref="AP14:AQ14"/>
    <mergeCell ref="AT14:AU1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85</vt:i4>
      </vt:variant>
      <vt:variant>
        <vt:lpstr>Rangos con nombre</vt:lpstr>
      </vt:variant>
      <vt:variant>
        <vt:i4>81</vt:i4>
      </vt:variant>
    </vt:vector>
  </HeadingPairs>
  <TitlesOfParts>
    <vt:vector size="166" baseType="lpstr">
      <vt:lpstr>Caratula</vt:lpstr>
      <vt:lpstr>Historial de revisiones</vt:lpstr>
      <vt:lpstr>Resumen</vt:lpstr>
      <vt:lpstr>Hoja1</vt:lpstr>
      <vt:lpstr>OLT CEAD</vt:lpstr>
      <vt:lpstr>F-01</vt:lpstr>
      <vt:lpstr>R-1</vt:lpstr>
      <vt:lpstr>R-1.1</vt:lpstr>
      <vt:lpstr>R-1.2</vt:lpstr>
      <vt:lpstr>R-1.2.1</vt:lpstr>
      <vt:lpstr>R-1.3</vt:lpstr>
      <vt:lpstr>R-1.3.1</vt:lpstr>
      <vt:lpstr>R-1.3.2</vt:lpstr>
      <vt:lpstr>R-1.3.3</vt:lpstr>
      <vt:lpstr>R-1.3.4</vt:lpstr>
      <vt:lpstr>R-2</vt:lpstr>
      <vt:lpstr>R-2.1</vt:lpstr>
      <vt:lpstr>R-2.2 </vt:lpstr>
      <vt:lpstr>R-2.3 </vt:lpstr>
      <vt:lpstr>R-2.3.1</vt:lpstr>
      <vt:lpstr>R-2.3.2</vt:lpstr>
      <vt:lpstr>R-2.3.2.1</vt:lpstr>
      <vt:lpstr>R-2.3.3</vt:lpstr>
      <vt:lpstr>R-2.3.3.1</vt:lpstr>
      <vt:lpstr>R-2.3.4</vt:lpstr>
      <vt:lpstr>R-3 </vt:lpstr>
      <vt:lpstr> R-3.1 </vt:lpstr>
      <vt:lpstr>R-3.2 </vt:lpstr>
      <vt:lpstr>R-3.3 </vt:lpstr>
      <vt:lpstr>R-3.3.1</vt:lpstr>
      <vt:lpstr>R-3.3.1.1</vt:lpstr>
      <vt:lpstr>R-3.3.2</vt:lpstr>
      <vt:lpstr>R-3.3.3</vt:lpstr>
      <vt:lpstr>R-3.4</vt:lpstr>
      <vt:lpstr>R-3.4.1</vt:lpstr>
      <vt:lpstr>R-3.5</vt:lpstr>
      <vt:lpstr>R-3.5.1</vt:lpstr>
      <vt:lpstr>R-3.6</vt:lpstr>
      <vt:lpstr>R-4</vt:lpstr>
      <vt:lpstr>R-4.1 </vt:lpstr>
      <vt:lpstr>R-4.1.1</vt:lpstr>
      <vt:lpstr>R-4.2 </vt:lpstr>
      <vt:lpstr>R-5</vt:lpstr>
      <vt:lpstr>R-5.1</vt:lpstr>
      <vt:lpstr>R-5.2</vt:lpstr>
      <vt:lpstr>R-5.3</vt:lpstr>
      <vt:lpstr>Subramal X53</vt:lpstr>
      <vt:lpstr>Subramal X54</vt:lpstr>
      <vt:lpstr>Subramal X55</vt:lpstr>
      <vt:lpstr>Subramal X56</vt:lpstr>
      <vt:lpstr>Subramal X57</vt:lpstr>
      <vt:lpstr>Subramal X58</vt:lpstr>
      <vt:lpstr>Subramal X59</vt:lpstr>
      <vt:lpstr>Subramal X60</vt:lpstr>
      <vt:lpstr>Subramal X61</vt:lpstr>
      <vt:lpstr>Subramal X62</vt:lpstr>
      <vt:lpstr>Subramal X63</vt:lpstr>
      <vt:lpstr>Subramal X64</vt:lpstr>
      <vt:lpstr>Subramal X65</vt:lpstr>
      <vt:lpstr>Subramal X66</vt:lpstr>
      <vt:lpstr>Subramal X67</vt:lpstr>
      <vt:lpstr>Subramal X68</vt:lpstr>
      <vt:lpstr>Subramal X69</vt:lpstr>
      <vt:lpstr>Subramal X70</vt:lpstr>
      <vt:lpstr>Subramal X71</vt:lpstr>
      <vt:lpstr>Subramal X72</vt:lpstr>
      <vt:lpstr>Subramal X73</vt:lpstr>
      <vt:lpstr>Subramal X74</vt:lpstr>
      <vt:lpstr>Subramal X75</vt:lpstr>
      <vt:lpstr>Subramal X76</vt:lpstr>
      <vt:lpstr>Subramal X77</vt:lpstr>
      <vt:lpstr>Subramal X78</vt:lpstr>
      <vt:lpstr>Subramal X79</vt:lpstr>
      <vt:lpstr>Subramal X80</vt:lpstr>
      <vt:lpstr>Subramal X81</vt:lpstr>
      <vt:lpstr>Subramal X82</vt:lpstr>
      <vt:lpstr>Subramal X83</vt:lpstr>
      <vt:lpstr>Subramal X84</vt:lpstr>
      <vt:lpstr>Subramal X85</vt:lpstr>
      <vt:lpstr>Subramal X86</vt:lpstr>
      <vt:lpstr>Subramal X87</vt:lpstr>
      <vt:lpstr>Subramal X88</vt:lpstr>
      <vt:lpstr>Subramal X89</vt:lpstr>
      <vt:lpstr>Subramal X90</vt:lpstr>
      <vt:lpstr>Info</vt:lpstr>
      <vt:lpstr>' R-3.1 '!Títulos_a_imprimir</vt:lpstr>
      <vt:lpstr>'F-01'!Títulos_a_imprimir</vt:lpstr>
      <vt:lpstr>'OLT CEAD'!Títulos_a_imprimir</vt:lpstr>
      <vt:lpstr>'R-1'!Títulos_a_imprimir</vt:lpstr>
      <vt:lpstr>'R-1.1'!Títulos_a_imprimir</vt:lpstr>
      <vt:lpstr>'R-1.2'!Títulos_a_imprimir</vt:lpstr>
      <vt:lpstr>'R-1.2.1'!Títulos_a_imprimir</vt:lpstr>
      <vt:lpstr>'R-1.3'!Títulos_a_imprimir</vt:lpstr>
      <vt:lpstr>'R-1.3.1'!Títulos_a_imprimir</vt:lpstr>
      <vt:lpstr>'R-1.3.2'!Títulos_a_imprimir</vt:lpstr>
      <vt:lpstr>'R-1.3.3'!Títulos_a_imprimir</vt:lpstr>
      <vt:lpstr>'R-1.3.4'!Títulos_a_imprimir</vt:lpstr>
      <vt:lpstr>'R-2'!Títulos_a_imprimir</vt:lpstr>
      <vt:lpstr>'R-2.1'!Títulos_a_imprimir</vt:lpstr>
      <vt:lpstr>'R-2.2 '!Títulos_a_imprimir</vt:lpstr>
      <vt:lpstr>'R-2.3 '!Títulos_a_imprimir</vt:lpstr>
      <vt:lpstr>'R-2.3.1'!Títulos_a_imprimir</vt:lpstr>
      <vt:lpstr>'R-2.3.2'!Títulos_a_imprimir</vt:lpstr>
      <vt:lpstr>'R-2.3.2.1'!Títulos_a_imprimir</vt:lpstr>
      <vt:lpstr>'R-2.3.3'!Títulos_a_imprimir</vt:lpstr>
      <vt:lpstr>'R-2.3.3.1'!Títulos_a_imprimir</vt:lpstr>
      <vt:lpstr>'R-2.3.4'!Títulos_a_imprimir</vt:lpstr>
      <vt:lpstr>'R-3 '!Títulos_a_imprimir</vt:lpstr>
      <vt:lpstr>'R-3.2 '!Títulos_a_imprimir</vt:lpstr>
      <vt:lpstr>'R-3.3 '!Títulos_a_imprimir</vt:lpstr>
      <vt:lpstr>'R-3.3.1'!Títulos_a_imprimir</vt:lpstr>
      <vt:lpstr>'R-3.3.1.1'!Títulos_a_imprimir</vt:lpstr>
      <vt:lpstr>'R-3.3.2'!Títulos_a_imprimir</vt:lpstr>
      <vt:lpstr>'R-3.3.3'!Títulos_a_imprimir</vt:lpstr>
      <vt:lpstr>'R-3.4'!Títulos_a_imprimir</vt:lpstr>
      <vt:lpstr>'R-3.4.1'!Títulos_a_imprimir</vt:lpstr>
      <vt:lpstr>'R-3.5'!Títulos_a_imprimir</vt:lpstr>
      <vt:lpstr>'R-3.5.1'!Títulos_a_imprimir</vt:lpstr>
      <vt:lpstr>'R-3.6'!Títulos_a_imprimir</vt:lpstr>
      <vt:lpstr>'R-4'!Títulos_a_imprimir</vt:lpstr>
      <vt:lpstr>'R-4.1 '!Títulos_a_imprimir</vt:lpstr>
      <vt:lpstr>'R-4.1.1'!Títulos_a_imprimir</vt:lpstr>
      <vt:lpstr>'R-4.2 '!Títulos_a_imprimir</vt:lpstr>
      <vt:lpstr>'R-5'!Títulos_a_imprimir</vt:lpstr>
      <vt:lpstr>'R-5.1'!Títulos_a_imprimir</vt:lpstr>
      <vt:lpstr>'R-5.2'!Títulos_a_imprimir</vt:lpstr>
      <vt:lpstr>'R-5.3'!Títulos_a_imprimir</vt:lpstr>
      <vt:lpstr>Resumen!Títulos_a_imprimir</vt:lpstr>
      <vt:lpstr>'Subramal X53'!Títulos_a_imprimir</vt:lpstr>
      <vt:lpstr>'Subramal X54'!Títulos_a_imprimir</vt:lpstr>
      <vt:lpstr>'Subramal X55'!Títulos_a_imprimir</vt:lpstr>
      <vt:lpstr>'Subramal X56'!Títulos_a_imprimir</vt:lpstr>
      <vt:lpstr>'Subramal X57'!Títulos_a_imprimir</vt:lpstr>
      <vt:lpstr>'Subramal X58'!Títulos_a_imprimir</vt:lpstr>
      <vt:lpstr>'Subramal X59'!Títulos_a_imprimir</vt:lpstr>
      <vt:lpstr>'Subramal X60'!Títulos_a_imprimir</vt:lpstr>
      <vt:lpstr>'Subramal X61'!Títulos_a_imprimir</vt:lpstr>
      <vt:lpstr>'Subramal X62'!Títulos_a_imprimir</vt:lpstr>
      <vt:lpstr>'Subramal X63'!Títulos_a_imprimir</vt:lpstr>
      <vt:lpstr>'Subramal X64'!Títulos_a_imprimir</vt:lpstr>
      <vt:lpstr>'Subramal X65'!Títulos_a_imprimir</vt:lpstr>
      <vt:lpstr>'Subramal X66'!Títulos_a_imprimir</vt:lpstr>
      <vt:lpstr>'Subramal X67'!Títulos_a_imprimir</vt:lpstr>
      <vt:lpstr>'Subramal X68'!Títulos_a_imprimir</vt:lpstr>
      <vt:lpstr>'Subramal X69'!Títulos_a_imprimir</vt:lpstr>
      <vt:lpstr>'Subramal X70'!Títulos_a_imprimir</vt:lpstr>
      <vt:lpstr>'Subramal X71'!Títulos_a_imprimir</vt:lpstr>
      <vt:lpstr>'Subramal X72'!Títulos_a_imprimir</vt:lpstr>
      <vt:lpstr>'Subramal X73'!Títulos_a_imprimir</vt:lpstr>
      <vt:lpstr>'Subramal X74'!Títulos_a_imprimir</vt:lpstr>
      <vt:lpstr>'Subramal X75'!Títulos_a_imprimir</vt:lpstr>
      <vt:lpstr>'Subramal X76'!Títulos_a_imprimir</vt:lpstr>
      <vt:lpstr>'Subramal X77'!Títulos_a_imprimir</vt:lpstr>
      <vt:lpstr>'Subramal X78'!Títulos_a_imprimir</vt:lpstr>
      <vt:lpstr>'Subramal X79'!Títulos_a_imprimir</vt:lpstr>
      <vt:lpstr>'Subramal X80'!Títulos_a_imprimir</vt:lpstr>
      <vt:lpstr>'Subramal X81'!Títulos_a_imprimir</vt:lpstr>
      <vt:lpstr>'Subramal X82'!Títulos_a_imprimir</vt:lpstr>
      <vt:lpstr>'Subramal X83'!Títulos_a_imprimir</vt:lpstr>
      <vt:lpstr>'Subramal X84'!Títulos_a_imprimir</vt:lpstr>
      <vt:lpstr>'Subramal X85'!Títulos_a_imprimir</vt:lpstr>
      <vt:lpstr>'Subramal X86'!Títulos_a_imprimir</vt:lpstr>
      <vt:lpstr>'Subramal X87'!Títulos_a_imprimir</vt:lpstr>
      <vt:lpstr>'Subramal X88'!Títulos_a_imprimir</vt:lpstr>
      <vt:lpstr>'Subramal X89'!Títulos_a_imprimir</vt:lpstr>
      <vt:lpstr>'Subramal X90'!Títulos_a_imprimir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Mendoza Loayza</dc:creator>
  <cp:lastModifiedBy>a382</cp:lastModifiedBy>
  <cp:lastPrinted>2019-11-25T18:34:22Z</cp:lastPrinted>
  <dcterms:created xsi:type="dcterms:W3CDTF">2018-01-26T20:00:31Z</dcterms:created>
  <dcterms:modified xsi:type="dcterms:W3CDTF">2024-02-29T19:55:41Z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(3)KnENgNBCoT6zrjdNxy6gioiiHZvowB64Y7KzzXKCCr0eIPZjV4SN364xW/4aAtm7f1R7JZU9
b4EC+X9eIjua+ZriPF1L5kkpe3kyRtEJfmg/umuubUo9YPiP4SuJOWpTSQxc/sXjPrK3s47C
pIhTJmufMP/2OgV3zf/ZiwdrjQzHB1eDN2nTT3XfGigwANk39GxAaQd2GjKa4LjTZJba9zRv
DkaIbbUMGiJdkfUpSW</vt:lpwstr>
  </property>
  <property fmtid="{D5CDD505-2E9C-101B-9397-08002B2CF9AE}" pid="3" name="_2015_ms_pID_7253431">
    <vt:lpwstr>O1ZD9Xwt8mL3q8x2qM0KzF3OfGknofrJX8oUqvJepBE2egCJkWCLE0
WxqBX9LLQcZ2Rl7Z22I4NG6qFwmEG7//nUhRcbGx4jxg91RshxEehUjLvN+C+KxTm5aoJaPt
TCrmCn7c0C4YUKixtbRw/A99m9skC2Bl5P86nfFN81lBdboctQ7kj7GwFe9OF2nXyJRRexI2
DZ8O/p1CCwBzHb+Gs1jC7RDsDODIloJ6V0+J</vt:lpwstr>
  </property>
  <property fmtid="{D5CDD505-2E9C-101B-9397-08002B2CF9AE}" pid="4" name="_2015_ms_pID_7253432">
    <vt:lpwstr>CQ==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1575895737</vt:lpwstr>
  </property>
</Properties>
</file>