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mclaughlin/Library/CloudStorage/OneDrive-SubtvU/Alex-McLaughlin/Loyality Scheme/"/>
    </mc:Choice>
  </mc:AlternateContent>
  <xr:revisionPtr revIDLastSave="0" documentId="13_ncr:1_{87ECF4D6-0FA4-9B4F-BFB3-1729381C8718}" xr6:coauthVersionLast="47" xr6:coauthVersionMax="47" xr10:uidLastSave="{00000000-0000-0000-0000-000000000000}"/>
  <bookViews>
    <workbookView xWindow="2880" yWindow="880" windowWidth="30240" windowHeight="17720" xr2:uid="{A0095DDC-8E5F-8542-BAAD-5C4BF5024C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H12" i="1"/>
  <c r="F12" i="1"/>
  <c r="G15" i="1"/>
  <c r="H15" i="1"/>
  <c r="F15" i="1"/>
  <c r="M13" i="1"/>
  <c r="N13" i="1" s="1"/>
  <c r="O13" i="1" s="1"/>
  <c r="O11" i="1"/>
  <c r="M11" i="1"/>
  <c r="M2" i="1" l="1"/>
  <c r="N11" i="1"/>
  <c r="M9" i="1"/>
  <c r="O9" i="1" s="1"/>
  <c r="O7" i="1"/>
  <c r="N7" i="1"/>
  <c r="M7" i="1"/>
  <c r="N4" i="1"/>
  <c r="O2" i="1"/>
  <c r="O4" i="1" s="1"/>
  <c r="M4" i="1"/>
  <c r="F7" i="1"/>
  <c r="G7" i="1"/>
  <c r="H7" i="1"/>
  <c r="G4" i="1"/>
  <c r="H2" i="1"/>
  <c r="H4" i="1" s="1"/>
  <c r="F2" i="1"/>
  <c r="F4" i="1" s="1"/>
  <c r="H8" i="1" l="1"/>
  <c r="H17" i="1" s="1"/>
  <c r="O8" i="1"/>
  <c r="O10" i="1" s="1"/>
  <c r="N9" i="1"/>
  <c r="N8" i="1"/>
  <c r="M8" i="1"/>
  <c r="M10" i="1" s="1"/>
  <c r="M12" i="1" s="1"/>
  <c r="M14" i="1" s="1"/>
  <c r="M16" i="1" s="1"/>
  <c r="M18" i="1" s="1"/>
  <c r="G8" i="1"/>
  <c r="G17" i="1" s="1"/>
  <c r="F8" i="1"/>
  <c r="F17" i="1" s="1"/>
  <c r="M21" i="1" l="1"/>
  <c r="M22" i="1" s="1"/>
  <c r="H18" i="1"/>
  <c r="N10" i="1"/>
  <c r="N12" i="1" s="1"/>
  <c r="N14" i="1" s="1"/>
  <c r="N16" i="1" s="1"/>
  <c r="N18" i="1" s="1"/>
  <c r="O12" i="1"/>
  <c r="O14" i="1" s="1"/>
  <c r="O16" i="1" s="1"/>
  <c r="O18" i="1" s="1"/>
  <c r="G18" i="1"/>
  <c r="F18" i="1" l="1"/>
  <c r="O21" i="1"/>
  <c r="O22" i="1" s="1"/>
  <c r="N21" i="1"/>
  <c r="N22" i="1" s="1"/>
</calcChain>
</file>

<file path=xl/sharedStrings.xml><?xml version="1.0" encoding="utf-8"?>
<sst xmlns="http://schemas.openxmlformats.org/spreadsheetml/2006/main" count="68" uniqueCount="45">
  <si>
    <t>Conversion to Customers</t>
  </si>
  <si>
    <t>Active App Users</t>
  </si>
  <si>
    <t>Conversion to App Users</t>
  </si>
  <si>
    <t>Rockbox Population</t>
  </si>
  <si>
    <t>Rockbox Conversion Rate</t>
  </si>
  <si>
    <t>Visitors to Subtv Venues</t>
  </si>
  <si>
    <t>https://www.rockboxadvertising.com/</t>
  </si>
  <si>
    <t>App Users From Subtv</t>
  </si>
  <si>
    <t>App Users From Rockbox</t>
  </si>
  <si>
    <t>Average Purchase Value</t>
  </si>
  <si>
    <t>Number ASOS Transactions Subtv</t>
  </si>
  <si>
    <t>Pessimistic</t>
  </si>
  <si>
    <t>Likely</t>
  </si>
  <si>
    <t>Optimistic</t>
  </si>
  <si>
    <t>Total Sessions</t>
  </si>
  <si>
    <t>Sessions Per Customer</t>
  </si>
  <si>
    <t>Proportion Active Sessions</t>
  </si>
  <si>
    <t>Total Active Sessions</t>
  </si>
  <si>
    <t>Impressions Per Active Session</t>
  </si>
  <si>
    <t>Total Impressions</t>
  </si>
  <si>
    <t>Conversion Rate</t>
  </si>
  <si>
    <t>Average Order Value</t>
  </si>
  <si>
    <t>Total ASOS Sales</t>
  </si>
  <si>
    <t>Column1</t>
  </si>
  <si>
    <t>Click Through Rate</t>
  </si>
  <si>
    <t>Average Yearly Purchases (Customers)</t>
  </si>
  <si>
    <t>Weekly Spend on Coffee</t>
  </si>
  <si>
    <t xml:space="preserve">https://www.wholesalecoffeecompany.co.uk/blog/new-research-reveals-uks-coffee-spending-habits/ </t>
  </si>
  <si>
    <t>Percentage Spend on Coffee</t>
  </si>
  <si>
    <t>Costa Market Share (Real World)</t>
  </si>
  <si>
    <t>Average Weekly Spend Students</t>
  </si>
  <si>
    <t>UCAS</t>
  </si>
  <si>
    <t>Source</t>
  </si>
  <si>
    <t>Internal Data</t>
  </si>
  <si>
    <t>Internal Data &amp; Predictions</t>
  </si>
  <si>
    <t>Pedictions</t>
  </si>
  <si>
    <t>Consultant &amp; https://www.speedcommerce.com/insights/ecommerce-benchmarks-conversion-rates-by-industry-over-by-year/</t>
  </si>
  <si>
    <t>Consultant</t>
  </si>
  <si>
    <t>Total Spend Costa Subtv</t>
  </si>
  <si>
    <t>Number Costa Transactions Subtv</t>
  </si>
  <si>
    <t>Total Customer Yearly Gift Card Spend</t>
  </si>
  <si>
    <t>Percentage Costa Impressions</t>
  </si>
  <si>
    <t>Costa Impressions</t>
  </si>
  <si>
    <t>Costa Views</t>
  </si>
  <si>
    <t>50 brands approx on tillo, therefore 2% each but will oush Costa as our exclusive coffee partner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</si>
</sst>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&quot;£&quot;#,##0.00"/>
    <numFmt numFmtId="166" formatCode="0.0"/>
    <numFmt numFmtId="167" formatCode="&quot;£&quot;#,##0"/>
  </numFmts>
  <fonts count="8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theme="1"/>
      <name val="Calibri"/>
      <family val="2"/>
    </font>
    <font>
      <b/>
      <sz val="14"/>
      <color theme="1"/>
      <name val="Aptos Narrow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3" fontId="0" fillId="0" borderId="0" xfId="0" applyNumberFormat="1"/>
    <xf numFmtId="9" fontId="0" fillId="0" borderId="0" xfId="0" applyNumberFormat="1"/>
    <xf numFmtId="0" fontId="1" fillId="0" borderId="0" xfId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165" fontId="2" fillId="0" borderId="0" xfId="0" applyNumberFormat="1" applyFont="1"/>
    <xf numFmtId="1" fontId="2" fillId="0" borderId="0" xfId="0" applyNumberFormat="1" applyFont="1"/>
    <xf numFmtId="0" fontId="3" fillId="0" borderId="0" xfId="0" applyFon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7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0" applyFont="1"/>
    <xf numFmtId="167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6" fontId="6" fillId="0" borderId="0" xfId="0" applyNumberFormat="1" applyFont="1" applyAlignment="1">
      <alignment horizontal="center"/>
    </xf>
    <xf numFmtId="0" fontId="0" fillId="0" borderId="0" xfId="0" applyFill="1"/>
    <xf numFmtId="164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9"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1513840</xdr:colOff>
      <xdr:row>9</xdr:row>
      <xdr:rowOff>40640</xdr:rowOff>
    </xdr:from>
    <xdr:to>
      <xdr:col>2</xdr:col>
      <xdr:colOff>411480</xdr:colOff>
      <xdr:row>16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925A9E-1C99-2A9F-1144-2E4A187E4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3840" y="1869440"/>
          <a:ext cx="1935480" cy="1549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8752E7-4379-4E4B-AF12-DDED6F5DA79C}" name="Table1" displayName="Table1" ref="E1:H18" totalsRowShown="0">
  <autoFilter ref="E1:H18" xr:uid="{F48752E7-4379-4E4B-AF12-DDED6F5DA79C}"/>
  <tableColumns count="4">
    <tableColumn id="1" xr3:uid="{518D7F3D-62A8-8741-A135-79C976D1848C}" name="Column1"/>
    <tableColumn id="2" xr3:uid="{15885B75-A5DE-0541-B966-6FD06E9FF2AE}" name="Pessimistic" dataDxfId="8"/>
    <tableColumn id="3" xr3:uid="{753D3EEE-4AE2-7140-AA84-7D4D0E47B005}" name="Likely" dataDxfId="7"/>
    <tableColumn id="4" xr3:uid="{7FB7FDD2-BC57-584C-9A24-1132D54E8284}" name="Optimistic" dataDxfId="6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A67F96-0A11-E14E-A21A-F583E73D3EA7}" name="Table2" displayName="Table2" ref="L1:O22" totalsRowShown="0" headerRowDxfId="5" dataDxfId="4">
  <autoFilter ref="L1:O22" xr:uid="{DDA67F96-0A11-E14E-A21A-F583E73D3EA7}"/>
  <tableColumns count="4">
    <tableColumn id="1" xr3:uid="{70240E8F-9647-9443-BC52-5922B0C73132}" name="Column1" dataDxfId="3"/>
    <tableColumn id="2" xr3:uid="{0E467C07-020D-FF4D-BC44-14F5D0B67063}" name="Pessimistic" dataDxfId="2"/>
    <tableColumn id="3" xr3:uid="{63B56CA1-7EDC-CC43-878E-925429763187}" name="Likely" dataDxfId="1"/>
    <tableColumn id="4" xr3:uid="{91FE7774-526B-4240-8DD8-32ACEDFEF41D}" name="Optimistic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ockboxadvertising.com/" TargetMode="External"/><Relationship Id="rId2" Type="http://schemas.openxmlformats.org/officeDocument/2006/relationships/hyperlink" Target="https://www.wholesalecoffeecompany.co.uk/blog/new-research-reveals-uks-coffee-spending-habits/" TargetMode="External"/><Relationship Id="rId1" Type="http://schemas.openxmlformats.org/officeDocument/2006/relationships/hyperlink" Target="https://www.rockboxadvertising.com/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1E73A-F259-E94B-B600-4AEF6EA281B8}">
  <dimension ref="A1:U36"/>
  <sheetViews>
    <sheetView tabSelected="1" topLeftCell="B1" zoomScale="125" workbookViewId="0">
      <selection activeCell="E27" sqref="E27"/>
    </sheetView>
  </sheetViews>
  <sheetFormatPr baseColWidth="10" defaultRowHeight="16" x14ac:dyDescent="0.2"/>
  <cols>
    <col min="1" max="1" width="29" customWidth="1"/>
    <col min="5" max="5" width="53.5" bestFit="1" customWidth="1"/>
    <col min="6" max="6" width="12.6640625" customWidth="1"/>
    <col min="8" max="8" width="12" customWidth="1"/>
    <col min="12" max="12" width="26" bestFit="1" customWidth="1"/>
    <col min="13" max="13" width="12.6640625" customWidth="1"/>
    <col min="14" max="14" width="11.33203125" bestFit="1" customWidth="1"/>
    <col min="15" max="15" width="12" customWidth="1"/>
  </cols>
  <sheetData>
    <row r="1" spans="1:21" x14ac:dyDescent="0.2">
      <c r="E1" t="s">
        <v>23</v>
      </c>
      <c r="F1" t="s">
        <v>11</v>
      </c>
      <c r="G1" t="s">
        <v>12</v>
      </c>
      <c r="H1" t="s">
        <v>13</v>
      </c>
      <c r="I1" t="s">
        <v>32</v>
      </c>
      <c r="L1" t="s">
        <v>23</v>
      </c>
      <c r="M1" t="s">
        <v>11</v>
      </c>
      <c r="N1" t="s">
        <v>12</v>
      </c>
      <c r="O1" t="s">
        <v>13</v>
      </c>
      <c r="P1" t="s">
        <v>32</v>
      </c>
      <c r="Q1" s="27"/>
    </row>
    <row r="2" spans="1:21" x14ac:dyDescent="0.2">
      <c r="B2" s="1"/>
      <c r="E2" t="s">
        <v>5</v>
      </c>
      <c r="F2" s="10">
        <f>0.95*G2</f>
        <v>682884.7</v>
      </c>
      <c r="G2" s="10">
        <v>718826</v>
      </c>
      <c r="H2" s="11">
        <f>1.05*G2</f>
        <v>754767.3</v>
      </c>
      <c r="I2" t="s">
        <v>33</v>
      </c>
      <c r="L2" t="s">
        <v>5</v>
      </c>
      <c r="M2" s="10">
        <f>0.95*N2</f>
        <v>682884.7</v>
      </c>
      <c r="N2" s="10">
        <v>718826</v>
      </c>
      <c r="O2" s="11">
        <f>1.05*N2</f>
        <v>754767.3</v>
      </c>
      <c r="P2" t="s">
        <v>33</v>
      </c>
      <c r="Q2" s="30"/>
      <c r="U2" s="3"/>
    </row>
    <row r="3" spans="1:21" x14ac:dyDescent="0.2">
      <c r="B3" s="4"/>
      <c r="E3" t="s">
        <v>2</v>
      </c>
      <c r="F3" s="12">
        <v>2.5000000000000001E-2</v>
      </c>
      <c r="G3" s="12">
        <v>3.5000000000000003E-2</v>
      </c>
      <c r="H3" s="12">
        <v>4.4999999999999998E-2</v>
      </c>
      <c r="I3" t="s">
        <v>34</v>
      </c>
      <c r="L3" t="s">
        <v>2</v>
      </c>
      <c r="M3" s="12">
        <v>2.5000000000000001E-2</v>
      </c>
      <c r="N3" s="12">
        <v>3.5000000000000003E-2</v>
      </c>
      <c r="O3" s="12">
        <v>4.4999999999999998E-2</v>
      </c>
      <c r="P3" t="s">
        <v>34</v>
      </c>
      <c r="Q3" s="30"/>
      <c r="T3" s="2"/>
      <c r="U3" s="3"/>
    </row>
    <row r="4" spans="1:21" x14ac:dyDescent="0.2">
      <c r="B4" s="1"/>
      <c r="C4" s="1"/>
      <c r="D4" s="1"/>
      <c r="E4" t="s">
        <v>7</v>
      </c>
      <c r="F4" s="10">
        <f t="shared" ref="F4:H4" si="0">F2*F3</f>
        <v>17072.1175</v>
      </c>
      <c r="G4" s="10">
        <f t="shared" si="0"/>
        <v>25158.910000000003</v>
      </c>
      <c r="H4" s="10">
        <f t="shared" si="0"/>
        <v>33964.5285</v>
      </c>
      <c r="L4" t="s">
        <v>7</v>
      </c>
      <c r="M4" s="10">
        <f>M2*M3</f>
        <v>17072.1175</v>
      </c>
      <c r="N4" s="10">
        <f>N2*N3</f>
        <v>25158.910000000003</v>
      </c>
      <c r="O4" s="10">
        <f>O2*O3</f>
        <v>33964.5285</v>
      </c>
      <c r="Q4" s="30"/>
      <c r="T4" s="2"/>
      <c r="U4" s="3"/>
    </row>
    <row r="5" spans="1:21" x14ac:dyDescent="0.2">
      <c r="B5" s="1"/>
      <c r="C5" s="3"/>
      <c r="E5" t="s">
        <v>3</v>
      </c>
      <c r="F5" s="10">
        <v>2000000</v>
      </c>
      <c r="G5" s="10">
        <v>2000000</v>
      </c>
      <c r="H5" s="10">
        <v>2000000</v>
      </c>
      <c r="I5" s="3" t="s">
        <v>6</v>
      </c>
      <c r="L5" t="s">
        <v>3</v>
      </c>
      <c r="M5" s="10">
        <v>2000000</v>
      </c>
      <c r="N5" s="10">
        <v>2000000</v>
      </c>
      <c r="O5" s="10">
        <v>2000000</v>
      </c>
      <c r="P5" s="3" t="s">
        <v>6</v>
      </c>
      <c r="Q5" s="30"/>
    </row>
    <row r="6" spans="1:21" x14ac:dyDescent="0.2">
      <c r="B6" s="4"/>
      <c r="E6" t="s">
        <v>4</v>
      </c>
      <c r="F6" s="12">
        <v>5.0000000000000001E-4</v>
      </c>
      <c r="G6" s="12">
        <v>1E-3</v>
      </c>
      <c r="H6" s="12">
        <v>2E-3</v>
      </c>
      <c r="I6" t="s">
        <v>35</v>
      </c>
      <c r="L6" t="s">
        <v>4</v>
      </c>
      <c r="M6" s="12">
        <v>1E-3</v>
      </c>
      <c r="N6" s="12">
        <v>2E-3</v>
      </c>
      <c r="O6" s="12">
        <v>3.0000000000000001E-3</v>
      </c>
      <c r="P6" t="s">
        <v>35</v>
      </c>
      <c r="Q6" s="30"/>
    </row>
    <row r="7" spans="1:21" x14ac:dyDescent="0.2">
      <c r="B7" s="1"/>
      <c r="C7" s="1"/>
      <c r="D7" s="1"/>
      <c r="E7" t="s">
        <v>8</v>
      </c>
      <c r="F7" s="10">
        <f t="shared" ref="F7:H7" si="1">F5*F6</f>
        <v>1000</v>
      </c>
      <c r="G7" s="10">
        <f t="shared" si="1"/>
        <v>2000</v>
      </c>
      <c r="H7" s="10">
        <f t="shared" si="1"/>
        <v>4000</v>
      </c>
      <c r="L7" t="s">
        <v>8</v>
      </c>
      <c r="M7" s="10">
        <f>M5*M6</f>
        <v>2000</v>
      </c>
      <c r="N7" s="10">
        <f>N5*N6</f>
        <v>4000</v>
      </c>
      <c r="O7" s="10">
        <f>O5*O6</f>
        <v>6000</v>
      </c>
      <c r="P7" s="11"/>
      <c r="Q7" s="30"/>
    </row>
    <row r="8" spans="1:21" x14ac:dyDescent="0.2">
      <c r="B8" s="1"/>
      <c r="C8" s="1"/>
      <c r="D8" s="1"/>
      <c r="E8" t="s">
        <v>1</v>
      </c>
      <c r="F8" s="10">
        <f t="shared" ref="F8:G8" si="2">F4+F7</f>
        <v>18072.1175</v>
      </c>
      <c r="G8" s="10">
        <f t="shared" si="2"/>
        <v>27158.910000000003</v>
      </c>
      <c r="H8" s="10">
        <f>H4+H7</f>
        <v>37964.5285</v>
      </c>
      <c r="L8" t="s">
        <v>1</v>
      </c>
      <c r="M8" s="10">
        <f>M4+M7</f>
        <v>19072.1175</v>
      </c>
      <c r="N8" s="10">
        <f>N4+N7</f>
        <v>29158.910000000003</v>
      </c>
      <c r="O8" s="10">
        <f>O4+O7</f>
        <v>39964.5285</v>
      </c>
      <c r="P8" s="11"/>
      <c r="Q8" s="30"/>
    </row>
    <row r="9" spans="1:21" x14ac:dyDescent="0.2">
      <c r="E9" t="s">
        <v>0</v>
      </c>
      <c r="F9" s="15">
        <v>0.1</v>
      </c>
      <c r="G9" s="15">
        <v>0.15</v>
      </c>
      <c r="H9" s="15">
        <v>0.2</v>
      </c>
      <c r="I9" t="s">
        <v>36</v>
      </c>
      <c r="L9" t="s">
        <v>15</v>
      </c>
      <c r="M9" s="18">
        <f>176840/17755</f>
        <v>9.9600112644325538</v>
      </c>
      <c r="N9" s="18">
        <f>M9*1.05</f>
        <v>10.458011827654182</v>
      </c>
      <c r="O9" s="18">
        <f>M9*1.1</f>
        <v>10.956012390875809</v>
      </c>
      <c r="P9" s="11" t="s">
        <v>33</v>
      </c>
      <c r="Q9" s="30"/>
    </row>
    <row r="10" spans="1:21" x14ac:dyDescent="0.2">
      <c r="B10" s="5"/>
      <c r="E10" t="s">
        <v>25</v>
      </c>
      <c r="F10" s="11">
        <v>15</v>
      </c>
      <c r="G10" s="11">
        <v>20</v>
      </c>
      <c r="H10" s="11">
        <v>25</v>
      </c>
      <c r="I10" t="s">
        <v>37</v>
      </c>
      <c r="L10" t="s">
        <v>14</v>
      </c>
      <c r="M10" s="10">
        <f>M9*M8</f>
        <v>189958.50513658125</v>
      </c>
      <c r="N10" s="10">
        <f>N9*N8</f>
        <v>304944.22566150385</v>
      </c>
      <c r="O10" s="10">
        <f>O9*O8</f>
        <v>437851.86944150942</v>
      </c>
      <c r="P10" s="11"/>
      <c r="Q10" s="30"/>
    </row>
    <row r="11" spans="1:21" x14ac:dyDescent="0.2">
      <c r="B11" s="4"/>
      <c r="E11" t="s">
        <v>9</v>
      </c>
      <c r="F11" s="13">
        <v>25</v>
      </c>
      <c r="G11" s="13">
        <v>30</v>
      </c>
      <c r="H11" s="13">
        <v>35</v>
      </c>
      <c r="I11" t="s">
        <v>37</v>
      </c>
      <c r="L11" t="s">
        <v>16</v>
      </c>
      <c r="M11" s="12">
        <f>148254/176840</f>
        <v>0.83835105179823566</v>
      </c>
      <c r="N11" s="12">
        <f>148254/176840</f>
        <v>0.83835105179823566</v>
      </c>
      <c r="O11" s="12">
        <f>148254/176840</f>
        <v>0.83835105179823566</v>
      </c>
      <c r="P11" s="11" t="s">
        <v>33</v>
      </c>
      <c r="Q11" s="30"/>
    </row>
    <row r="12" spans="1:21" x14ac:dyDescent="0.2">
      <c r="B12" s="4"/>
      <c r="E12" t="s">
        <v>40</v>
      </c>
      <c r="F12" s="13">
        <f>F10*F11</f>
        <v>375</v>
      </c>
      <c r="G12" s="13">
        <f t="shared" ref="G12:H12" si="3">G10*G11</f>
        <v>600</v>
      </c>
      <c r="H12" s="13">
        <f t="shared" si="3"/>
        <v>875</v>
      </c>
      <c r="L12" t="s">
        <v>17</v>
      </c>
      <c r="M12" s="10">
        <f>M11*M10</f>
        <v>159251.91257927346</v>
      </c>
      <c r="N12" s="10">
        <f t="shared" ref="N12:O12" si="4">N11*N10</f>
        <v>255650.31232312028</v>
      </c>
      <c r="O12" s="10">
        <f t="shared" si="4"/>
        <v>367073.57527811319</v>
      </c>
      <c r="P12" s="11"/>
      <c r="Q12" s="30"/>
    </row>
    <row r="13" spans="1:21" x14ac:dyDescent="0.2">
      <c r="B13" s="5"/>
      <c r="C13" s="5"/>
      <c r="D13" s="5"/>
      <c r="E13" t="s">
        <v>30</v>
      </c>
      <c r="F13" s="13">
        <v>219</v>
      </c>
      <c r="G13" s="13">
        <v>219</v>
      </c>
      <c r="H13" s="13">
        <v>219</v>
      </c>
      <c r="I13" t="s">
        <v>31</v>
      </c>
      <c r="J13" s="9"/>
      <c r="L13" t="s">
        <v>18</v>
      </c>
      <c r="M13" s="18">
        <f>2631874/148254</f>
        <v>17.75246536349778</v>
      </c>
      <c r="N13" s="18">
        <f>Table2[[#This Row],[Pessimistic]]+1</f>
        <v>18.75246536349778</v>
      </c>
      <c r="O13" s="18">
        <f>Table2[[#This Row],[Likely]]+1</f>
        <v>19.75246536349778</v>
      </c>
      <c r="P13" s="11" t="s">
        <v>33</v>
      </c>
      <c r="Q13" s="30"/>
    </row>
    <row r="14" spans="1:21" x14ac:dyDescent="0.2">
      <c r="B14" s="4"/>
      <c r="C14" s="4"/>
      <c r="D14" s="4"/>
      <c r="E14" t="s">
        <v>26</v>
      </c>
      <c r="F14" s="14">
        <v>5.5</v>
      </c>
      <c r="G14" s="14">
        <v>6.5</v>
      </c>
      <c r="H14" s="14">
        <v>7.5</v>
      </c>
      <c r="I14" s="3" t="s">
        <v>27</v>
      </c>
      <c r="J14" s="9"/>
      <c r="L14" t="s">
        <v>19</v>
      </c>
      <c r="M14" s="10">
        <f>M13*M12</f>
        <v>2827114.0621343283</v>
      </c>
      <c r="N14" s="10">
        <f t="shared" ref="N14:O14" si="5">N13*N12</f>
        <v>4794073.6270067031</v>
      </c>
      <c r="O14" s="10">
        <f t="shared" si="5"/>
        <v>7250608.081536226</v>
      </c>
      <c r="P14" s="11"/>
      <c r="Q14" s="30"/>
    </row>
    <row r="15" spans="1:21" x14ac:dyDescent="0.2">
      <c r="B15" s="5"/>
      <c r="C15" s="5"/>
      <c r="D15" s="5"/>
      <c r="E15" t="s">
        <v>28</v>
      </c>
      <c r="F15" s="12">
        <f>F14/F13</f>
        <v>2.5114155251141551E-2</v>
      </c>
      <c r="G15" s="12">
        <f>G14/G13</f>
        <v>2.9680365296803651E-2</v>
      </c>
      <c r="H15" s="12">
        <f>H14/H13</f>
        <v>3.4246575342465752E-2</v>
      </c>
      <c r="L15" t="s">
        <v>41</v>
      </c>
      <c r="M15" s="12">
        <v>0.02</v>
      </c>
      <c r="N15" s="12">
        <v>0.03</v>
      </c>
      <c r="O15" s="12">
        <v>0.04</v>
      </c>
      <c r="P15" s="11" t="s">
        <v>44</v>
      </c>
      <c r="Q15" s="30"/>
    </row>
    <row r="16" spans="1:21" x14ac:dyDescent="0.2">
      <c r="A16" s="6"/>
      <c r="B16" s="7"/>
      <c r="C16" s="7"/>
      <c r="D16" s="7"/>
      <c r="E16" t="s">
        <v>29</v>
      </c>
      <c r="F16" s="15">
        <v>0.26</v>
      </c>
      <c r="G16" s="15">
        <v>0.26</v>
      </c>
      <c r="H16" s="15">
        <v>0.26</v>
      </c>
      <c r="L16" t="s">
        <v>42</v>
      </c>
      <c r="M16" s="10">
        <f>M14*M15</f>
        <v>56542.281242686564</v>
      </c>
      <c r="N16" s="10">
        <f t="shared" ref="N16:O16" si="6">N14*N15</f>
        <v>143822.20881020109</v>
      </c>
      <c r="O16" s="10">
        <f t="shared" si="6"/>
        <v>290024.32326144906</v>
      </c>
      <c r="P16" s="11"/>
      <c r="Q16" s="30"/>
    </row>
    <row r="17" spans="1:17" ht="19" x14ac:dyDescent="0.25">
      <c r="A17" s="6"/>
      <c r="B17" s="8"/>
      <c r="C17" s="8"/>
      <c r="D17" s="8"/>
      <c r="E17" s="21" t="s">
        <v>38</v>
      </c>
      <c r="F17" s="16">
        <f>F8*F9*F10*F11*F15*F16</f>
        <v>4425.1931549657547</v>
      </c>
      <c r="G17" s="16">
        <f>G8*G9*G10*G11*G15*G16</f>
        <v>18862.421054794522</v>
      </c>
      <c r="H17" s="16">
        <f>H8*H9*H10*H11*H15*H16</f>
        <v>59157.056395547952</v>
      </c>
      <c r="L17" t="s">
        <v>24</v>
      </c>
      <c r="M17" s="12">
        <v>1.4999999999999999E-2</v>
      </c>
      <c r="N17" s="12">
        <v>0.02</v>
      </c>
      <c r="O17" s="12">
        <v>2.5000000000000001E-2</v>
      </c>
      <c r="P17" s="30" t="s">
        <v>37</v>
      </c>
      <c r="Q17" s="30"/>
    </row>
    <row r="18" spans="1:17" ht="19" x14ac:dyDescent="0.25">
      <c r="B18" s="5"/>
      <c r="C18" s="5"/>
      <c r="D18" s="5"/>
      <c r="E18" s="21" t="s">
        <v>39</v>
      </c>
      <c r="F18" s="17">
        <f>F17/F11</f>
        <v>177.00772619863019</v>
      </c>
      <c r="G18" s="17">
        <f>G17/G11</f>
        <v>628.7473684931507</v>
      </c>
      <c r="H18" s="17">
        <f>H17/H11</f>
        <v>1690.2016113013701</v>
      </c>
      <c r="I18" s="3"/>
      <c r="L18" t="s">
        <v>43</v>
      </c>
      <c r="M18" s="19">
        <f>M16*M17</f>
        <v>848.1342186402984</v>
      </c>
      <c r="N18" s="19">
        <f t="shared" ref="N18:O18" si="7">N16*N17</f>
        <v>2876.4441762040219</v>
      </c>
      <c r="O18" s="19">
        <f t="shared" si="7"/>
        <v>7250.6080815362266</v>
      </c>
      <c r="P18" s="30"/>
      <c r="Q18" s="30"/>
    </row>
    <row r="19" spans="1:17" x14ac:dyDescent="0.2">
      <c r="E19" s="27"/>
      <c r="F19" s="29"/>
      <c r="G19" s="29"/>
      <c r="H19" s="29"/>
      <c r="I19" s="3"/>
      <c r="L19" t="s">
        <v>20</v>
      </c>
      <c r="M19" s="20">
        <v>0.2</v>
      </c>
      <c r="N19" s="20">
        <v>0.25</v>
      </c>
      <c r="O19" s="20">
        <v>0.3</v>
      </c>
      <c r="P19" s="30" t="s">
        <v>37</v>
      </c>
      <c r="Q19" s="30"/>
    </row>
    <row r="20" spans="1:17" x14ac:dyDescent="0.2">
      <c r="B20" s="5"/>
      <c r="C20" s="5"/>
      <c r="D20" s="5"/>
      <c r="E20" s="27"/>
      <c r="F20" s="28"/>
      <c r="G20" s="30"/>
      <c r="H20" s="30"/>
      <c r="L20" t="s">
        <v>21</v>
      </c>
      <c r="M20" s="13">
        <v>25</v>
      </c>
      <c r="N20" s="13">
        <v>30</v>
      </c>
      <c r="O20" s="13">
        <v>35</v>
      </c>
      <c r="P20" s="30" t="s">
        <v>37</v>
      </c>
      <c r="Q20" s="30"/>
    </row>
    <row r="21" spans="1:17" ht="19" x14ac:dyDescent="0.25">
      <c r="B21" s="5"/>
      <c r="C21" s="3"/>
      <c r="E21" s="27"/>
      <c r="F21" s="30"/>
      <c r="G21" s="30"/>
      <c r="H21" s="30"/>
      <c r="J21" s="1"/>
      <c r="K21" s="1"/>
      <c r="L21" s="21" t="s">
        <v>22</v>
      </c>
      <c r="M21" s="22">
        <f>M16*M17*M20*M19</f>
        <v>4240.6710932014921</v>
      </c>
      <c r="N21" s="22">
        <f>N16*N17*N20*N19</f>
        <v>21573.331321530164</v>
      </c>
      <c r="O21" s="22">
        <f>O16*O17*O20*O19</f>
        <v>76131.384856130375</v>
      </c>
      <c r="P21" s="11"/>
      <c r="Q21" s="30"/>
    </row>
    <row r="22" spans="1:17" ht="19" x14ac:dyDescent="0.25">
      <c r="E22" s="27"/>
      <c r="F22" s="29"/>
      <c r="G22" s="29"/>
      <c r="H22" s="29"/>
      <c r="J22" s="3"/>
      <c r="L22" s="21" t="s">
        <v>10</v>
      </c>
      <c r="M22" s="23">
        <f>M21/M20</f>
        <v>169.6268437280597</v>
      </c>
      <c r="N22" s="23">
        <f t="shared" ref="N22:O22" si="8">N21/N20</f>
        <v>719.11104405100548</v>
      </c>
      <c r="O22" s="23">
        <f t="shared" si="8"/>
        <v>2175.1824244608679</v>
      </c>
      <c r="P22" s="11"/>
      <c r="Q22" s="30"/>
    </row>
    <row r="23" spans="1:17" x14ac:dyDescent="0.2">
      <c r="E23" s="27"/>
      <c r="F23" s="30"/>
      <c r="G23" s="30"/>
      <c r="H23" s="30"/>
    </row>
    <row r="24" spans="1:17" x14ac:dyDescent="0.2">
      <c r="E24" s="27"/>
      <c r="F24" s="29"/>
      <c r="G24" s="29"/>
      <c r="H24" s="29"/>
      <c r="J24" s="1"/>
      <c r="K24" s="1"/>
    </row>
    <row r="25" spans="1:17" x14ac:dyDescent="0.2">
      <c r="E25" s="27"/>
      <c r="F25" s="29"/>
      <c r="G25" s="29"/>
      <c r="H25" s="29"/>
      <c r="J25" s="1"/>
      <c r="K25" s="1"/>
    </row>
    <row r="26" spans="1:17" x14ac:dyDescent="0.2">
      <c r="J26" s="9"/>
    </row>
    <row r="28" spans="1:17" x14ac:dyDescent="0.2">
      <c r="I28" s="24"/>
      <c r="J28" s="25"/>
    </row>
    <row r="29" spans="1:17" x14ac:dyDescent="0.2">
      <c r="I29" s="24"/>
      <c r="J29" s="25"/>
    </row>
    <row r="30" spans="1:17" x14ac:dyDescent="0.2">
      <c r="I30" s="24"/>
      <c r="J30" s="25"/>
    </row>
    <row r="31" spans="1:17" x14ac:dyDescent="0.2">
      <c r="I31" s="24"/>
      <c r="J31" s="25"/>
    </row>
    <row r="32" spans="1:17" x14ac:dyDescent="0.2">
      <c r="I32" s="24"/>
      <c r="J32" s="25"/>
    </row>
    <row r="33" spans="9:10" x14ac:dyDescent="0.2">
      <c r="I33" s="24"/>
      <c r="J33" s="25"/>
    </row>
    <row r="34" spans="9:10" x14ac:dyDescent="0.2">
      <c r="I34" s="24"/>
      <c r="J34" s="25"/>
    </row>
    <row r="35" spans="9:10" x14ac:dyDescent="0.2">
      <c r="I35" s="24"/>
      <c r="J35" s="25"/>
    </row>
    <row r="36" spans="9:10" ht="22" x14ac:dyDescent="0.3">
      <c r="J36" s="26"/>
    </row>
  </sheetData>
  <phoneticPr fontId="7" type="noConversion"/>
  <hyperlinks>
    <hyperlink ref="I5" r:id="rId1" xr:uid="{714DC32F-8B46-8B48-AB3B-4F98EE39C0E1}"/>
    <hyperlink ref="I14" r:id="rId2" xr:uid="{5ED11BA8-36FB-CE45-977B-53B3D4BC5CEA}"/>
    <hyperlink ref="P5" r:id="rId3" xr:uid="{F19FA7AE-5FAA-9E47-86E8-561F8B45D763}"/>
  </hyperlinks>
  <pageMargins left="0.7" right="0.7" top="0.75" bottom="0.75" header="0.3" footer="0.3"/>
  <pageSetup paperSize="9" orientation="portrait" horizontalDpi="0" verticalDpi="0"/>
  <drawing r:id="rId4"/>
  <tableParts count="2"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McLaughlin</dc:creator>
  <cp:lastModifiedBy>Alex McLaughlin</cp:lastModifiedBy>
  <dcterms:created xsi:type="dcterms:W3CDTF">2025-03-17T17:05:31Z</dcterms:created>
  <dcterms:modified xsi:type="dcterms:W3CDTF">2025-04-01T14:40:49Z</dcterms:modified>
</cp:coreProperties>
</file>