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codeName="ThisWorkbook" defaultThemeVersion="166925"/>
  <xr:revisionPtr revIDLastSave="7" documentId="13_ncr:1_{8F2BD4B5-BA5B-407E-B63E-278AED8D8311}" xr6:coauthVersionLast="47" xr6:coauthVersionMax="47" xr10:uidLastSave="{499334E6-181F-4221-A651-C33483E2279D}"/>
  <bookViews>
    <workbookView xWindow="-108" yWindow="-108" windowWidth="23256" windowHeight="13176" firstSheet="15" activeTab="24" xr2:uid="{0ACB132C-7219-4B66-ACBB-64BA10C47BDC}"/>
  </bookViews>
  <sheets>
    <sheet name="More --&gt;" sheetId="19" state="hidden" r:id="rId1"/>
    <sheet name="Daily Challenge 1 - Cleaning" sheetId="22" r:id="rId2"/>
    <sheet name="Daily Challenge 2 - IF" sheetId="17" r:id="rId3"/>
    <sheet name="Daily Challenge 3 - SUMIFS" sheetId="18" r:id="rId4"/>
    <sheet name="Daily Challenge 4 - SumProduct" sheetId="21" r:id="rId5"/>
    <sheet name="Aggregate" sheetId="3" state="hidden" r:id="rId6"/>
    <sheet name="Aggregate 2" sheetId="4" state="hidden" r:id="rId7"/>
    <sheet name="Round and IPMT " sheetId="20" state="hidden" r:id="rId8"/>
    <sheet name="EOMONTH" sheetId="14" state="hidden" r:id="rId9"/>
    <sheet name="Workday" sheetId="15" state="hidden" r:id="rId10"/>
    <sheet name="EDATE" sheetId="16" state="hidden" r:id="rId11"/>
    <sheet name=" Daily Challenge 5 -Formartting" sheetId="32" r:id="rId12"/>
    <sheet name="Daily Challenge 6 - Vlook Up" sheetId="24" r:id="rId13"/>
    <sheet name="Daily Challenge 7 - Index Match" sheetId="12" r:id="rId14"/>
    <sheet name="Daily Challenge 8 - Text Funcs" sheetId="13" r:id="rId15"/>
    <sheet name="Daily Challenge 9 - IS Number" sheetId="26" r:id="rId16"/>
    <sheet name="COGS" sheetId="5" state="hidden" r:id="rId17"/>
    <sheet name="ERExp" sheetId="6" state="hidden" r:id="rId18"/>
    <sheet name="Lease" sheetId="9" state="hidden" r:id="rId19"/>
    <sheet name="Material" sheetId="7" state="hidden" r:id="rId20"/>
    <sheet name="NonOpExp" sheetId="8" state="hidden" r:id="rId21"/>
    <sheet name="3D Formula" sheetId="10" state="hidden" r:id="rId22"/>
    <sheet name="Index Match " sheetId="23" state="hidden" r:id="rId23"/>
    <sheet name="Ex 1 - Answer" sheetId="25" state="hidden" r:id="rId24"/>
    <sheet name="Daily Challenge 10 - Referencin" sheetId="27" r:id="rId25"/>
    <sheet name="Daily Challenge 11 - Calculate" sheetId="28" r:id="rId26"/>
    <sheet name="ESaiX4" sheetId="29" state="hidden" r:id="rId27"/>
    <sheet name="EX5" sheetId="30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_FilterDatabase" localSheetId="5" hidden="1">Aggregate!$A$6:$D$36</definedName>
    <definedName name="_xlnm._FilterDatabase" localSheetId="1" hidden="1">'Daily Challenge 1 - Cleaning'!$A$6:$I$37</definedName>
    <definedName name="_xlnm._FilterDatabase" localSheetId="24" hidden="1">'Daily Challenge 10 - Referencin'!$C$10:$E$111</definedName>
    <definedName name="_xlnm._FilterDatabase" localSheetId="2" hidden="1">'Daily Challenge 2 - IF'!$A$6:$E$21</definedName>
    <definedName name="_xlnm._FilterDatabase" localSheetId="3" hidden="1">'Daily Challenge 3 - SUMIFS'!$A$7:$D$31</definedName>
    <definedName name="_xlnm._FilterDatabase" localSheetId="15" hidden="1">'Daily Challenge 9 - IS Number'!$A$11:$D$30</definedName>
    <definedName name="_xlcn.WorksheetConnection_T9A2C161" hidden="1">#REF!</definedName>
    <definedName name="accs">'Daily Challenge 8 - Text Funcs'!$H$8:$I$19</definedName>
    <definedName name="AnswerProductTable">'[1]V Exact (an)'!$A$12:$D$19</definedName>
    <definedName name="applist" localSheetId="11">INDEX(('[4]Index Match '!$A$37:$A$51,'[4]Index Match '!$B$37:$B$51,'[4]Index Match '!$C$37:$C$51),,,'[4]Index Match '!$I$36)</definedName>
    <definedName name="applist">INDEX(('Index Match '!$A$37:$A$51,'Index Match '!$B$37:$B$51,'Index Match '!$C$37:$C$51),,,'Index Match '!$I$36)</definedName>
    <definedName name="Flag" localSheetId="11">INDIRECT([5]Report!$C$2)</definedName>
    <definedName name="Flag">INDIRECT([2]Report!$C$2)</definedName>
    <definedName name="mylist" localSheetId="11">INDEX(([6]!TableProd[Productivity],[6]!TableGame[Games],[6]!TableUtility[Utility]),,,MATCH([6]Table!$F$4,[6]Table!$A$4:$C$4,0))</definedName>
    <definedName name="mylist">INDEX(([3]!TableProd[Productivity],[3]!TableGame[Games],[3]!TableUtility[Utility]),,,MATCH([3]Table!$F$4,[3]Table!$A$4:$C$4,0))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27" l="1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D105" i="27"/>
  <c r="D106" i="27"/>
  <c r="D107" i="27"/>
  <c r="D108" i="27"/>
  <c r="D109" i="27"/>
  <c r="D110" i="27"/>
  <c r="D111" i="27"/>
  <c r="D41" i="32"/>
  <c r="D40" i="32"/>
  <c r="D39" i="32"/>
  <c r="D38" i="32"/>
  <c r="D37" i="32"/>
  <c r="D36" i="32"/>
  <c r="D35" i="32"/>
  <c r="D34" i="32"/>
  <c r="D33" i="32"/>
  <c r="D32" i="32"/>
  <c r="D31" i="32"/>
  <c r="D30" i="32"/>
  <c r="D29" i="32"/>
  <c r="D28" i="32"/>
  <c r="D27" i="32"/>
  <c r="D26" i="32"/>
  <c r="D25" i="32"/>
  <c r="D24" i="32"/>
  <c r="D23" i="32"/>
  <c r="D22" i="32"/>
  <c r="D21" i="32"/>
  <c r="D20" i="32"/>
  <c r="D19" i="32"/>
  <c r="D18" i="32"/>
  <c r="D17" i="32"/>
  <c r="D16" i="32"/>
  <c r="D15" i="32"/>
  <c r="D14" i="32"/>
  <c r="D13" i="32"/>
  <c r="D11" i="32"/>
  <c r="D10" i="32"/>
  <c r="E7" i="17" a="1"/>
  <c r="E7" i="17" s="1"/>
  <c r="D22" i="26"/>
  <c r="D13" i="26"/>
  <c r="D14" i="26"/>
  <c r="D15" i="26"/>
  <c r="D16" i="26"/>
  <c r="D17" i="26"/>
  <c r="D18" i="26"/>
  <c r="D19" i="26"/>
  <c r="D20" i="26"/>
  <c r="D21" i="26"/>
  <c r="D23" i="26"/>
  <c r="D12" i="26"/>
  <c r="F9" i="21"/>
  <c r="F10" i="21"/>
  <c r="F11" i="21"/>
  <c r="F12" i="21"/>
  <c r="F13" i="21"/>
  <c r="F14" i="21"/>
  <c r="F8" i="21"/>
  <c r="D17" i="21"/>
  <c r="E9" i="21"/>
  <c r="E10" i="21"/>
  <c r="E11" i="21"/>
  <c r="E12" i="21"/>
  <c r="E13" i="21"/>
  <c r="E14" i="21"/>
  <c r="E8" i="21"/>
  <c r="I11" i="18" l="1"/>
  <c r="I10" i="1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6" i="28"/>
  <c r="C8" i="13"/>
  <c r="C9" i="13"/>
  <c r="C10" i="13"/>
  <c r="C11" i="13"/>
  <c r="C12" i="13"/>
  <c r="C13" i="13"/>
  <c r="C14" i="13"/>
  <c r="C15" i="13"/>
  <c r="C16" i="13"/>
  <c r="C17" i="13"/>
  <c r="C18" i="13"/>
  <c r="C19" i="13"/>
  <c r="C7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7" i="12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4" i="24"/>
  <c r="B35" i="24"/>
  <c r="B36" i="24"/>
  <c r="B8" i="24"/>
  <c r="I8" i="22"/>
  <c r="I9" i="22"/>
  <c r="I11" i="22"/>
  <c r="I12" i="22"/>
  <c r="I13" i="22"/>
  <c r="I14" i="22"/>
  <c r="I15" i="22"/>
  <c r="I16" i="22"/>
  <c r="I17" i="22"/>
  <c r="I18" i="22"/>
  <c r="I19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7" i="22"/>
  <c r="F11" i="20"/>
  <c r="C6" i="20"/>
  <c r="D2" i="3"/>
  <c r="D15" i="21"/>
  <c r="C4" i="10"/>
  <c r="D37" i="3"/>
  <c r="I21" i="29"/>
  <c r="I20" i="29"/>
  <c r="I19" i="29"/>
  <c r="I18" i="29"/>
  <c r="I17" i="29"/>
  <c r="I16" i="29"/>
  <c r="I15" i="29"/>
  <c r="I14" i="29"/>
  <c r="I13" i="29"/>
  <c r="I12" i="29"/>
  <c r="I11" i="29"/>
  <c r="I10" i="29"/>
  <c r="I9" i="29"/>
  <c r="I8" i="29"/>
  <c r="I7" i="29"/>
  <c r="I6" i="29"/>
  <c r="I5" i="29"/>
  <c r="D24" i="25"/>
  <c r="D23" i="25"/>
  <c r="D22" i="25"/>
  <c r="D21" i="25"/>
  <c r="D20" i="25"/>
  <c r="D19" i="25"/>
  <c r="D18" i="25"/>
  <c r="D17" i="25"/>
  <c r="D16" i="25"/>
  <c r="D15" i="25"/>
  <c r="D14" i="25"/>
  <c r="D13" i="25"/>
  <c r="G10" i="22" l="1"/>
  <c r="I10" i="22" s="1"/>
  <c r="G20" i="22"/>
  <c r="I20" i="22" s="1"/>
  <c r="H7" i="23"/>
  <c r="H6" i="23"/>
  <c r="H51" i="23"/>
  <c r="G51" i="23"/>
  <c r="H50" i="23"/>
  <c r="G50" i="23"/>
  <c r="H49" i="23"/>
  <c r="G49" i="23"/>
  <c r="H48" i="23"/>
  <c r="G48" i="23"/>
  <c r="H47" i="23"/>
  <c r="G47" i="23"/>
  <c r="H46" i="23"/>
  <c r="G46" i="23"/>
  <c r="H45" i="23"/>
  <c r="G45" i="23"/>
  <c r="H44" i="23"/>
  <c r="G44" i="23"/>
  <c r="H43" i="23"/>
  <c r="G43" i="23"/>
  <c r="H42" i="23"/>
  <c r="G42" i="23"/>
  <c r="H41" i="23"/>
  <c r="G41" i="23"/>
  <c r="H40" i="23"/>
  <c r="G40" i="23"/>
  <c r="H39" i="23"/>
  <c r="G39" i="23"/>
  <c r="H38" i="23"/>
  <c r="G38" i="23"/>
  <c r="H37" i="23"/>
  <c r="G37" i="23"/>
  <c r="I29" i="23"/>
  <c r="I26" i="23" a="1"/>
  <c r="I26" i="23" s="1"/>
  <c r="I22" i="23"/>
  <c r="F19" i="23"/>
  <c r="E19" i="23"/>
  <c r="D19" i="23"/>
  <c r="C19" i="23"/>
  <c r="C3" i="10"/>
  <c r="C6" i="10"/>
  <c r="I11" i="20"/>
  <c r="D3" i="3"/>
  <c r="D4" i="3"/>
  <c r="H11" i="20" l="1"/>
  <c r="G11" i="20"/>
  <c r="F12" i="20"/>
  <c r="J12" i="20"/>
  <c r="I12" i="20"/>
  <c r="I13" i="20" s="1"/>
  <c r="H12" i="20"/>
  <c r="G12" i="20"/>
  <c r="J11" i="20"/>
  <c r="G13" i="20" l="1"/>
  <c r="F13" i="20"/>
  <c r="H13" i="20"/>
  <c r="J13" i="20"/>
  <c r="F10" i="20" l="1"/>
  <c r="F14" i="20" s="1"/>
  <c r="G10" i="20" s="1"/>
  <c r="G14" i="20" s="1"/>
  <c r="H10" i="20" s="1"/>
  <c r="H14" i="20" s="1"/>
  <c r="I10" i="20" s="1"/>
  <c r="I14" i="20" s="1"/>
  <c r="J10" i="20" s="1"/>
  <c r="J14" i="20" s="1"/>
  <c r="G8" i="20"/>
  <c r="H8" i="20" s="1"/>
  <c r="I8" i="20" s="1"/>
  <c r="J8" i="20" s="1"/>
  <c r="C9" i="4"/>
  <c r="C5" i="4"/>
  <c r="C12" i="4" l="1"/>
  <c r="C11" i="4"/>
  <c r="C7" i="2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<sst xmlns="http://schemas.openxmlformats.org/spreadsheetml/2006/main" count="978" uniqueCount="483">
  <si>
    <t>Free Tutorials</t>
  </si>
  <si>
    <t>Browse through my free Excel tutorials to discover dashboard tips, chart tricks and advanced formula techniques, as well as plenty of productivity hacks.</t>
  </si>
  <si>
    <t>Courses to help you succeed</t>
  </si>
  <si>
    <t>Ready to master Excel at your pace? Dive into our top-rated courses and start your structured learning journey today!</t>
  </si>
  <si>
    <t>NSR</t>
  </si>
  <si>
    <t>Name</t>
  </si>
  <si>
    <t>Hours</t>
  </si>
  <si>
    <t>Rate per Hour USD</t>
  </si>
  <si>
    <t>Total Cost</t>
  </si>
  <si>
    <t>% Allocation</t>
  </si>
  <si>
    <t xml:space="preserve"> Nyamu</t>
  </si>
  <si>
    <t xml:space="preserve"> Odero</t>
  </si>
  <si>
    <t xml:space="preserve"> Gichinga</t>
  </si>
  <si>
    <t xml:space="preserve"> Ratemo</t>
  </si>
  <si>
    <t xml:space="preserve"> Okongo</t>
  </si>
  <si>
    <t xml:space="preserve"> Aloo</t>
  </si>
  <si>
    <t xml:space="preserve"> Kamwaga</t>
  </si>
  <si>
    <t>Sumproduct</t>
  </si>
  <si>
    <t>Total (AGGREGATE)</t>
  </si>
  <si>
    <t>Total (Only Filtered Cells)</t>
  </si>
  <si>
    <t>Total (SUM)</t>
  </si>
  <si>
    <t>Date</t>
  </si>
  <si>
    <t>Transaction Nr</t>
  </si>
  <si>
    <t>Account</t>
  </si>
  <si>
    <t>Amount</t>
  </si>
  <si>
    <t>Merchandise, Material, Supplies And Utilities</t>
  </si>
  <si>
    <t>Interest Expense</t>
  </si>
  <si>
    <t>Services</t>
  </si>
  <si>
    <t>Other Nonoperating Expense</t>
  </si>
  <si>
    <t>Rental Income, Nonoperating</t>
  </si>
  <si>
    <t>Operating Lease</t>
  </si>
  <si>
    <t>Other Nonoperating Income</t>
  </si>
  <si>
    <t>Cost Of Goods Sold</t>
  </si>
  <si>
    <t>Employee Related Expenses</t>
  </si>
  <si>
    <t>Rent, Depreciation, and Amortization</t>
  </si>
  <si>
    <t>Revenue</t>
  </si>
  <si>
    <t>Additional revenue</t>
  </si>
  <si>
    <t>Total Revenue</t>
  </si>
  <si>
    <t>Material expenses</t>
  </si>
  <si>
    <t>Other expenses</t>
  </si>
  <si>
    <t>Total Costs</t>
  </si>
  <si>
    <t>Profit Before Tax</t>
  </si>
  <si>
    <t>Debt Assumptions</t>
  </si>
  <si>
    <t>Loan Amount</t>
  </si>
  <si>
    <t>Term</t>
  </si>
  <si>
    <t>Rate</t>
  </si>
  <si>
    <t xml:space="preserve">Total Loan plus interest </t>
  </si>
  <si>
    <t>Timeline</t>
  </si>
  <si>
    <t>Opening</t>
  </si>
  <si>
    <t>Total Payment (Monthly)</t>
  </si>
  <si>
    <t>Interest Payment</t>
  </si>
  <si>
    <t>Principle Payment</t>
  </si>
  <si>
    <t>Closing Balance</t>
  </si>
  <si>
    <t>End of Month</t>
  </si>
  <si>
    <t>End of Next Month</t>
  </si>
  <si>
    <t>7 business days</t>
  </si>
  <si>
    <t>2021 public holidays</t>
  </si>
  <si>
    <t>14 months from the date</t>
  </si>
  <si>
    <t>14 months from the date (show last day of month)</t>
  </si>
  <si>
    <t>Check?</t>
  </si>
  <si>
    <t>Average</t>
  </si>
  <si>
    <t>Account #</t>
  </si>
  <si>
    <t>Description</t>
  </si>
  <si>
    <t>Master Data</t>
  </si>
  <si>
    <t>5.1.1</t>
  </si>
  <si>
    <t>Acct Nr</t>
  </si>
  <si>
    <t>Account Name</t>
  </si>
  <si>
    <t>5.1.2</t>
  </si>
  <si>
    <t>Selling, General And Administrative Expenses</t>
  </si>
  <si>
    <t>5.2.1</t>
  </si>
  <si>
    <t>5.2.2</t>
  </si>
  <si>
    <t>5.2.3</t>
  </si>
  <si>
    <t>5.2.4</t>
  </si>
  <si>
    <t>6.1.3</t>
  </si>
  <si>
    <t>6.1.7</t>
  </si>
  <si>
    <t>6.8.1</t>
  </si>
  <si>
    <t>6.8.2</t>
  </si>
  <si>
    <t>7.1.1</t>
  </si>
  <si>
    <t>9.4.1</t>
  </si>
  <si>
    <t>Customs Fees and Duties</t>
  </si>
  <si>
    <t>Account Short Code</t>
  </si>
  <si>
    <t>COGS</t>
  </si>
  <si>
    <t>SGAAE</t>
  </si>
  <si>
    <t>MMSAU</t>
  </si>
  <si>
    <t>ERE</t>
  </si>
  <si>
    <t>S</t>
  </si>
  <si>
    <t>RDA</t>
  </si>
  <si>
    <t>RIN</t>
  </si>
  <si>
    <t>OL</t>
  </si>
  <si>
    <t>ONI</t>
  </si>
  <si>
    <t>ONE</t>
  </si>
  <si>
    <t>IE</t>
  </si>
  <si>
    <t>CFD</t>
  </si>
  <si>
    <t xml:space="preserve"> 5.1.1 </t>
  </si>
  <si>
    <t xml:space="preserve"> 5.1.1</t>
  </si>
  <si>
    <t xml:space="preserve"> 5.1.1   </t>
  </si>
  <si>
    <t xml:space="preserve"> 5.2.1</t>
  </si>
  <si>
    <t xml:space="preserve"> 5.2.2</t>
  </si>
  <si>
    <t xml:space="preserve"> 5.2.3  </t>
  </si>
  <si>
    <t xml:space="preserve"> 5.2.4</t>
  </si>
  <si>
    <t xml:space="preserve"> 6.1.3</t>
  </si>
  <si>
    <t xml:space="preserve">Total </t>
  </si>
  <si>
    <t>Total</t>
  </si>
  <si>
    <t>`</t>
  </si>
  <si>
    <t>Client</t>
  </si>
  <si>
    <t>Contact</t>
  </si>
  <si>
    <t>Department</t>
  </si>
  <si>
    <t>Payment</t>
  </si>
  <si>
    <t>Profit</t>
  </si>
  <si>
    <t>Profit Margin</t>
  </si>
  <si>
    <t xml:space="preserve">AMAZON.COM, INC. </t>
  </si>
  <si>
    <t>Bill Smith</t>
  </si>
  <si>
    <t>Cloud Tech_Texas</t>
  </si>
  <si>
    <t>Transfer</t>
  </si>
  <si>
    <t xml:space="preserve">TESLA, INC. </t>
  </si>
  <si>
    <t>Ken Singh</t>
  </si>
  <si>
    <t>Strategy_New York</t>
  </si>
  <si>
    <t>PayPal</t>
  </si>
  <si>
    <t xml:space="preserve">NETFLIX, INC. </t>
  </si>
  <si>
    <t>Harley Fritz</t>
  </si>
  <si>
    <t xml:space="preserve">THE PROCTER &amp; GAMBLE COMPANY </t>
  </si>
  <si>
    <t>Nyla Novak</t>
  </si>
  <si>
    <t>Operations_Florida</t>
  </si>
  <si>
    <t xml:space="preserve">THE GOLDMAN SACHS GROUP, INC. </t>
  </si>
  <si>
    <t>David Rasmussen</t>
  </si>
  <si>
    <t>Check</t>
  </si>
  <si>
    <t xml:space="preserve">JPMORGAN CHASE &amp; CO. </t>
  </si>
  <si>
    <t>Ivan Hiney</t>
  </si>
  <si>
    <t xml:space="preserve">MORGAN STANLEY </t>
  </si>
  <si>
    <t>Jonha Ma</t>
  </si>
  <si>
    <t xml:space="preserve">CITIGROUP INC. </t>
  </si>
  <si>
    <t>Jordan Boone</t>
  </si>
  <si>
    <t xml:space="preserve">BANK OF AMERICA CORPORATION </t>
  </si>
  <si>
    <t>Kylee Townsend</t>
  </si>
  <si>
    <t>Card</t>
  </si>
  <si>
    <t xml:space="preserve">WALMART INC. </t>
  </si>
  <si>
    <t>Nora Rollins</t>
  </si>
  <si>
    <t xml:space="preserve">TARGET CORPORATION </t>
  </si>
  <si>
    <t>Brendan Wallace</t>
  </si>
  <si>
    <t xml:space="preserve">COSTCO WHOLESALE CORPORATION </t>
  </si>
  <si>
    <t>Conor Wise</t>
  </si>
  <si>
    <t xml:space="preserve">MCDONALD'S CORPORATION </t>
  </si>
  <si>
    <t>Steven Michael</t>
  </si>
  <si>
    <t>Big Data_California</t>
  </si>
  <si>
    <t xml:space="preserve">EXXON MOBIL CORPORATION </t>
  </si>
  <si>
    <t>Lucia Mckay</t>
  </si>
  <si>
    <t xml:space="preserve">VERIZON COMMUNICATIONS INC. </t>
  </si>
  <si>
    <t>Jose Roach</t>
  </si>
  <si>
    <t xml:space="preserve">THE HOME DEPOT, INC. </t>
  </si>
  <si>
    <t>Franklin Wrigt</t>
  </si>
  <si>
    <t xml:space="preserve">CISCO SYSTEMS, INC. </t>
  </si>
  <si>
    <t>Alia Thornton</t>
  </si>
  <si>
    <t xml:space="preserve">CHEVRON CORPORATION </t>
  </si>
  <si>
    <t>Denzel Flores</t>
  </si>
  <si>
    <t xml:space="preserve">AT&amp;T INC. </t>
  </si>
  <si>
    <t>Bruno Cordova</t>
  </si>
  <si>
    <t xml:space="preserve">INTEL CORPORATION </t>
  </si>
  <si>
    <t>Jaylynn Napp</t>
  </si>
  <si>
    <t xml:space="preserve">GENERAL MOTORS COMPANY </t>
  </si>
  <si>
    <t>Bruce Rich</t>
  </si>
  <si>
    <t xml:space="preserve">MICROSOFT CORPORATION </t>
  </si>
  <si>
    <t>Arturo Moore</t>
  </si>
  <si>
    <t xml:space="preserve">COMCAST CORPORATION </t>
  </si>
  <si>
    <t>Bryce Carpenter</t>
  </si>
  <si>
    <t xml:space="preserve">DELL TECHNOLOGIES INC. </t>
  </si>
  <si>
    <t>Jaidyn Andersen</t>
  </si>
  <si>
    <t xml:space="preserve">JOHNSON &amp; JOHNSON </t>
  </si>
  <si>
    <t>Mark Walm</t>
  </si>
  <si>
    <t xml:space="preserve">FEDEX CORPORATION </t>
  </si>
  <si>
    <t>Harry Lee</t>
  </si>
  <si>
    <t xml:space="preserve">GENERAL ELECTRIC COMPANY </t>
  </si>
  <si>
    <t>Josh Johnson</t>
  </si>
  <si>
    <t xml:space="preserve">LOCKHEED MARTIN CORPORATION </t>
  </si>
  <si>
    <t>Mik Naam</t>
  </si>
  <si>
    <t>INDEX &amp; MATCH - Perfect for Complex Lookups</t>
  </si>
  <si>
    <t>Basic Example</t>
  </si>
  <si>
    <t>Division</t>
  </si>
  <si>
    <t>Apps</t>
  </si>
  <si>
    <t>Select App:</t>
  </si>
  <si>
    <t>Twenty20</t>
  </si>
  <si>
    <t>Game</t>
  </si>
  <si>
    <t>Fightrr</t>
  </si>
  <si>
    <t>Kryptis</t>
  </si>
  <si>
    <t>Perino</t>
  </si>
  <si>
    <t>Hackrr</t>
  </si>
  <si>
    <t>Productivity</t>
  </si>
  <si>
    <t>WenCaL</t>
  </si>
  <si>
    <t>Blend</t>
  </si>
  <si>
    <t>Sleops</t>
  </si>
  <si>
    <t>Utility</t>
  </si>
  <si>
    <t>Accord</t>
  </si>
  <si>
    <t>Misty Wash</t>
  </si>
  <si>
    <t>More Complex</t>
  </si>
  <si>
    <t>Actual</t>
  </si>
  <si>
    <t>Budget</t>
  </si>
  <si>
    <t>Select KPI:</t>
  </si>
  <si>
    <t>Array Solution with CSE</t>
  </si>
  <si>
    <t>Array Solution without CSE</t>
  </si>
  <si>
    <t>Variety</t>
  </si>
  <si>
    <t>List 1</t>
  </si>
  <si>
    <t>List 2</t>
  </si>
  <si>
    <t>List 3</t>
  </si>
  <si>
    <t>Select List</t>
  </si>
  <si>
    <t>Commuta</t>
  </si>
  <si>
    <t>Infic</t>
  </si>
  <si>
    <t>Voltage</t>
  </si>
  <si>
    <t>Inkly</t>
  </si>
  <si>
    <t>Five Labs</t>
  </si>
  <si>
    <t>Twistrr</t>
  </si>
  <si>
    <t>Kind Ape</t>
  </si>
  <si>
    <t>Tanox</t>
  </si>
  <si>
    <t>Pet Feed</t>
  </si>
  <si>
    <t>Pes</t>
  </si>
  <si>
    <t>Minor Liar</t>
  </si>
  <si>
    <t>Right App</t>
  </si>
  <si>
    <t>Baden</t>
  </si>
  <si>
    <t>Mosquit</t>
  </si>
  <si>
    <t>Mirrrr</t>
  </si>
  <si>
    <t>Jellyfish</t>
  </si>
  <si>
    <t>Atmos</t>
  </si>
  <si>
    <t>Halotot</t>
  </si>
  <si>
    <t>Aviatrr</t>
  </si>
  <si>
    <t>Scrap</t>
  </si>
  <si>
    <t>Flowrrr</t>
  </si>
  <si>
    <t>deRamblr</t>
  </si>
  <si>
    <t>Motocyco</t>
  </si>
  <si>
    <t>Silvrr</t>
  </si>
  <si>
    <t>Arcade</t>
  </si>
  <si>
    <t>Amplefio</t>
  </si>
  <si>
    <t>Dasring</t>
  </si>
  <si>
    <t/>
  </si>
  <si>
    <t>Strex</t>
  </si>
  <si>
    <t>Rehire</t>
  </si>
  <si>
    <t>Didactic</t>
  </si>
  <si>
    <r>
      <rPr>
        <b/>
        <sz val="11"/>
        <color theme="1"/>
        <rFont val="Calibri"/>
        <family val="2"/>
        <scheme val="minor"/>
      </rPr>
      <t>Ex1 :</t>
    </r>
    <r>
      <rPr>
        <sz val="11"/>
        <color theme="1"/>
        <rFont val="Calibri"/>
        <family val="2"/>
        <scheme val="minor"/>
      </rPr>
      <t xml:space="preserve"> Use MATCH to Compare Two Lists. </t>
    </r>
    <r>
      <rPr>
        <b/>
        <sz val="11"/>
        <color theme="1"/>
        <rFont val="Calibri"/>
        <family val="2"/>
        <scheme val="minor"/>
      </rPr>
      <t>Goal:</t>
    </r>
    <r>
      <rPr>
        <sz val="11"/>
        <color theme="1"/>
        <rFont val="Calibri"/>
        <family val="2"/>
        <scheme val="minor"/>
      </rPr>
      <t xml:space="preserve"> Is an item in List 1 also in List 2?</t>
    </r>
  </si>
  <si>
    <t>Notes:</t>
  </si>
  <si>
    <t>MATCH: reports relative position of item in a list</t>
  </si>
  <si>
    <t>ISNUMBER: reports TRUE when it sees a number</t>
  </si>
  <si>
    <t>Comparing 2 Lists: Is Item In List?</t>
  </si>
  <si>
    <t>Has prospective customer made it into our master list due to our sales phone calls?</t>
  </si>
  <si>
    <t>List 2 = Customers we have made sales calls to.</t>
  </si>
  <si>
    <t>Master Customer List</t>
  </si>
  <si>
    <t>Prospective Customers</t>
  </si>
  <si>
    <t>Is item in List 2 in List 1?</t>
  </si>
  <si>
    <t>Fran's  Produce</t>
  </si>
  <si>
    <t>Julie's Produce</t>
  </si>
  <si>
    <t>Produce Fast And Fresh</t>
  </si>
  <si>
    <t>Health Choice Fruit</t>
  </si>
  <si>
    <t>Veggies And Fruit Delight</t>
  </si>
  <si>
    <t>Fresh Delights</t>
  </si>
  <si>
    <t>Fruit &amp; Veggie Delights</t>
  </si>
  <si>
    <t>Healthy Garden Produce</t>
  </si>
  <si>
    <t>Clean &amp; Neat  Produce</t>
  </si>
  <si>
    <t>CA Produce</t>
  </si>
  <si>
    <t>Best For U</t>
  </si>
  <si>
    <t>Fruits And Nuts R Us</t>
  </si>
  <si>
    <t>Gigi's Produce</t>
  </si>
  <si>
    <t>Table Ready Produce</t>
  </si>
  <si>
    <t>Fruit &amp; Veggie Inc.</t>
  </si>
  <si>
    <t>Freshy Produce</t>
  </si>
  <si>
    <t>Veggie Are THE Way</t>
  </si>
  <si>
    <t>Delight &amp; Health</t>
  </si>
  <si>
    <t>Greens Delight</t>
  </si>
  <si>
    <t>Garden Fresh</t>
  </si>
  <si>
    <t>Garden Health</t>
  </si>
  <si>
    <t>Garden Ready</t>
  </si>
  <si>
    <t>Best Garden Produce</t>
  </si>
  <si>
    <t>** Is Item In List use: ISNUMBER &amp; MATCH</t>
  </si>
  <si>
    <t>Fresh Produce Inc.</t>
  </si>
  <si>
    <t>Down To Earth</t>
  </si>
  <si>
    <t>Fruit &amp; Veggie Health</t>
  </si>
  <si>
    <t>Garden Fresh Produce</t>
  </si>
  <si>
    <t>F4 key adds $ signs to lock range (make absolute).</t>
  </si>
  <si>
    <r>
      <rPr>
        <b/>
        <sz val="11"/>
        <color theme="1"/>
        <rFont val="Calibri"/>
        <family val="2"/>
        <scheme val="minor"/>
      </rPr>
      <t>Ex 2:</t>
    </r>
    <r>
      <rPr>
        <sz val="11"/>
        <color theme="1"/>
        <rFont val="Calibri"/>
        <family val="2"/>
        <scheme val="minor"/>
      </rPr>
      <t xml:space="preserve"> Use MATCH to Compare Two Lists. </t>
    </r>
    <r>
      <rPr>
        <b/>
        <sz val="11"/>
        <color theme="1"/>
        <rFont val="Calibri"/>
        <family val="2"/>
        <scheme val="minor"/>
      </rPr>
      <t>Goal:</t>
    </r>
    <r>
      <rPr>
        <sz val="11"/>
        <color theme="1"/>
        <rFont val="Calibri"/>
        <family val="2"/>
        <scheme val="minor"/>
      </rPr>
      <t xml:space="preserve"> Is an item in List 1 NOT in List 2?</t>
    </r>
  </si>
  <si>
    <t>Summary:</t>
  </si>
  <si>
    <t>Is In List: use ISNUMBER &amp; MATCH</t>
  </si>
  <si>
    <t>NOT In List: use ISNA &amp; MATCH</t>
  </si>
  <si>
    <t>ISNA: reports TRUE when it sees an #N/A</t>
  </si>
  <si>
    <t>Comparing 2 Lists: Is Item NOT In List?</t>
  </si>
  <si>
    <t>Is the book missing from our library shelves?</t>
  </si>
  <si>
    <t>Books Counted In Inventory Count</t>
  </si>
  <si>
    <t>Library Database List of ALL Books</t>
  </si>
  <si>
    <t>Missing Books</t>
  </si>
  <si>
    <t>Is Item In List 2 NOT In List 1?</t>
  </si>
  <si>
    <t>Text</t>
  </si>
  <si>
    <t>The Da Vinci Code (Dan Brown)</t>
  </si>
  <si>
    <t>The Stone Diaries (Carol Shields)</t>
  </si>
  <si>
    <t>Pride and Prejudice (Jane Austen)</t>
  </si>
  <si>
    <t>The Lord of the Rings: Two Towers (Tolkien)</t>
  </si>
  <si>
    <t>To Kill A Mockingbird (Harper Lee)</t>
  </si>
  <si>
    <t>Gone With The Wind (Margaret Mitchell)</t>
  </si>
  <si>
    <t>The Bourne Identity (Robert Ludlum)</t>
  </si>
  <si>
    <t>The Lord of the Rings: Fellowship of the Ring (Tolkien)</t>
  </si>
  <si>
    <t>East of Eden (John Steinbeck)</t>
  </si>
  <si>
    <t>Angela’s Ashes (Frank McCourt)</t>
  </si>
  <si>
    <t>Anne of Green Gables (L.M. Montgomery)</t>
  </si>
  <si>
    <t>Life of Pi (Yann Martel)</t>
  </si>
  <si>
    <t>Outlander (Diana Gabaldon)</t>
  </si>
  <si>
    <t>The Grapes of Wrath (John Steinbeck)</t>
  </si>
  <si>
    <t>A Fine Balance (Rohinton Mistry)</t>
  </si>
  <si>
    <t>Catch-22 (Joseph Heller)</t>
  </si>
  <si>
    <t>Harry Potter and the Goblet of Fire (Rowling)</t>
  </si>
  <si>
    <t>Bible</t>
  </si>
  <si>
    <t>Angels and Demons (Dan Brown)</t>
  </si>
  <si>
    <t>The Secret Garden (Frances Hodgson Burnett)</t>
  </si>
  <si>
    <t>Harry Potter and the Order of the Phoenix (Rowling)</t>
  </si>
  <si>
    <t>A Woman of Substance (Barbara Taylor Bradford)</t>
  </si>
  <si>
    <t>Memoirs of a Geisha (Arthur Golden)</t>
  </si>
  <si>
    <t>The Celestine Prophecy (James Redfield)</t>
  </si>
  <si>
    <t>Harry Potter and the Philosopher’s Stone (Rowling)</t>
  </si>
  <si>
    <t>The Great Gatsby (Fitzgerald)</t>
  </si>
  <si>
    <t>Fall on Your Knees (Ann-Marie MacDonald)</t>
  </si>
  <si>
    <t>The Outsiders (S.E. Hinton)</t>
  </si>
  <si>
    <t>The Stand (Stephen King)</t>
  </si>
  <si>
    <t>Harry Potter and the Prisoner of Azkaban (Rowling)</t>
  </si>
  <si>
    <t>The Power of One (Bryce Courtenay)</t>
  </si>
  <si>
    <t>Jane Eyre (Charlotte Bronte)</t>
  </si>
  <si>
    <t>The World According To Garp (John Irving)</t>
  </si>
  <si>
    <t>The Hobbit (Tolkien)</t>
  </si>
  <si>
    <t>Charlotte’s Web (E.B. White)</t>
  </si>
  <si>
    <t>The Catcher in the Rye (J.D. Salinger)</t>
  </si>
  <si>
    <t>A Tree Grows in Brooklyn (Betty Smith)</t>
  </si>
  <si>
    <t>Little Women (Louisa May Alcott)</t>
  </si>
  <si>
    <t>The Lovely Bones (Alice Sebold)</t>
  </si>
  <si>
    <t>The Red Tent (Anita Diamant)</t>
  </si>
  <si>
    <t>The Hitchhiker’s Guide to the Galaxy (Douglas Adams)</t>
  </si>
  <si>
    <t>The Lion, The Witch and the Wardrobe (C. S. Lewis)</t>
  </si>
  <si>
    <t>Wuthering Heights (Emily Bronte)</t>
  </si>
  <si>
    <t>Tuesdays with Morrie (Mitch Albom)</t>
  </si>
  <si>
    <t>The Poisonwood Bible (Barbara Kingsolver)</t>
  </si>
  <si>
    <t>Dune (Frank Herbert)</t>
  </si>
  <si>
    <t>The Secret Life of Bees (Sue Monk Kidd)</t>
  </si>
  <si>
    <t>The Notebook (Nicholas Sparks)</t>
  </si>
  <si>
    <t>Kane and Abel (Jeffrey Archer)</t>
  </si>
  <si>
    <t>Atlas Shrugged (Ayn Rand)</t>
  </si>
  <si>
    <t>Blindness (Jose Saramago)</t>
  </si>
  <si>
    <t>1984 (Orwell)</t>
  </si>
  <si>
    <t>Harry Potter and the Chamber of Secrets (Rowling)</t>
  </si>
  <si>
    <t>The Mists of Avalon (Marion Zimmer Bradley)</t>
  </si>
  <si>
    <t>The Count of Monte Cristo (Alexandre Dumas)</t>
  </si>
  <si>
    <t>The Pillars of the Earth (Ken Follett)</t>
  </si>
  <si>
    <t>White Oleander (Janet Fitch)</t>
  </si>
  <si>
    <t>I Know This Much is True (Wally Lamb)</t>
  </si>
  <si>
    <t>Confessions of a Shopaholic (Sophie Kinsella)</t>
  </si>
  <si>
    <t>Les Miserables (Hugo)</t>
  </si>
  <si>
    <t>The Alchemist (Paulo Coelho)</t>
  </si>
  <si>
    <t>Fifth Business (Robertson Davis)</t>
  </si>
  <si>
    <t>The Clan of the Cave Bear (Jean M. Auel)</t>
  </si>
  <si>
    <t>The Lord of the Rings: Return of the King (Tolkien)</t>
  </si>
  <si>
    <t>The Kite Runner (Khaled Hosseini)</t>
  </si>
  <si>
    <t>Ulysses (James Joyce)</t>
  </si>
  <si>
    <t>The Little Prince (Antoine de Saint-Exupery)</t>
  </si>
  <si>
    <t>Anna Karenina (Tolstoy)</t>
  </si>
  <si>
    <t>She’s Come Undone (Wally Lamb)</t>
  </si>
  <si>
    <t>Rebecca (Daphne DuMaurier)</t>
  </si>
  <si>
    <t>One Hundred Years Of Solitude (Gabriel Garcia Marquez)</t>
  </si>
  <si>
    <t>A Tale of Two Cities (Dickens)</t>
  </si>
  <si>
    <t>Ender’s Game (Orson Scott Card)</t>
  </si>
  <si>
    <t>Great Expectations (Dickens)</t>
  </si>
  <si>
    <t>Of Mice And Men (Steinbeck)</t>
  </si>
  <si>
    <t>The Stone Angel (Margaret Laurence)</t>
  </si>
  <si>
    <t>The Sisterhood of the Traveling Pants (Ann Brashares)</t>
  </si>
  <si>
    <t>The Thorn Birds (Colleen McCullough)</t>
  </si>
  <si>
    <t>Brave New World (Aldous Huxley)</t>
  </si>
  <si>
    <t>The Handmaid’s Tale (Margaret Atwood)</t>
  </si>
  <si>
    <t>The Time Traveller’s Wife (Audrew Niffenegger)</t>
  </si>
  <si>
    <t>Watership Down(Richard Adams)</t>
  </si>
  <si>
    <t>Crime and Punishment (Fyodor Dostoyevsky)</t>
  </si>
  <si>
    <t>The Fountainhead (Ayn Rand)</t>
  </si>
  <si>
    <t>War and Peace (Tolstoy)</t>
  </si>
  <si>
    <t>Interview With The Vampire (Anne Rice)</t>
  </si>
  <si>
    <t>Bridget Jones’ Diary (Fielding)</t>
  </si>
  <si>
    <t>Love in the Time of Cholera (Marquez)</t>
  </si>
  <si>
    <t>Shogun (James Clavell)</t>
  </si>
  <si>
    <t>The English Patient (Michael Ondaatje)</t>
  </si>
  <si>
    <t>The Summer Tree (Guy Gavriel Kay)</t>
  </si>
  <si>
    <t>Lord of the Flies (Golding)</t>
  </si>
  <si>
    <t>The Diviners (Margaret Laurence)</t>
  </si>
  <si>
    <t>Not Wanted On The Voyage (Timothy Findley)</t>
  </si>
  <si>
    <t>Wizard’s First Rule (Terry Goodkind)</t>
  </si>
  <si>
    <t>Emma (Jane Austen)</t>
  </si>
  <si>
    <t>In The Skin Of A Lion (Ondaatje)</t>
  </si>
  <si>
    <t>The Good Earth (Pearl S. Buck)</t>
  </si>
  <si>
    <t>A Prayer for Owen Meany (John Irving)</t>
  </si>
  <si>
    <t>The Five People You Meet In Heaven (Mitch Albom)</t>
  </si>
  <si>
    <t>Create a VLOOKUP/INDEX MATCH formula that calculates the amount of commission each sales Rep (SR) makes.</t>
  </si>
  <si>
    <t>SR</t>
  </si>
  <si>
    <t># Customers Served</t>
  </si>
  <si>
    <t>Commission</t>
  </si>
  <si>
    <t>Elain</t>
  </si>
  <si>
    <t>Carol</t>
  </si>
  <si>
    <t>Gianna</t>
  </si>
  <si>
    <t>Jason</t>
  </si>
  <si>
    <t>Michelle</t>
  </si>
  <si>
    <t>Shari</t>
  </si>
  <si>
    <t>Denise</t>
  </si>
  <si>
    <t>Daniel</t>
  </si>
  <si>
    <t>Sarah</t>
  </si>
  <si>
    <t>Christina</t>
  </si>
  <si>
    <t>Janita</t>
  </si>
  <si>
    <t>Debra</t>
  </si>
  <si>
    <t>Nelia</t>
  </si>
  <si>
    <t>Manavbir</t>
  </si>
  <si>
    <t>Richard</t>
  </si>
  <si>
    <t>Yla-Katrina</t>
  </si>
  <si>
    <t>Kaur</t>
  </si>
  <si>
    <t>Mansa</t>
  </si>
  <si>
    <t>Mitchell</t>
  </si>
  <si>
    <t>Craig</t>
  </si>
  <si>
    <t>Sykes</t>
  </si>
  <si>
    <t>Ewelina</t>
  </si>
  <si>
    <t>Michael</t>
  </si>
  <si>
    <t>Nakyunhan</t>
  </si>
  <si>
    <t>Thongtara</t>
  </si>
  <si>
    <t>In Column I create a formula that will determine the low bid for each product. Then in Column J create a look formula (Use Index and Match) that will show the suppliers name associated with the low bid. In your solution you can use the Low Bid column, or not.</t>
  </si>
  <si>
    <t>Product/Supplier</t>
  </si>
  <si>
    <t>Supplier 1</t>
  </si>
  <si>
    <t>Supplier 2</t>
  </si>
  <si>
    <t>Supplier 3</t>
  </si>
  <si>
    <t>Supplier 4</t>
  </si>
  <si>
    <t>Supplier 5</t>
  </si>
  <si>
    <t>Supplier 6</t>
  </si>
  <si>
    <t>Supplier 7</t>
  </si>
  <si>
    <t>Low Bid</t>
  </si>
  <si>
    <t>Supplier Name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</si>
  <si>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</si>
  <si>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</si>
  <si>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</si>
  <si>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</si>
  <si>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</si>
  <si>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</si>
  <si>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</si>
  <si>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</si>
  <si>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</si>
  <si>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</si>
  <si>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</si>
  <si>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</si>
  <si>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</si>
  <si>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</si>
  <si>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</si>
  <si>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</si>
  <si>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</si>
  <si>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In cell B4 create a formula that will add the sales for the month. The formula should update when you change the value in cell B3.</t>
  </si>
  <si>
    <t>Month</t>
  </si>
  <si>
    <t>Feb</t>
  </si>
  <si>
    <t>Jan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</si>
  <si>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</si>
  <si>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</si>
  <si>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</si>
  <si>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</si>
  <si>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</si>
  <si>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</si>
  <si>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</si>
  <si>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</si>
  <si>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</si>
  <si>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</si>
  <si>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%</t>
  </si>
  <si>
    <t>INCOME STATEMENT</t>
  </si>
  <si>
    <t>Interest income on securities</t>
  </si>
  <si>
    <t>Interest Expense on overnight borrowing</t>
  </si>
  <si>
    <t>Net Interest Income</t>
  </si>
  <si>
    <t>Fees and commissions income</t>
  </si>
  <si>
    <t>Fees and commission expense</t>
  </si>
  <si>
    <t>Net fee and Commission Income</t>
  </si>
  <si>
    <t>Foreign exchange income</t>
  </si>
  <si>
    <t xml:space="preserve">Loan related fees </t>
  </si>
  <si>
    <t>Other income</t>
  </si>
  <si>
    <t>Total Operating Income</t>
  </si>
  <si>
    <t>Expected credit losses</t>
  </si>
  <si>
    <t>Personnel expenses</t>
  </si>
  <si>
    <t>Other operating expenses</t>
  </si>
  <si>
    <t>Occupancy cost</t>
  </si>
  <si>
    <t>Depreciation and amortization</t>
  </si>
  <si>
    <t>Total Operating Expense</t>
  </si>
  <si>
    <t>BALANCE SHEET</t>
  </si>
  <si>
    <t>Placements</t>
  </si>
  <si>
    <t>Government Securities</t>
  </si>
  <si>
    <t>Overnight borrowing</t>
  </si>
  <si>
    <t>Trimed Acc#</t>
  </si>
  <si>
    <t>Commission-Using Vlookup</t>
  </si>
  <si>
    <t>Commission-Using IndexMatch</t>
  </si>
  <si>
    <t>Employee related expenses after Date in H10</t>
  </si>
  <si>
    <t>Mean Spend before Date in H10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</si>
</sst>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£&quot;#,##0.00;[Red]\-&quot;£&quot;#,##0.00"/>
    <numFmt numFmtId="165" formatCode="_-* #,##0.00_-;\-* #,##0.00_-;_-* &quot;-&quot;??_-;_-@_-"/>
    <numFmt numFmtId="166" formatCode="_(&quot;$&quot;* #,##0_);_(&quot;$&quot;* \(#,##0\);_(&quot;$&quot;* &quot;-&quot;??_);_(@_)"/>
    <numFmt numFmtId="167" formatCode="_(* #,##0_);_(* \(#,##0\);_(* &quot;-&quot;??_);_(@_)"/>
    <numFmt numFmtId="168" formatCode="#,##0.00_ ;\-#,##0.00\ "/>
    <numFmt numFmtId="169" formatCode="#,##0;[Red]\(#,##0\)"/>
    <numFmt numFmtId="170" formatCode="_-* #,##0_-;\-* #,##0_-;_-* &quot;-&quot;??_-;_-@_-"/>
    <numFmt numFmtId="171" formatCode="&quot;$&quot;\ #,##0;[Red]&quot;$&quot;\ \-#,##0"/>
    <numFmt numFmtId="172" formatCode="[Blue]\ &quot;KES&quot;\ #,##0.00;[Red]\ &quot;KES&quot;\ \(#,##0.00\)"/>
    <numFmt numFmtId="173" formatCode="0.0%"/>
    <numFmt numFmtId="174" formatCode="[Blue]\ &quot;KES&quot;\ #,##0.00;[Red]\ &quot;KES&quot;\ \(\(#,##0.00\)\)"/>
    <numFmt numFmtId="175" formatCode="0.0%;\(0.0%\)"/>
    <numFmt numFmtId="178" formatCode="&quot;$&quot;#,##0.00"/>
    <numFmt numFmtId="179" formatCode="\(0.0%\)"/>
    <numFmt numFmtId="180" formatCode="0.0%;0.0%"/>
    <numFmt numFmtId="181" formatCode="\(0.0%\);0.0%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363636"/>
      <name val="Lato"/>
      <family val="2"/>
    </font>
    <font>
      <u/>
      <sz val="11"/>
      <color theme="10"/>
      <name val="Schriftart für Textkörper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4472C4"/>
      <name val="Calibri"/>
      <family val="2"/>
      <scheme val="minor"/>
    </font>
    <font>
      <b/>
      <sz val="10"/>
      <color rgb="FFFFFFFF"/>
      <name val="EYInterstate Light"/>
    </font>
    <font>
      <b/>
      <sz val="10"/>
      <color theme="0"/>
      <name val="EYInterstate Light"/>
    </font>
    <font>
      <sz val="10"/>
      <color rgb="FF000000"/>
      <name val="EYInterstate Light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EYInterstate Light"/>
    </font>
    <font>
      <b/>
      <sz val="10"/>
      <name val="Rockwell"/>
      <family val="1"/>
    </font>
    <font>
      <b/>
      <sz val="10"/>
      <color rgb="FFFFFFFF"/>
      <name val="Rockwell"/>
      <family val="1"/>
    </font>
    <font>
      <sz val="10"/>
      <name val="Rockwell"/>
      <family val="1"/>
    </font>
    <font>
      <b/>
      <sz val="10"/>
      <color rgb="FF000000"/>
      <name val="Rockwell"/>
      <family val="1"/>
    </font>
    <font>
      <sz val="10"/>
      <color rgb="FF000000"/>
      <name val="Rockwell"/>
      <family val="1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F7E8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638EC6"/>
        <bgColor indexed="64"/>
      </patternFill>
    </fill>
    <fill>
      <patternFill patternType="solid">
        <fgColor rgb="FFD2DEEE"/>
        <bgColor indexed="64"/>
      </patternFill>
    </fill>
    <fill>
      <patternFill patternType="solid">
        <fgColor rgb="FFE8810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theme="1" tint="0.24994659260841701"/>
      </bottom>
      <diagonal/>
    </border>
    <border>
      <left/>
      <right/>
      <top/>
      <bottom style="medium">
        <color rgb="FF2981B9"/>
      </bottom>
      <diagonal/>
    </border>
    <border>
      <left/>
      <right/>
      <top/>
      <bottom style="medium">
        <color rgb="FF9DA85E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rgb="FFFFFFFF"/>
      </bottom>
      <diagonal/>
    </border>
    <border>
      <left/>
      <right style="medium">
        <color indexed="64"/>
      </right>
      <top style="medium">
        <color indexed="64"/>
      </top>
      <bottom style="thick">
        <color rgb="FFFFFFFF"/>
      </bottom>
      <diagonal/>
    </border>
    <border>
      <left style="medium">
        <color indexed="64"/>
      </left>
      <right/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thick">
        <color rgb="FFFFFFFF"/>
      </top>
      <bottom style="medium">
        <color rgb="FFFFFFFF"/>
      </bottom>
      <diagonal/>
    </border>
    <border>
      <left style="medium">
        <color indexed="64"/>
      </left>
      <right/>
      <top style="medium">
        <color rgb="FFFFFFFF"/>
      </top>
      <bottom style="medium">
        <color indexed="64"/>
      </bottom>
      <diagonal/>
    </border>
    <border>
      <left/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rgb="FF92D050"/>
      </left>
      <right style="hair">
        <color rgb="FF92D050"/>
      </right>
      <top style="hair">
        <color rgb="FF92D050"/>
      </top>
      <bottom style="hair">
        <color rgb="FF92D050"/>
      </bottom>
      <diagonal/>
    </border>
    <border>
      <left style="hair">
        <color rgb="FF92D050"/>
      </left>
      <right style="hair">
        <color rgb="FF92D050"/>
      </right>
      <top style="hair">
        <color rgb="FF92D050"/>
      </top>
      <bottom/>
      <diagonal/>
    </border>
    <border>
      <left style="thin">
        <color theme="9" tint="-0.24994659260841701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theme="9" tint="-0.24994659260841701"/>
      </right>
      <top/>
      <bottom style="thin">
        <color rgb="FFFFFFFF"/>
      </bottom>
      <diagonal/>
    </border>
    <border>
      <left style="thin">
        <color theme="9" tint="-0.24994659260841701"/>
      </left>
      <right style="hair">
        <color rgb="FF92D050"/>
      </right>
      <top style="hair">
        <color rgb="FF92D050"/>
      </top>
      <bottom style="hair">
        <color rgb="FF92D050"/>
      </bottom>
      <diagonal/>
    </border>
    <border>
      <left/>
      <right style="thin">
        <color theme="9" tint="-0.24994659260841701"/>
      </right>
      <top style="hair">
        <color rgb="FF92D050"/>
      </top>
      <bottom style="hair">
        <color rgb="FF92D050"/>
      </bottom>
      <diagonal/>
    </border>
    <border>
      <left style="thin">
        <color theme="9" tint="-0.24994659260841701"/>
      </left>
      <right style="hair">
        <color rgb="FF92D050"/>
      </right>
      <top style="hair">
        <color rgb="FF92D050"/>
      </top>
      <bottom style="thin">
        <color theme="9" tint="-0.24994659260841701"/>
      </bottom>
      <diagonal/>
    </border>
    <border>
      <left style="hair">
        <color rgb="FF92D050"/>
      </left>
      <right style="hair">
        <color rgb="FF92D050"/>
      </right>
      <top style="hair">
        <color rgb="FF92D050"/>
      </top>
      <bottom style="thin">
        <color theme="9" tint="-0.24994659260841701"/>
      </bottom>
      <diagonal/>
    </border>
    <border>
      <left style="hair">
        <color rgb="FF92D050"/>
      </left>
      <right style="hair">
        <color rgb="FF92D050"/>
      </right>
      <top/>
      <bottom style="hair">
        <color rgb="FF92D050"/>
      </bottom>
      <diagonal/>
    </border>
    <border>
      <left style="thin">
        <color theme="9" tint="-0.24994659260841701"/>
      </left>
      <right style="hair">
        <color rgb="FF92D050"/>
      </right>
      <top style="hair">
        <color rgb="FF92D050"/>
      </top>
      <bottom/>
      <diagonal/>
    </border>
    <border>
      <left style="thin">
        <color theme="9" tint="-0.24994659260841701"/>
      </left>
      <right style="hair">
        <color rgb="FF92D050"/>
      </right>
      <top/>
      <bottom style="hair">
        <color rgb="FF92D050"/>
      </bottom>
      <diagonal/>
    </border>
    <border>
      <left style="thin">
        <color theme="9" tint="-0.24994659260841701"/>
      </left>
      <right style="hair">
        <color rgb="FF92D050"/>
      </right>
      <top style="thin">
        <color theme="9" tint="-0.24994659260841701"/>
      </top>
      <bottom style="double">
        <color theme="9" tint="-0.24994659260841701"/>
      </bottom>
      <diagonal/>
    </border>
    <border>
      <left style="hair">
        <color rgb="FF92D050"/>
      </left>
      <right style="hair">
        <color rgb="FF92D050"/>
      </right>
      <top style="thin">
        <color theme="9" tint="-0.24994659260841701"/>
      </top>
      <bottom style="double">
        <color theme="9" tint="-0.24994659260841701"/>
      </bottom>
      <diagonal/>
    </border>
    <border>
      <left style="thin">
        <color rgb="FFFFFFFF"/>
      </left>
      <right style="thin">
        <color rgb="FFFFFFFF"/>
      </right>
      <top style="thin">
        <color theme="9" tint="-0.24994659260841701"/>
      </top>
      <bottom style="thin">
        <color rgb="FFFFFFFF"/>
      </bottom>
      <diagonal/>
    </border>
    <border>
      <left style="thin">
        <color rgb="FFFFFFFF"/>
      </left>
      <right style="thin">
        <color theme="9" tint="-0.24994659260841701"/>
      </right>
      <top style="thin">
        <color theme="9" tint="-0.2499465926084170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1" applyFill="0" applyAlignment="0" applyProtection="0"/>
    <xf numFmtId="0" fontId="7" fillId="0" borderId="2" applyNumberFormat="0" applyFill="0" applyAlignment="0" applyProtection="0"/>
    <xf numFmtId="0" fontId="7" fillId="0" borderId="3" applyNumberFormat="0" applyFill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79">
    <xf numFmtId="0" fontId="0" fillId="0" borderId="0" xfId="0"/>
    <xf numFmtId="0" fontId="1" fillId="0" borderId="0" xfId="1"/>
    <xf numFmtId="0" fontId="3" fillId="0" borderId="0" xfId="1" quotePrefix="1" applyFont="1"/>
    <xf numFmtId="0" fontId="4" fillId="0" borderId="0" xfId="1" applyFont="1"/>
    <xf numFmtId="0" fontId="2" fillId="0" borderId="0" xfId="2" applyFill="1" applyBorder="1"/>
    <xf numFmtId="0" fontId="5" fillId="0" borderId="0" xfId="3" applyFill="1" applyBorder="1"/>
    <xf numFmtId="0" fontId="1" fillId="2" borderId="0" xfId="1" applyFill="1"/>
    <xf numFmtId="0" fontId="1" fillId="3" borderId="0" xfId="1" applyFill="1"/>
    <xf numFmtId="14" fontId="0" fillId="0" borderId="0" xfId="0" applyNumberFormat="1"/>
    <xf numFmtId="3" fontId="0" fillId="0" borderId="0" xfId="0" applyNumberFormat="1"/>
    <xf numFmtId="0" fontId="0" fillId="0" borderId="5" xfId="0" applyBorder="1"/>
    <xf numFmtId="0" fontId="7" fillId="0" borderId="4" xfId="0" applyFont="1" applyBorder="1"/>
    <xf numFmtId="0" fontId="7" fillId="0" borderId="0" xfId="0" applyFont="1"/>
    <xf numFmtId="0" fontId="7" fillId="0" borderId="0" xfId="0" applyFont="1" applyAlignment="1">
      <alignment horizontal="right"/>
    </xf>
    <xf numFmtId="0" fontId="7" fillId="0" borderId="5" xfId="0" applyFont="1" applyBorder="1"/>
    <xf numFmtId="0" fontId="7" fillId="5" borderId="5" xfId="0" applyFont="1" applyFill="1" applyBorder="1"/>
    <xf numFmtId="0" fontId="7" fillId="7" borderId="5" xfId="0" applyFont="1" applyFill="1" applyBorder="1"/>
    <xf numFmtId="0" fontId="8" fillId="7" borderId="5" xfId="0" applyFont="1" applyFill="1" applyBorder="1"/>
    <xf numFmtId="4" fontId="0" fillId="0" borderId="0" xfId="0" applyNumberFormat="1"/>
    <xf numFmtId="4" fontId="7" fillId="0" borderId="0" xfId="0" applyNumberFormat="1" applyFont="1"/>
    <xf numFmtId="0" fontId="7" fillId="4" borderId="5" xfId="0" applyFont="1" applyFill="1" applyBorder="1"/>
    <xf numFmtId="0" fontId="9" fillId="0" borderId="0" xfId="0" applyFont="1" applyAlignment="1">
      <alignment horizontal="right"/>
    </xf>
    <xf numFmtId="0" fontId="10" fillId="0" borderId="0" xfId="0" applyFont="1"/>
    <xf numFmtId="14" fontId="9" fillId="0" borderId="0" xfId="0" applyNumberFormat="1" applyFont="1"/>
    <xf numFmtId="166" fontId="10" fillId="0" borderId="0" xfId="8" applyNumberFormat="1" applyFont="1"/>
    <xf numFmtId="0" fontId="10" fillId="0" borderId="0" xfId="8" applyNumberFormat="1" applyFont="1"/>
    <xf numFmtId="3" fontId="10" fillId="0" borderId="0" xfId="0" applyNumberFormat="1" applyFont="1"/>
    <xf numFmtId="0" fontId="11" fillId="0" borderId="0" xfId="0" applyFont="1"/>
    <xf numFmtId="44" fontId="0" fillId="0" borderId="0" xfId="0" applyNumberFormat="1"/>
    <xf numFmtId="167" fontId="0" fillId="5" borderId="0" xfId="7" applyNumberFormat="1" applyFont="1" applyFill="1"/>
    <xf numFmtId="0" fontId="0" fillId="6" borderId="0" xfId="0" applyFill="1"/>
    <xf numFmtId="0" fontId="1" fillId="0" borderId="0" xfId="1" applyAlignment="1">
      <alignment wrapText="1"/>
    </xf>
    <xf numFmtId="0" fontId="13" fillId="8" borderId="0" xfId="0" applyFont="1" applyFill="1"/>
    <xf numFmtId="3" fontId="14" fillId="0" borderId="0" xfId="0" applyNumberFormat="1" applyFont="1"/>
    <xf numFmtId="0" fontId="14" fillId="0" borderId="0" xfId="0" applyFont="1"/>
    <xf numFmtId="10" fontId="14" fillId="0" borderId="0" xfId="0" applyNumberFormat="1" applyFont="1"/>
    <xf numFmtId="168" fontId="0" fillId="0" borderId="0" xfId="10" applyNumberFormat="1" applyFont="1"/>
    <xf numFmtId="3" fontId="0" fillId="9" borderId="0" xfId="0" applyNumberFormat="1" applyFill="1"/>
    <xf numFmtId="169" fontId="0" fillId="9" borderId="0" xfId="0" applyNumberFormat="1" applyFill="1"/>
    <xf numFmtId="164" fontId="0" fillId="0" borderId="0" xfId="0" applyNumberFormat="1"/>
    <xf numFmtId="0" fontId="16" fillId="11" borderId="6" xfId="0" applyFont="1" applyFill="1" applyBorder="1" applyAlignment="1">
      <alignment vertical="center" readingOrder="1"/>
    </xf>
    <xf numFmtId="170" fontId="10" fillId="0" borderId="6" xfId="10" applyNumberFormat="1" applyFont="1" applyBorder="1"/>
    <xf numFmtId="165" fontId="0" fillId="0" borderId="0" xfId="0" applyNumberFormat="1"/>
    <xf numFmtId="170" fontId="10" fillId="0" borderId="0" xfId="10" applyNumberFormat="1" applyFont="1" applyFill="1" applyBorder="1"/>
    <xf numFmtId="0" fontId="15" fillId="0" borderId="0" xfId="0" applyFont="1" applyAlignment="1">
      <alignment horizontal="center" vertical="center" readingOrder="1"/>
    </xf>
    <xf numFmtId="171" fontId="10" fillId="0" borderId="8" xfId="10" applyNumberFormat="1" applyFont="1" applyBorder="1"/>
    <xf numFmtId="0" fontId="0" fillId="10" borderId="6" xfId="0" applyFill="1" applyBorder="1" applyAlignment="1">
      <alignment horizontal="centerContinuous"/>
    </xf>
    <xf numFmtId="172" fontId="0" fillId="0" borderId="0" xfId="7" applyNumberFormat="1" applyFont="1"/>
    <xf numFmtId="172" fontId="7" fillId="0" borderId="5" xfId="7" applyNumberFormat="1" applyFont="1" applyBorder="1"/>
    <xf numFmtId="172" fontId="0" fillId="0" borderId="4" xfId="7" applyNumberFormat="1" applyFont="1" applyBorder="1"/>
    <xf numFmtId="172" fontId="0" fillId="0" borderId="0" xfId="0" applyNumberFormat="1"/>
    <xf numFmtId="0" fontId="18" fillId="0" borderId="0" xfId="11"/>
    <xf numFmtId="6" fontId="18" fillId="0" borderId="0" xfId="11" applyNumberFormat="1" applyAlignment="1">
      <alignment horizontal="center"/>
    </xf>
    <xf numFmtId="0" fontId="20" fillId="0" borderId="12" xfId="0" applyFont="1" applyBorder="1"/>
    <xf numFmtId="0" fontId="0" fillId="0" borderId="12" xfId="0" applyBorder="1"/>
    <xf numFmtId="0" fontId="6" fillId="0" borderId="12" xfId="0" applyFont="1" applyBorder="1"/>
    <xf numFmtId="0" fontId="19" fillId="13" borderId="0" xfId="0" applyFont="1" applyFill="1"/>
    <xf numFmtId="0" fontId="19" fillId="13" borderId="0" xfId="0" applyFont="1" applyFill="1" applyAlignment="1">
      <alignment horizontal="left" wrapText="1"/>
    </xf>
    <xf numFmtId="0" fontId="7" fillId="0" borderId="12" xfId="0" applyFont="1" applyBorder="1" applyAlignment="1">
      <alignment horizontal="left"/>
    </xf>
    <xf numFmtId="0" fontId="7" fillId="0" borderId="12" xfId="0" applyFont="1" applyBorder="1"/>
    <xf numFmtId="0" fontId="0" fillId="0" borderId="0" xfId="0" applyAlignment="1">
      <alignment horizontal="right"/>
    </xf>
    <xf numFmtId="3" fontId="0" fillId="14" borderId="11" xfId="0" applyNumberFormat="1" applyFill="1" applyBorder="1"/>
    <xf numFmtId="0" fontId="6" fillId="0" borderId="0" xfId="0" applyFont="1"/>
    <xf numFmtId="0" fontId="20" fillId="0" borderId="0" xfId="0" applyFont="1"/>
    <xf numFmtId="3" fontId="0" fillId="14" borderId="0" xfId="0" applyNumberFormat="1" applyFill="1"/>
    <xf numFmtId="0" fontId="19" fillId="13" borderId="13" xfId="0" applyFont="1" applyFill="1" applyBorder="1"/>
    <xf numFmtId="0" fontId="19" fillId="13" borderId="14" xfId="0" applyFont="1" applyFill="1" applyBorder="1"/>
    <xf numFmtId="0" fontId="19" fillId="13" borderId="15" xfId="0" applyFont="1" applyFill="1" applyBorder="1"/>
    <xf numFmtId="0" fontId="7" fillId="15" borderId="0" xfId="0" applyFont="1" applyFill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14" borderId="18" xfId="0" applyFill="1" applyBorder="1"/>
    <xf numFmtId="0" fontId="0" fillId="14" borderId="19" xfId="0" applyFill="1" applyBorder="1"/>
    <xf numFmtId="0" fontId="0" fillId="0" borderId="20" xfId="0" applyBorder="1"/>
    <xf numFmtId="0" fontId="0" fillId="0" borderId="21" xfId="0" applyBorder="1"/>
    <xf numFmtId="0" fontId="0" fillId="14" borderId="10" xfId="0" applyFill="1" applyBorder="1"/>
    <xf numFmtId="167" fontId="0" fillId="0" borderId="0" xfId="7" applyNumberFormat="1" applyFont="1"/>
    <xf numFmtId="0" fontId="0" fillId="17" borderId="22" xfId="0" applyFill="1" applyBorder="1"/>
    <xf numFmtId="0" fontId="0" fillId="17" borderId="5" xfId="0" applyFill="1" applyBorder="1"/>
    <xf numFmtId="0" fontId="0" fillId="17" borderId="23" xfId="0" applyFill="1" applyBorder="1"/>
    <xf numFmtId="0" fontId="7" fillId="17" borderId="13" xfId="0" applyFont="1" applyFill="1" applyBorder="1"/>
    <xf numFmtId="0" fontId="0" fillId="17" borderId="14" xfId="0" applyFill="1" applyBorder="1"/>
    <xf numFmtId="0" fontId="0" fillId="17" borderId="15" xfId="0" applyFill="1" applyBorder="1"/>
    <xf numFmtId="0" fontId="0" fillId="17" borderId="16" xfId="0" applyFill="1" applyBorder="1"/>
    <xf numFmtId="0" fontId="0" fillId="17" borderId="0" xfId="0" applyFill="1"/>
    <xf numFmtId="0" fontId="0" fillId="17" borderId="17" xfId="0" applyFill="1" applyBorder="1"/>
    <xf numFmtId="0" fontId="0" fillId="17" borderId="20" xfId="0" applyFill="1" applyBorder="1"/>
    <xf numFmtId="0" fontId="0" fillId="17" borderId="12" xfId="0" applyFill="1" applyBorder="1"/>
    <xf numFmtId="0" fontId="0" fillId="17" borderId="21" xfId="0" applyFill="1" applyBorder="1"/>
    <xf numFmtId="0" fontId="0" fillId="10" borderId="11" xfId="0" applyFill="1" applyBorder="1" applyAlignment="1">
      <alignment wrapText="1"/>
    </xf>
    <xf numFmtId="0" fontId="12" fillId="18" borderId="11" xfId="0" applyFont="1" applyFill="1" applyBorder="1"/>
    <xf numFmtId="0" fontId="0" fillId="0" borderId="11" xfId="0" applyBorder="1"/>
    <xf numFmtId="0" fontId="0" fillId="19" borderId="11" xfId="0" applyFill="1" applyBorder="1"/>
    <xf numFmtId="0" fontId="0" fillId="10" borderId="11" xfId="0" applyFill="1" applyBorder="1"/>
    <xf numFmtId="0" fontId="12" fillId="18" borderId="19" xfId="0" applyFont="1" applyFill="1" applyBorder="1"/>
    <xf numFmtId="0" fontId="0" fillId="20" borderId="11" xfId="0" applyFill="1" applyBorder="1"/>
    <xf numFmtId="0" fontId="7" fillId="0" borderId="11" xfId="0" applyFont="1" applyBorder="1"/>
    <xf numFmtId="14" fontId="0" fillId="0" borderId="11" xfId="0" applyNumberFormat="1" applyBorder="1"/>
    <xf numFmtId="8" fontId="0" fillId="0" borderId="11" xfId="0" applyNumberFormat="1" applyBorder="1"/>
    <xf numFmtId="0" fontId="0" fillId="20" borderId="11" xfId="0" applyFill="1" applyBorder="1" applyAlignment="1">
      <alignment horizontal="centerContinuous" wrapText="1"/>
    </xf>
    <xf numFmtId="0" fontId="19" fillId="18" borderId="11" xfId="0" applyFont="1" applyFill="1" applyBorder="1"/>
    <xf numFmtId="0" fontId="0" fillId="21" borderId="11" xfId="0" applyFill="1" applyBorder="1"/>
    <xf numFmtId="2" fontId="0" fillId="0" borderId="11" xfId="0" applyNumberFormat="1" applyBorder="1"/>
    <xf numFmtId="2" fontId="0" fillId="19" borderId="11" xfId="0" applyNumberFormat="1" applyFill="1" applyBorder="1"/>
    <xf numFmtId="8" fontId="0" fillId="19" borderId="11" xfId="0" applyNumberFormat="1" applyFill="1" applyBorder="1"/>
    <xf numFmtId="43" fontId="0" fillId="0" borderId="0" xfId="7" applyFont="1"/>
    <xf numFmtId="0" fontId="15" fillId="11" borderId="24" xfId="0" applyFont="1" applyFill="1" applyBorder="1" applyAlignment="1">
      <alignment vertical="center" readingOrder="1"/>
    </xf>
    <xf numFmtId="0" fontId="15" fillId="11" borderId="25" xfId="0" applyFont="1" applyFill="1" applyBorder="1" applyAlignment="1">
      <alignment vertical="center" readingOrder="1"/>
    </xf>
    <xf numFmtId="0" fontId="17" fillId="12" borderId="26" xfId="0" applyFont="1" applyFill="1" applyBorder="1" applyAlignment="1">
      <alignment horizontal="left" vertical="center" readingOrder="1"/>
    </xf>
    <xf numFmtId="1" fontId="17" fillId="12" borderId="27" xfId="0" applyNumberFormat="1" applyFont="1" applyFill="1" applyBorder="1" applyAlignment="1">
      <alignment horizontal="center" vertical="center" readingOrder="1"/>
    </xf>
    <xf numFmtId="0" fontId="15" fillId="11" borderId="28" xfId="0" applyFont="1" applyFill="1" applyBorder="1" applyAlignment="1">
      <alignment horizontal="center" vertical="center" readingOrder="1"/>
    </xf>
    <xf numFmtId="0" fontId="15" fillId="11" borderId="29" xfId="0" applyFont="1" applyFill="1" applyBorder="1" applyAlignment="1">
      <alignment horizontal="center" vertical="center" readingOrder="1"/>
    </xf>
    <xf numFmtId="9" fontId="0" fillId="0" borderId="0" xfId="9" applyFont="1"/>
    <xf numFmtId="174" fontId="0" fillId="0" borderId="0" xfId="7" applyNumberFormat="1" applyFont="1"/>
    <xf numFmtId="167" fontId="23" fillId="2" borderId="32" xfId="0" applyNumberFormat="1" applyFont="1" applyFill="1" applyBorder="1" applyAlignment="1">
      <alignment wrapText="1"/>
    </xf>
    <xf numFmtId="0" fontId="24" fillId="22" borderId="31" xfId="0" applyFont="1" applyFill="1" applyBorder="1" applyAlignment="1">
      <alignment horizontal="center" vertical="top" wrapText="1" readingOrder="1"/>
    </xf>
    <xf numFmtId="167" fontId="25" fillId="2" borderId="32" xfId="0" applyNumberFormat="1" applyFont="1" applyFill="1" applyBorder="1" applyAlignment="1">
      <alignment wrapText="1"/>
    </xf>
    <xf numFmtId="167" fontId="25" fillId="23" borderId="32" xfId="0" applyNumberFormat="1" applyFont="1" applyFill="1" applyBorder="1" applyAlignment="1">
      <alignment wrapText="1"/>
    </xf>
    <xf numFmtId="167" fontId="23" fillId="23" borderId="32" xfId="0" applyNumberFormat="1" applyFont="1" applyFill="1" applyBorder="1" applyAlignment="1">
      <alignment wrapText="1"/>
    </xf>
    <xf numFmtId="167" fontId="25" fillId="2" borderId="39" xfId="0" applyNumberFormat="1" applyFont="1" applyFill="1" applyBorder="1" applyAlignment="1">
      <alignment wrapText="1"/>
    </xf>
    <xf numFmtId="167" fontId="25" fillId="23" borderId="39" xfId="0" applyNumberFormat="1" applyFont="1" applyFill="1" applyBorder="1" applyAlignment="1">
      <alignment wrapText="1"/>
    </xf>
    <xf numFmtId="167" fontId="25" fillId="2" borderId="33" xfId="0" applyNumberFormat="1" applyFont="1" applyFill="1" applyBorder="1" applyAlignment="1">
      <alignment wrapText="1"/>
    </xf>
    <xf numFmtId="167" fontId="25" fillId="23" borderId="33" xfId="0" applyNumberFormat="1" applyFont="1" applyFill="1" applyBorder="1" applyAlignment="1">
      <alignment wrapText="1"/>
    </xf>
    <xf numFmtId="167" fontId="25" fillId="2" borderId="40" xfId="0" applyNumberFormat="1" applyFont="1" applyFill="1" applyBorder="1" applyAlignment="1">
      <alignment wrapText="1"/>
    </xf>
    <xf numFmtId="167" fontId="25" fillId="23" borderId="40" xfId="0" applyNumberFormat="1" applyFont="1" applyFill="1" applyBorder="1" applyAlignment="1">
      <alignment wrapText="1"/>
    </xf>
    <xf numFmtId="167" fontId="23" fillId="2" borderId="44" xfId="0" applyNumberFormat="1" applyFont="1" applyFill="1" applyBorder="1" applyAlignment="1">
      <alignment wrapText="1"/>
    </xf>
    <xf numFmtId="167" fontId="23" fillId="23" borderId="44" xfId="0" applyNumberFormat="1" applyFont="1" applyFill="1" applyBorder="1" applyAlignment="1">
      <alignment wrapText="1"/>
    </xf>
    <xf numFmtId="17" fontId="24" fillId="22" borderId="45" xfId="0" applyNumberFormat="1" applyFont="1" applyFill="1" applyBorder="1" applyAlignment="1">
      <alignment horizontal="center" vertical="top" wrapText="1" readingOrder="1"/>
    </xf>
    <xf numFmtId="0" fontId="26" fillId="0" borderId="30" xfId="0" applyFont="1" applyBorder="1" applyAlignment="1">
      <alignment horizontal="left" vertical="center" readingOrder="1"/>
    </xf>
    <xf numFmtId="0" fontId="26" fillId="0" borderId="34" xfId="0" applyFont="1" applyBorder="1" applyAlignment="1">
      <alignment horizontal="left" readingOrder="1"/>
    </xf>
    <xf numFmtId="17" fontId="27" fillId="0" borderId="36" xfId="0" applyNumberFormat="1" applyFont="1" applyBorder="1" applyAlignment="1">
      <alignment horizontal="left" readingOrder="1"/>
    </xf>
    <xf numFmtId="17" fontId="26" fillId="0" borderId="36" xfId="0" applyNumberFormat="1" applyFont="1" applyBorder="1" applyAlignment="1">
      <alignment horizontal="left" readingOrder="1"/>
    </xf>
    <xf numFmtId="17" fontId="27" fillId="0" borderId="41" xfId="0" applyNumberFormat="1" applyFont="1" applyBorder="1" applyAlignment="1">
      <alignment horizontal="left" readingOrder="1"/>
    </xf>
    <xf numFmtId="17" fontId="27" fillId="0" borderId="43" xfId="0" applyNumberFormat="1" applyFont="1" applyBorder="1" applyAlignment="1">
      <alignment horizontal="left" readingOrder="1"/>
    </xf>
    <xf numFmtId="17" fontId="27" fillId="0" borderId="42" xfId="0" applyNumberFormat="1" applyFont="1" applyBorder="1" applyAlignment="1">
      <alignment horizontal="left" readingOrder="1"/>
    </xf>
    <xf numFmtId="17" fontId="27" fillId="0" borderId="38" xfId="0" applyNumberFormat="1" applyFont="1" applyBorder="1" applyAlignment="1">
      <alignment horizontal="left" readingOrder="1"/>
    </xf>
    <xf numFmtId="0" fontId="21" fillId="16" borderId="11" xfId="11" applyFont="1" applyFill="1" applyBorder="1"/>
    <xf numFmtId="0" fontId="21" fillId="16" borderId="11" xfId="11" applyFont="1" applyFill="1" applyBorder="1" applyAlignment="1">
      <alignment horizontal="center"/>
    </xf>
    <xf numFmtId="14" fontId="21" fillId="0" borderId="11" xfId="11" applyNumberFormat="1" applyFont="1" applyBorder="1"/>
    <xf numFmtId="0" fontId="21" fillId="0" borderId="11" xfId="11" applyFont="1" applyBorder="1"/>
    <xf numFmtId="6" fontId="21" fillId="0" borderId="11" xfId="11" applyNumberFormat="1" applyFont="1" applyBorder="1" applyAlignment="1">
      <alignment horizontal="center"/>
    </xf>
    <xf numFmtId="173" fontId="21" fillId="0" borderId="11" xfId="12" applyNumberFormat="1" applyFont="1" applyBorder="1" applyAlignment="1"/>
    <xf numFmtId="6" fontId="18" fillId="0" borderId="0" xfId="11" applyNumberFormat="1"/>
    <xf numFmtId="173" fontId="21" fillId="16" borderId="11" xfId="12" applyNumberFormat="1" applyFont="1" applyFill="1" applyBorder="1" applyAlignment="1"/>
    <xf numFmtId="0" fontId="7" fillId="24" borderId="11" xfId="0" applyFont="1" applyFill="1" applyBorder="1"/>
    <xf numFmtId="0" fontId="0" fillId="24" borderId="11" xfId="0" applyFill="1" applyBorder="1"/>
    <xf numFmtId="0" fontId="7" fillId="5" borderId="11" xfId="0" applyFont="1" applyFill="1" applyBorder="1"/>
    <xf numFmtId="167" fontId="7" fillId="5" borderId="11" xfId="7" applyNumberFormat="1" applyFont="1" applyFill="1" applyBorder="1"/>
    <xf numFmtId="167" fontId="0" fillId="0" borderId="11" xfId="7" applyNumberFormat="1" applyFont="1" applyBorder="1"/>
    <xf numFmtId="0" fontId="7" fillId="4" borderId="11" xfId="0" applyFont="1" applyFill="1" applyBorder="1"/>
    <xf numFmtId="0" fontId="0" fillId="0" borderId="11" xfId="0" applyBorder="1" applyAlignment="1">
      <alignment horizontal="left"/>
    </xf>
    <xf numFmtId="0" fontId="0" fillId="24" borderId="11" xfId="0" applyFill="1" applyBorder="1" applyAlignment="1">
      <alignment horizontal="left"/>
    </xf>
    <xf numFmtId="0" fontId="9" fillId="0" borderId="11" xfId="0" applyFont="1" applyBorder="1" applyAlignment="1">
      <alignment horizontal="left" wrapText="1"/>
    </xf>
    <xf numFmtId="0" fontId="7" fillId="0" borderId="11" xfId="0" applyFont="1" applyBorder="1" applyAlignment="1">
      <alignment horizontal="right"/>
    </xf>
    <xf numFmtId="14" fontId="7" fillId="0" borderId="22" xfId="0" applyNumberFormat="1" applyFont="1" applyBorder="1"/>
    <xf numFmtId="44" fontId="1" fillId="4" borderId="18" xfId="8" applyFont="1" applyFill="1" applyBorder="1"/>
    <xf numFmtId="0" fontId="7" fillId="24" borderId="47" xfId="0" applyFont="1" applyFill="1" applyBorder="1"/>
    <xf numFmtId="0" fontId="7" fillId="24" borderId="48" xfId="0" applyFont="1" applyFill="1" applyBorder="1"/>
    <xf numFmtId="0" fontId="7" fillId="24" borderId="11" xfId="0" applyFont="1" applyFill="1" applyBorder="1" applyAlignment="1">
      <alignment horizontal="left"/>
    </xf>
    <xf numFmtId="9" fontId="0" fillId="24" borderId="0" xfId="9" applyFont="1" applyFill="1"/>
    <xf numFmtId="0" fontId="22" fillId="24" borderId="0" xfId="0" applyFont="1" applyFill="1" applyAlignment="1">
      <alignment horizontal="center" vertical="center" readingOrder="1"/>
    </xf>
    <xf numFmtId="10" fontId="0" fillId="24" borderId="0" xfId="9" applyNumberFormat="1" applyFont="1" applyFill="1"/>
    <xf numFmtId="44" fontId="0" fillId="24" borderId="11" xfId="8" applyFont="1" applyFill="1" applyBorder="1"/>
    <xf numFmtId="178" fontId="10" fillId="24" borderId="0" xfId="10" applyNumberFormat="1" applyFont="1" applyFill="1" applyBorder="1"/>
    <xf numFmtId="178" fontId="0" fillId="0" borderId="0" xfId="0" applyNumberFormat="1"/>
    <xf numFmtId="178" fontId="0" fillId="10" borderId="7" xfId="0" applyNumberFormat="1" applyFill="1" applyBorder="1" applyAlignment="1">
      <alignment horizontal="centerContinuous"/>
    </xf>
    <xf numFmtId="178" fontId="16" fillId="11" borderId="7" xfId="0" applyNumberFormat="1" applyFont="1" applyFill="1" applyBorder="1" applyAlignment="1">
      <alignment vertical="center" readingOrder="1"/>
    </xf>
    <xf numFmtId="178" fontId="10" fillId="0" borderId="9" xfId="10" applyNumberFormat="1" applyFont="1" applyBorder="1"/>
    <xf numFmtId="178" fontId="10" fillId="0" borderId="7" xfId="10" applyNumberFormat="1" applyFont="1" applyBorder="1"/>
    <xf numFmtId="178" fontId="10" fillId="0" borderId="0" xfId="10" applyNumberFormat="1" applyFont="1" applyFill="1" applyBorder="1"/>
    <xf numFmtId="173" fontId="24" fillId="22" borderId="46" xfId="0" applyNumberFormat="1" applyFont="1" applyFill="1" applyBorder="1" applyAlignment="1">
      <alignment horizontal="center" vertical="top" wrapText="1" readingOrder="1"/>
    </xf>
    <xf numFmtId="173" fontId="24" fillId="22" borderId="35" xfId="0" applyNumberFormat="1" applyFont="1" applyFill="1" applyBorder="1" applyAlignment="1">
      <alignment horizontal="center" vertical="top" wrapText="1" readingOrder="1"/>
    </xf>
    <xf numFmtId="175" fontId="25" fillId="2" borderId="37" xfId="9" applyNumberFormat="1" applyFont="1" applyFill="1" applyBorder="1" applyAlignment="1">
      <alignment wrapText="1"/>
    </xf>
    <xf numFmtId="179" fontId="25" fillId="2" borderId="37" xfId="9" applyNumberFormat="1" applyFont="1" applyFill="1" applyBorder="1" applyAlignment="1">
      <alignment wrapText="1"/>
    </xf>
    <xf numFmtId="180" fontId="25" fillId="2" borderId="37" xfId="9" applyNumberFormat="1" applyFont="1" applyFill="1" applyBorder="1" applyAlignment="1">
      <alignment wrapText="1"/>
    </xf>
    <xf numFmtId="181" fontId="25" fillId="2" borderId="37" xfId="9" applyNumberFormat="1" applyFont="1" applyFill="1" applyBorder="1" applyAlignment="1">
      <alignment wrapText="1"/>
    </xf>
    <xf numFmtId="173" fontId="0" fillId="0" borderId="0" xfId="0" applyNumberFormat="1"/>
    <xf numFmtId="0" fontId="12" fillId="10" borderId="11" xfId="0" applyFont="1" applyFill="1" applyBorder="1"/>
    <xf numFmtId="0" fontId="7" fillId="10" borderId="11" xfId="0" applyFont="1" applyFill="1" applyBorder="1"/>
  </cellXfs>
  <cellStyles count="14">
    <cellStyle name="Comma" xfId="7" builtinId="3"/>
    <cellStyle name="Comma 14" xfId="13" xr:uid="{66AEDACD-EDE3-4212-A498-F4A0546334ED}"/>
    <cellStyle name="Comma 2" xfId="10" xr:uid="{E7FE60EA-40E8-439F-ADCE-069897FB506A}"/>
    <cellStyle name="Currency" xfId="8" builtinId="4"/>
    <cellStyle name="Heading 1 2" xfId="5" xr:uid="{B6C151E3-A0C4-4A2F-BB0C-BAB9428B5FF7}"/>
    <cellStyle name="Heading 2 2" xfId="6" xr:uid="{1F4E3DA3-A240-45F6-A5B7-6EE24E59192F}"/>
    <cellStyle name="Heading green" xfId="4" xr:uid="{D92394D5-776D-4DDF-BD60-D8FC3AAF15BD}"/>
    <cellStyle name="Hyperlink 2" xfId="2" xr:uid="{C7222ADA-7BFB-4211-ADD4-320EDB0CA053}"/>
    <cellStyle name="Hyperlink 3" xfId="3" xr:uid="{6B1C1235-260E-4EE2-9B1B-D7D7663FC318}"/>
    <cellStyle name="Normal" xfId="0" builtinId="0"/>
    <cellStyle name="Normal 2" xfId="1" xr:uid="{B44826F6-5397-47E2-B941-E5B9A5628A85}"/>
    <cellStyle name="Normal 3" xfId="11" xr:uid="{CAB53C02-88E5-4EE8-8E55-1A2642CD08EC}"/>
    <cellStyle name="Percent" xfId="9" builtinId="5"/>
    <cellStyle name="Percent 2" xfId="12" xr:uid="{ECCEC94D-8720-4B08-A6AD-07F7FD42CF90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2F0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xelplus.com/tutorials/" TargetMode="External"/><Relationship Id="rId3" Type="http://schemas.openxmlformats.org/officeDocument/2006/relationships/hyperlink" Target="https://www.xelplus.com/" TargetMode="External"/><Relationship Id="rId7" Type="http://schemas.openxmlformats.org/officeDocument/2006/relationships/hyperlink" Target="https://www.xelplus.com/courses/" TargetMode="External"/><Relationship Id="rId2" Type="http://schemas.openxmlformats.org/officeDocument/2006/relationships/hyperlink" Target="https://www.xelplus.com/courses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../media/image3.svg"/><Relationship Id="rId4" Type="http://schemas.openxmlformats.org/officeDocument/2006/relationships/image" Target="../media/image2.png"/><Relationship Id="rId9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345490</xdr:colOff>
      <xdr:row>8</xdr:row>
      <xdr:rowOff>234042</xdr:rowOff>
    </xdr:to>
    <xdr:pic>
      <xdr:nvPicPr>
        <xdr:cNvPr id="2" name="Picture 1" descr="Shape, circle&#10;&#10;Description automatically generated with medium confidence">
          <a:extLst>
            <a:ext uri="{FF2B5EF4-FFF2-40B4-BE49-F238E27FC236}">
              <a16:creationId xmlns:a16="http://schemas.microsoft.com/office/drawing/2014/main" id="{A337E169-4C4C-402A-ABE2-10115E411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92404" cy="2362199"/>
        </a:xfrm>
        <a:prstGeom prst="rect">
          <a:avLst/>
        </a:prstGeom>
      </xdr:spPr>
    </xdr:pic>
    <xdr:clientData/>
  </xdr:twoCellAnchor>
  <xdr:oneCellAnchor>
    <xdr:from>
      <xdr:col>1</xdr:col>
      <xdr:colOff>114300</xdr:colOff>
      <xdr:row>0</xdr:row>
      <xdr:rowOff>9525</xdr:rowOff>
    </xdr:from>
    <xdr:ext cx="2571666" cy="64639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348084-A975-427F-BAB7-610B46737AC9}"/>
            </a:ext>
          </a:extLst>
        </xdr:cNvPr>
        <xdr:cNvSpPr txBox="1"/>
      </xdr:nvSpPr>
      <xdr:spPr>
        <a:xfrm>
          <a:off x="219075" y="9525"/>
          <a:ext cx="2571666" cy="6463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3600" baseline="0">
              <a:solidFill>
                <a:srgbClr val="363636"/>
              </a:solidFill>
              <a:latin typeface="Roboto Black" panose="02000000000000000000" pitchFamily="2" charset="0"/>
              <a:ea typeface="Roboto Black" panose="02000000000000000000" pitchFamily="2" charset="0"/>
              <a:cs typeface="Roboto Black" panose="02000000000000000000" pitchFamily="2" charset="0"/>
            </a:rPr>
            <a:t>Learn More</a:t>
          </a:r>
          <a:endParaRPr lang="en-GB" sz="3600">
            <a:solidFill>
              <a:srgbClr val="363636"/>
            </a:solidFill>
            <a:latin typeface="Roboto Black" panose="02000000000000000000" pitchFamily="2" charset="0"/>
            <a:ea typeface="Roboto Black" panose="02000000000000000000" pitchFamily="2" charset="0"/>
            <a:cs typeface="Roboto Black" panose="02000000000000000000" pitchFamily="2" charset="0"/>
          </a:endParaRPr>
        </a:p>
      </xdr:txBody>
    </xdr:sp>
    <xdr:clientData/>
  </xdr:oneCellAnchor>
  <xdr:twoCellAnchor>
    <xdr:from>
      <xdr:col>6</xdr:col>
      <xdr:colOff>213361</xdr:colOff>
      <xdr:row>6</xdr:row>
      <xdr:rowOff>35860</xdr:rowOff>
    </xdr:from>
    <xdr:to>
      <xdr:col>12</xdr:col>
      <xdr:colOff>130629</xdr:colOff>
      <xdr:row>9</xdr:row>
      <xdr:rowOff>185058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DBD503A-24EB-4819-A06F-9D08B821F1CB}"/>
            </a:ext>
          </a:extLst>
        </xdr:cNvPr>
        <xdr:cNvSpPr/>
      </xdr:nvSpPr>
      <xdr:spPr>
        <a:xfrm>
          <a:off x="7466649" y="1212198"/>
          <a:ext cx="3346268" cy="1349348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1">
            <a:solidFill>
              <a:schemeClr val="tx1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This course has enabled me to finish jobs in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5-10% of the time due to my ability to process Excel so far. It has also given me the confidence to better get around Excel.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Mitchell Ryan 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3</xdr:col>
      <xdr:colOff>457200</xdr:colOff>
      <xdr:row>10</xdr:row>
      <xdr:rowOff>108857</xdr:rowOff>
    </xdr:from>
    <xdr:to>
      <xdr:col>12</xdr:col>
      <xdr:colOff>163286</xdr:colOff>
      <xdr:row>19</xdr:row>
      <xdr:rowOff>119743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38253E-0B03-4403-AF44-C68210D7B5AD}"/>
            </a:ext>
          </a:extLst>
        </xdr:cNvPr>
        <xdr:cNvSpPr/>
      </xdr:nvSpPr>
      <xdr:spPr>
        <a:xfrm>
          <a:off x="5753100" y="2718707"/>
          <a:ext cx="5092474" cy="2206399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I'm using Excel often at work as a business architect. I was able to achieve what I wanted a lot of the time but sometimes, I wasn't using the most efficient way. Hence, I subscribed to the Black Belt package. There were a lot of AH-HA moments! I'm now able to use Power Query and build good looking dashboards more easily but it's only the first course out of a series I'm taking with you.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I'm very excited about it!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Christian Fiset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(Excel</a:t>
          </a:r>
          <a:r>
            <a:rPr lang="en-US" sz="1200" b="0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Black Belt Bundle)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oneCell">
    <xdr:from>
      <xdr:col>6</xdr:col>
      <xdr:colOff>22860</xdr:colOff>
      <xdr:row>0</xdr:row>
      <xdr:rowOff>38100</xdr:rowOff>
    </xdr:from>
    <xdr:to>
      <xdr:col>13</xdr:col>
      <xdr:colOff>114300</xdr:colOff>
      <xdr:row>4</xdr:row>
      <xdr:rowOff>116484</xdr:rowOff>
    </xdr:to>
    <xdr:pic>
      <xdr:nvPicPr>
        <xdr:cNvPr id="6" name="Graphic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A27071-07C7-491D-AB1C-B6E560E98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7276148" y="38100"/>
          <a:ext cx="3710940" cy="902297"/>
        </a:xfrm>
        <a:prstGeom prst="rect">
          <a:avLst/>
        </a:prstGeom>
      </xdr:spPr>
    </xdr:pic>
    <xdr:clientData/>
  </xdr:twoCellAnchor>
  <xdr:twoCellAnchor editAs="oneCell">
    <xdr:from>
      <xdr:col>8</xdr:col>
      <xdr:colOff>391467</xdr:colOff>
      <xdr:row>16</xdr:row>
      <xdr:rowOff>0</xdr:rowOff>
    </xdr:from>
    <xdr:to>
      <xdr:col>13</xdr:col>
      <xdr:colOff>160804</xdr:colOff>
      <xdr:row>19</xdr:row>
      <xdr:rowOff>171610</xdr:rowOff>
    </xdr:to>
    <xdr:pic>
      <xdr:nvPicPr>
        <xdr:cNvPr id="7" name="Picture 6" descr="Logo&#10;&#10;Description automatically generated with medium confidence">
          <a:extLst>
            <a:ext uri="{FF2B5EF4-FFF2-40B4-BE49-F238E27FC236}">
              <a16:creationId xmlns:a16="http://schemas.microsoft.com/office/drawing/2014/main" id="{A1A27EB4-9829-4CEC-A1DF-A65A99E02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49680" y="4262438"/>
          <a:ext cx="2093437" cy="714536"/>
        </a:xfrm>
        <a:prstGeom prst="rect">
          <a:avLst/>
        </a:prstGeom>
      </xdr:spPr>
    </xdr:pic>
    <xdr:clientData/>
  </xdr:twoCellAnchor>
  <xdr:twoCellAnchor>
    <xdr:from>
      <xdr:col>2</xdr:col>
      <xdr:colOff>7621</xdr:colOff>
      <xdr:row>12</xdr:row>
      <xdr:rowOff>99060</xdr:rowOff>
    </xdr:from>
    <xdr:to>
      <xdr:col>2</xdr:col>
      <xdr:colOff>1836421</xdr:colOff>
      <xdr:row>13</xdr:row>
      <xdr:rowOff>99060</xdr:rowOff>
    </xdr:to>
    <xdr:sp macro="" textlink="">
      <xdr:nvSpPr>
        <xdr:cNvPr id="8" name="Flowchart: Terminator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B603692-6597-4BA8-ADAD-8CF70349E0D4}"/>
            </a:ext>
          </a:extLst>
        </xdr:cNvPr>
        <xdr:cNvSpPr/>
      </xdr:nvSpPr>
      <xdr:spPr>
        <a:xfrm>
          <a:off x="336234" y="3199448"/>
          <a:ext cx="1828800" cy="504825"/>
        </a:xfrm>
        <a:prstGeom prst="flowChartTerminator">
          <a:avLst/>
        </a:prstGeom>
        <a:solidFill>
          <a:srgbClr val="EC4C4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0">
              <a:latin typeface="Proxima Nova" panose="02000506030000020004"/>
            </a:rPr>
            <a:t>Get a Course</a:t>
          </a:r>
        </a:p>
      </xdr:txBody>
    </xdr:sp>
    <xdr:clientData/>
  </xdr:twoCellAnchor>
  <xdr:twoCellAnchor>
    <xdr:from>
      <xdr:col>1</xdr:col>
      <xdr:colOff>137161</xdr:colOff>
      <xdr:row>7</xdr:row>
      <xdr:rowOff>175260</xdr:rowOff>
    </xdr:from>
    <xdr:to>
      <xdr:col>2</xdr:col>
      <xdr:colOff>1752601</xdr:colOff>
      <xdr:row>8</xdr:row>
      <xdr:rowOff>297180</xdr:rowOff>
    </xdr:to>
    <xdr:sp macro="" textlink="">
      <xdr:nvSpPr>
        <xdr:cNvPr id="9" name="Flowchart: Terminator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EC8552F-5743-4CBC-8C09-A9C94B199379}"/>
            </a:ext>
          </a:extLst>
        </xdr:cNvPr>
        <xdr:cNvSpPr/>
      </xdr:nvSpPr>
      <xdr:spPr>
        <a:xfrm>
          <a:off x="241936" y="1646873"/>
          <a:ext cx="1839278" cy="502920"/>
        </a:xfrm>
        <a:prstGeom prst="flowChartTerminator">
          <a:avLst/>
        </a:prstGeom>
        <a:solidFill>
          <a:srgbClr val="197E4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0">
              <a:latin typeface="Proxima Nova" panose="02000506030000020004"/>
            </a:rPr>
            <a:t>Free Tutorials</a:t>
          </a:r>
        </a:p>
      </xdr:txBody>
    </xdr:sp>
    <xdr:clientData/>
  </xdr:twoCellAnchor>
  <xdr:twoCellAnchor editAs="oneCell">
    <xdr:from>
      <xdr:col>6</xdr:col>
      <xdr:colOff>348727</xdr:colOff>
      <xdr:row>6</xdr:row>
      <xdr:rowOff>104171</xdr:rowOff>
    </xdr:from>
    <xdr:to>
      <xdr:col>6</xdr:col>
      <xdr:colOff>556371</xdr:colOff>
      <xdr:row>6</xdr:row>
      <xdr:rowOff>270286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2C67EEC-9919-4C3B-962D-312569676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02015" y="1280509"/>
          <a:ext cx="207644" cy="166115"/>
        </a:xfrm>
        <a:prstGeom prst="rect">
          <a:avLst/>
        </a:prstGeom>
      </xdr:spPr>
    </xdr:pic>
    <xdr:clientData/>
  </xdr:twoCellAnchor>
  <xdr:twoCellAnchor editAs="oneCell">
    <xdr:from>
      <xdr:col>4</xdr:col>
      <xdr:colOff>100148</xdr:colOff>
      <xdr:row>11</xdr:row>
      <xdr:rowOff>109946</xdr:rowOff>
    </xdr:from>
    <xdr:to>
      <xdr:col>4</xdr:col>
      <xdr:colOff>303437</xdr:colOff>
      <xdr:row>11</xdr:row>
      <xdr:rowOff>276061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462F1D2-5209-4A9C-92BC-88B748C8C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48511" y="2829334"/>
          <a:ext cx="203289" cy="1661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80683</xdr:rowOff>
    </xdr:from>
    <xdr:to>
      <xdr:col>8</xdr:col>
      <xdr:colOff>10459</xdr:colOff>
      <xdr:row>5</xdr:row>
      <xdr:rowOff>2988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63F9BC8-8A44-4956-8C28-7F6DD6E6365F}"/>
            </a:ext>
          </a:extLst>
        </xdr:cNvPr>
        <xdr:cNvSpPr/>
      </xdr:nvSpPr>
      <xdr:spPr>
        <a:xfrm>
          <a:off x="0" y="80683"/>
          <a:ext cx="6321612" cy="908423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>
              <a:solidFill>
                <a:sysClr val="windowText" lastClr="000000"/>
              </a:solidFill>
            </a:rPr>
            <a:t>1.</a:t>
          </a:r>
          <a:r>
            <a:rPr lang="en-GB" baseline="0">
              <a:solidFill>
                <a:sysClr val="windowText" lastClr="000000"/>
              </a:solidFill>
            </a:rPr>
            <a:t> C</a:t>
          </a:r>
          <a:r>
            <a:rPr lang="en-GB">
              <a:solidFill>
                <a:sysClr val="windowText" lastClr="000000"/>
              </a:solidFill>
            </a:rPr>
            <a:t>lean the data to be in readable formatt</a:t>
          </a:r>
        </a:p>
        <a:p>
          <a:pPr algn="l"/>
          <a:r>
            <a:rPr lang="en-GB">
              <a:solidFill>
                <a:sysClr val="windowText" lastClr="000000"/>
              </a:solidFill>
            </a:rPr>
            <a:t>2.</a:t>
          </a:r>
          <a:r>
            <a:rPr lang="en-GB" baseline="0">
              <a:solidFill>
                <a:sysClr val="windowText" lastClr="000000"/>
              </a:solidFill>
            </a:rPr>
            <a:t> C</a:t>
          </a:r>
          <a:r>
            <a:rPr lang="en-GB">
              <a:solidFill>
                <a:sysClr val="windowText" lastClr="000000"/>
              </a:solidFill>
            </a:rPr>
            <a:t>reate a filter for all products with a profit margin of over 10% and color those cells blue. 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5</xdr:col>
      <xdr:colOff>594590</xdr:colOff>
      <xdr:row>3</xdr:row>
      <xdr:rowOff>167409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D145AEE-BC44-4CE1-912B-EEDECD02CD7F}"/>
            </a:ext>
          </a:extLst>
        </xdr:cNvPr>
        <xdr:cNvSpPr/>
      </xdr:nvSpPr>
      <xdr:spPr>
        <a:xfrm>
          <a:off x="0" y="0"/>
          <a:ext cx="6150263" cy="70773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>
              <a:solidFill>
                <a:sysClr val="windowText" lastClr="000000"/>
              </a:solidFill>
            </a:rPr>
            <a:t>1.</a:t>
          </a:r>
          <a:r>
            <a:rPr lang="en-GB" baseline="0">
              <a:solidFill>
                <a:sysClr val="windowText" lastClr="000000"/>
              </a:solidFill>
            </a:rPr>
            <a:t> Create an if function to check if the transaction amount is greater than 15k</a:t>
          </a:r>
          <a:r>
            <a:rPr lang="en-GB">
              <a:solidFill>
                <a:sysClr val="windowText" lastClr="000000"/>
              </a:solidFill>
            </a:rPr>
            <a:t>. If So, return</a:t>
          </a:r>
          <a:r>
            <a:rPr lang="en-GB" baseline="0">
              <a:solidFill>
                <a:sysClr val="windowText" lastClr="000000"/>
              </a:solidFill>
            </a:rPr>
            <a:t> an output </a:t>
          </a:r>
          <a:r>
            <a:rPr lang="en-GB" baseline="0">
              <a:solidFill>
                <a:srgbClr val="002060"/>
              </a:solidFill>
            </a:rPr>
            <a:t>POSITIVE</a:t>
          </a:r>
          <a:r>
            <a:rPr lang="en-GB">
              <a:solidFill>
                <a:sysClr val="windowText" lastClr="000000"/>
              </a:solidFill>
            </a:rPr>
            <a:t> 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38100</xdr:rowOff>
    </xdr:from>
    <xdr:to>
      <xdr:col>6</xdr:col>
      <xdr:colOff>671368</xdr:colOff>
      <xdr:row>5</xdr:row>
      <xdr:rowOff>82550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981F30B-1188-42BE-8064-BFA2F3071D3A}"/>
            </a:ext>
          </a:extLst>
        </xdr:cNvPr>
        <xdr:cNvSpPr/>
      </xdr:nvSpPr>
      <xdr:spPr>
        <a:xfrm>
          <a:off x="0" y="38100"/>
          <a:ext cx="6240318" cy="9652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Create a function to sum all the employee related expenses after the date in cell H8</a:t>
          </a: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2. Create a function to get the mean spend before the date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0</xdr:rowOff>
    </xdr:from>
    <xdr:to>
      <xdr:col>8</xdr:col>
      <xdr:colOff>471978</xdr:colOff>
      <xdr:row>4</xdr:row>
      <xdr:rowOff>88900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FF662B9-8C0B-4B57-81A4-7F97D3510890}"/>
            </a:ext>
          </a:extLst>
        </xdr:cNvPr>
        <xdr:cNvSpPr/>
      </xdr:nvSpPr>
      <xdr:spPr>
        <a:xfrm>
          <a:off x="609600" y="0"/>
          <a:ext cx="6141258" cy="82042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Create a Function to Sum the Total Cost to deliver the project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323848</xdr:colOff>
      <xdr:row>2</xdr:row>
      <xdr:rowOff>47874</xdr:rowOff>
    </xdr:from>
    <xdr:to>
      <xdr:col>8</xdr:col>
      <xdr:colOff>428163</xdr:colOff>
      <xdr:row>14</xdr:row>
      <xdr:rowOff>37634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00A0D5-C075-400A-BCA1-1EE663CBC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7236" y="409824"/>
          <a:ext cx="2128377" cy="2161460"/>
        </a:xfrm>
        <a:prstGeom prst="rect">
          <a:avLst/>
        </a:prstGeom>
      </xdr:spPr>
    </xdr:pic>
    <xdr:clientData/>
  </xdr:twoCellAnchor>
  <xdr:twoCellAnchor>
    <xdr:from>
      <xdr:col>7</xdr:col>
      <xdr:colOff>442913</xdr:colOff>
      <xdr:row>5</xdr:row>
      <xdr:rowOff>161925</xdr:rowOff>
    </xdr:from>
    <xdr:to>
      <xdr:col>8</xdr:col>
      <xdr:colOff>52388</xdr:colOff>
      <xdr:row>7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490E669-034E-450D-A1FD-27E1B057A4A3}"/>
            </a:ext>
          </a:extLst>
        </xdr:cNvPr>
        <xdr:cNvSpPr/>
      </xdr:nvSpPr>
      <xdr:spPr>
        <a:xfrm>
          <a:off x="5795963" y="1066800"/>
          <a:ext cx="257175" cy="219075"/>
        </a:xfrm>
        <a:prstGeom prst="rect">
          <a:avLst/>
        </a:prstGeom>
        <a:solidFill>
          <a:srgbClr val="E2F0D9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271463</xdr:colOff>
      <xdr:row>7</xdr:row>
      <xdr:rowOff>38100</xdr:rowOff>
    </xdr:from>
    <xdr:to>
      <xdr:col>8</xdr:col>
      <xdr:colOff>33338</xdr:colOff>
      <xdr:row>8</xdr:row>
      <xdr:rowOff>109538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5C91D5F-182C-48FD-8532-41E471AE64C1}"/>
            </a:ext>
          </a:extLst>
        </xdr:cNvPr>
        <xdr:cNvSpPr/>
      </xdr:nvSpPr>
      <xdr:spPr>
        <a:xfrm>
          <a:off x="4976813" y="1304925"/>
          <a:ext cx="1057275" cy="252413"/>
        </a:xfrm>
        <a:prstGeom prst="rect">
          <a:avLst/>
        </a:prstGeom>
        <a:solidFill>
          <a:srgbClr val="E2F0D9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704850</xdr:colOff>
      <xdr:row>8</xdr:row>
      <xdr:rowOff>109538</xdr:rowOff>
    </xdr:from>
    <xdr:to>
      <xdr:col>6</xdr:col>
      <xdr:colOff>528638</xdr:colOff>
      <xdr:row>9</xdr:row>
      <xdr:rowOff>147638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F287532-FDC2-4B9C-87FD-4E289BB0442F}"/>
            </a:ext>
          </a:extLst>
        </xdr:cNvPr>
        <xdr:cNvSpPr/>
      </xdr:nvSpPr>
      <xdr:spPr>
        <a:xfrm>
          <a:off x="4681538" y="1557338"/>
          <a:ext cx="552450" cy="219075"/>
        </a:xfrm>
        <a:prstGeom prst="rect">
          <a:avLst/>
        </a:prstGeom>
        <a:solidFill>
          <a:srgbClr val="E2F0D9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54428</xdr:colOff>
      <xdr:row>6</xdr:row>
      <xdr:rowOff>145144</xdr:rowOff>
    </xdr:from>
    <xdr:to>
      <xdr:col>15</xdr:col>
      <xdr:colOff>117929</xdr:colOff>
      <xdr:row>41</xdr:row>
      <xdr:rowOff>147102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2FF622-D356-484A-AD78-FD7584A69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0968" y="1242424"/>
          <a:ext cx="5549901" cy="6417998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5</xdr:col>
      <xdr:colOff>77995</xdr:colOff>
      <xdr:row>4</xdr:row>
      <xdr:rowOff>99786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EBC4C0A-65BF-48D0-A547-2CB3BD898948}"/>
            </a:ext>
          </a:extLst>
        </xdr:cNvPr>
        <xdr:cNvSpPr/>
      </xdr:nvSpPr>
      <xdr:spPr>
        <a:xfrm>
          <a:off x="0" y="0"/>
          <a:ext cx="6140249" cy="83130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Replicate the Screenshot on the Side - Format Column D using icon sets and avoid errors. 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44450</xdr:rowOff>
    </xdr:from>
    <xdr:to>
      <xdr:col>7</xdr:col>
      <xdr:colOff>1115868</xdr:colOff>
      <xdr:row>4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0DE9120-867E-45B9-BC5F-F41BD63F3DA4}"/>
            </a:ext>
          </a:extLst>
        </xdr:cNvPr>
        <xdr:cNvSpPr/>
      </xdr:nvSpPr>
      <xdr:spPr>
        <a:xfrm>
          <a:off x="0" y="44450"/>
          <a:ext cx="6240318" cy="825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Extract the Account Name given the Account Number using VLook Up. 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331083</xdr:colOff>
      <xdr:row>4</xdr:row>
      <xdr:rowOff>78441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6E70EDA-CBEC-4B17-B044-0AE8CAFF8734}"/>
            </a:ext>
          </a:extLst>
        </xdr:cNvPr>
        <xdr:cNvSpPr/>
      </xdr:nvSpPr>
      <xdr:spPr>
        <a:xfrm>
          <a:off x="0" y="0"/>
          <a:ext cx="6240318" cy="825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Extract the Account Name and Account Code given the Account Number  using Index and match Functions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409748</xdr:colOff>
      <xdr:row>4</xdr:row>
      <xdr:rowOff>88900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96744DC-103C-4F65-8AFC-C3C287B5501D}"/>
            </a:ext>
          </a:extLst>
        </xdr:cNvPr>
        <xdr:cNvSpPr/>
      </xdr:nvSpPr>
      <xdr:spPr>
        <a:xfrm>
          <a:off x="0" y="0"/>
          <a:ext cx="6240318" cy="825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The Account Number Contains Trailing and Leading White Spaces. Correct and Use Index and match to find Account Description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444500</xdr:colOff>
      <xdr:row>18</xdr:row>
      <xdr:rowOff>163946</xdr:rowOff>
    </xdr:from>
    <xdr:to>
      <xdr:col>73</xdr:col>
      <xdr:colOff>452628</xdr:colOff>
      <xdr:row>74</xdr:row>
      <xdr:rowOff>143610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54C98E-293F-4638-9A3D-F162E15D90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906"/>
        <a:stretch/>
      </xdr:blipFill>
      <xdr:spPr>
        <a:xfrm>
          <a:off x="18986500" y="3592946"/>
          <a:ext cx="19058128" cy="106476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VideoExcelStorage\218\Content\Week05\FilesAndHandouts\11-Lookup\LookupStuff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60237486963a246/YouTube/YT_2018/YT_201806/Lookup_Pictures/Excel_Lookup_Pictures_XelPlus_Download.xlsx" TargetMode="External"/><Relationship Id="rId1" Type="http://schemas.openxmlformats.org/officeDocument/2006/relationships/externalLinkPath" Target="/a60237486963a246/YouTube/YT_2018/YT_201806/Lookup_Pictures/Excel_Lookup_Pictures_XelPlus_Downloa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LG/OneDrive/YouTube/YT_2018/YT_201807/Dependent_DropDown_Varying_Lengths/Excel_Dependent_Dropdown_Expandable_Exclude_Empty_XelPlus.xlsx" TargetMode="External"/><Relationship Id="rId1" Type="http://schemas.openxmlformats.org/officeDocument/2006/relationships/externalLinkPath" Target="/Users/LG/OneDrive/YouTube/YT_2018/YT_201807/Dependent_DropDown_Varying_Lengths/Excel_Dependent_Dropdown_Expandable_Exclude_Empty_XelPlu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xx\Downloads\Peter%20Excel%20Daily%20Challenges.xlsx" TargetMode="External"/><Relationship Id="rId1" Type="http://schemas.openxmlformats.org/officeDocument/2006/relationships/externalLinkPath" Target="file:///C:\Users\alexx\Downloads\Peter%20Excel%20Daily%20Challenge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60237486963a246\YouTube\YT_2018\YT_201806\Lookup_Pictures\Excel_Lookup_Pictures_XelPlus_Downloa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G\OneDrive\YouTube\YT_2018\YT_201807\Dependent_DropDown_Varying_Lengths\Excel_Dependent_Dropdown_Expandable_Exclude_Empty_XelPl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ics"/>
      <sheetName val="Examples"/>
      <sheetName val="V Exact"/>
      <sheetName val="V Exact (an)"/>
      <sheetName val="V Aproximate"/>
      <sheetName val="V Aproximate (an)"/>
      <sheetName val="V Partial"/>
      <sheetName val="V Partial (an)"/>
      <sheetName val="Retrieve Record"/>
      <sheetName val="Retrieve Record (an)"/>
      <sheetName val="INDEX &amp; MATCH"/>
      <sheetName val="INDEX &amp; MATCH (an)"/>
      <sheetName val="Calcualte Revenue"/>
      <sheetName val="3 Tables"/>
      <sheetName val="3 Tables (an)"/>
      <sheetName val="V and IFNA"/>
      <sheetName val="V and IFNA (an)"/>
      <sheetName val="Stats"/>
      <sheetName val="Stats (an)"/>
      <sheetName val="GS"/>
      <sheetName val="GS (an)"/>
      <sheetName val="Is Item In List"/>
      <sheetName val="Is Item In List (an)"/>
      <sheetName val="IS Item Not In List"/>
      <sheetName val="IS Item Not In List (an)"/>
      <sheetName val="HW(1)"/>
      <sheetName val="HW(1an)"/>
      <sheetName val="HW(2)"/>
      <sheetName val="HW(2an)"/>
      <sheetName val="HW(3)"/>
      <sheetName val="HW(3an)"/>
      <sheetName val="HW(4)"/>
      <sheetName val="HW(4an)"/>
      <sheetName val="HW(5)"/>
      <sheetName val="HW(5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HW(13)"/>
      <sheetName val="HW(13an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otes"/>
      <sheetName val="Report"/>
      <sheetName val="Master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otes"/>
      <sheetName val="OFFSET"/>
      <sheetName val="Table"/>
      <sheetName val="Excel_Dependent_Dropdown_Expand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re --&gt;"/>
      <sheetName val="Daily Challenge 1 - Cleaning"/>
      <sheetName val="Daily Challenge 2 - IF"/>
      <sheetName val="Daily Challenge 3 - SUMIFS"/>
      <sheetName val="Daily Challenge 4 - SumProduct"/>
      <sheetName val=" Daily Challenge 5 -Formartting"/>
      <sheetName val="Aggregate"/>
      <sheetName val="Aggregate 2"/>
      <sheetName val="Round and IPMT "/>
      <sheetName val="EOMONTH"/>
      <sheetName val="Workday"/>
      <sheetName val="EDATE"/>
      <sheetName val="Daily Challenge 6 - Vlook Up"/>
      <sheetName val="Daily Challenge 7 - Index Match"/>
      <sheetName val="Daily Challenge 8 - Text Funcs"/>
      <sheetName val="Daily Challenge 9 - IS Number"/>
      <sheetName val="COGS"/>
      <sheetName val="ERExp"/>
      <sheetName val="Lease"/>
      <sheetName val="Material"/>
      <sheetName val="NonOpExp"/>
      <sheetName val="3D Formula"/>
      <sheetName val="Index Match "/>
      <sheetName val="Ex 1 - Answer"/>
      <sheetName val="Daily Challenge 10 - Referencin"/>
      <sheetName val="Daily Challenge 11 - Calculate"/>
      <sheetName val="ESaiX4"/>
      <sheetName val="EX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36">
          <cell r="I36">
            <v>3</v>
          </cell>
        </row>
        <row r="37">
          <cell r="A37" t="str">
            <v>WenCaL</v>
          </cell>
          <cell r="B37" t="str">
            <v>Fightrr</v>
          </cell>
          <cell r="C37" t="str">
            <v>Commuta</v>
          </cell>
        </row>
        <row r="38">
          <cell r="A38" t="str">
            <v>Blend</v>
          </cell>
          <cell r="B38" t="str">
            <v>Kryptis</v>
          </cell>
          <cell r="C38" t="str">
            <v>Infic</v>
          </cell>
        </row>
        <row r="39">
          <cell r="A39" t="str">
            <v>Voltage</v>
          </cell>
          <cell r="B39" t="str">
            <v>Perino</v>
          </cell>
          <cell r="C39" t="str">
            <v>Accord</v>
          </cell>
        </row>
        <row r="40">
          <cell r="A40" t="str">
            <v>Inkly</v>
          </cell>
          <cell r="B40" t="str">
            <v>Five Labs</v>
          </cell>
          <cell r="C40" t="str">
            <v>Misty Wash</v>
          </cell>
        </row>
        <row r="41">
          <cell r="A41" t="str">
            <v>Sleops</v>
          </cell>
          <cell r="B41" t="str">
            <v>Twistrr</v>
          </cell>
          <cell r="C41" t="str">
            <v>Twenty20</v>
          </cell>
        </row>
        <row r="42">
          <cell r="A42" t="str">
            <v>Kind Ape</v>
          </cell>
          <cell r="B42" t="str">
            <v>Hackrr</v>
          </cell>
          <cell r="C42" t="str">
            <v>Tanox</v>
          </cell>
        </row>
        <row r="43">
          <cell r="A43" t="str">
            <v>Pet Feed</v>
          </cell>
          <cell r="B43" t="str">
            <v>Pes</v>
          </cell>
          <cell r="C43" t="str">
            <v>Minor Liar</v>
          </cell>
        </row>
        <row r="44">
          <cell r="A44" t="str">
            <v>Right App</v>
          </cell>
          <cell r="B44" t="str">
            <v>Baden</v>
          </cell>
          <cell r="C44" t="str">
            <v>Mosquit</v>
          </cell>
        </row>
        <row r="45">
          <cell r="A45" t="str">
            <v>Mirrrr</v>
          </cell>
          <cell r="B45" t="str">
            <v>Jellyfish</v>
          </cell>
          <cell r="C45" t="str">
            <v>Atmos</v>
          </cell>
        </row>
        <row r="46">
          <cell r="A46" t="str">
            <v>Halotot</v>
          </cell>
          <cell r="B46" t="str">
            <v>Aviatrr</v>
          </cell>
          <cell r="C46" t="str">
            <v>Scrap</v>
          </cell>
        </row>
        <row r="47">
          <cell r="A47" t="str">
            <v>Flowrrr</v>
          </cell>
          <cell r="B47" t="str">
            <v>deRamblr</v>
          </cell>
          <cell r="C47" t="str">
            <v>Motocyco</v>
          </cell>
        </row>
        <row r="48">
          <cell r="A48" t="str">
            <v>Silvrr</v>
          </cell>
          <cell r="B48" t="str">
            <v>Arcade</v>
          </cell>
          <cell r="C48" t="str">
            <v>Amplefio</v>
          </cell>
        </row>
        <row r="49">
          <cell r="A49" t="str">
            <v>Dasring</v>
          </cell>
          <cell r="B49" t="str">
            <v/>
          </cell>
          <cell r="C49" t="str">
            <v>Strex</v>
          </cell>
        </row>
        <row r="50">
          <cell r="A50" t="str">
            <v>Rehire</v>
          </cell>
          <cell r="B50" t="str">
            <v/>
          </cell>
          <cell r="C50" t="str">
            <v/>
          </cell>
        </row>
        <row r="51">
          <cell r="A51" t="str">
            <v>Didactic</v>
          </cell>
          <cell r="B51" t="str">
            <v/>
          </cell>
          <cell r="C51" t="str">
            <v/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Report"/>
      <sheetName val="Master"/>
    </sheetNames>
    <sheetDataSet>
      <sheetData sheetId="0"/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OFFSET"/>
      <sheetName val="Table"/>
      <sheetName val="Excel_Dependent_Dropdown_Expand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30B1D-F234-4B91-9255-A420B82E3A16}">
  <sheetPr>
    <tabColor rgb="FFEC4C4C"/>
    <pageSetUpPr fitToPage="1"/>
  </sheetPr>
  <dimension ref="A1:N24"/>
  <sheetViews>
    <sheetView showGridLines="0" topLeftCell="A8" zoomScale="110" zoomScaleNormal="110" workbookViewId="0">
      <selection activeCell="C14" sqref="C14"/>
    </sheetView>
  </sheetViews>
  <sheetFormatPr defaultColWidth="0" defaultRowHeight="14.25" customHeight="1" zeroHeight="1"/>
  <cols>
    <col min="1" max="1" width="1.44140625" style="6" customWidth="1"/>
    <col min="2" max="2" width="3.21875" style="6" customWidth="1"/>
    <col min="3" max="3" width="69.5546875" style="6" customWidth="1"/>
    <col min="4" max="6" width="9.21875" style="6" customWidth="1"/>
    <col min="7" max="11" width="9.21875" style="7" customWidth="1"/>
    <col min="12" max="12" width="2.21875" style="7" customWidth="1"/>
    <col min="13" max="13" width="2.77734375" style="7" customWidth="1"/>
    <col min="14" max="14" width="2.44140625" style="7" customWidth="1"/>
    <col min="15" max="16384" width="9.21875" style="6" hidden="1"/>
  </cols>
  <sheetData>
    <row r="1" spans="2:6" s="1" customFormat="1" ht="14.4"/>
    <row r="2" spans="2:6" s="1" customFormat="1" ht="14.4"/>
    <row r="3" spans="2:6" s="1" customFormat="1" ht="14.4"/>
    <row r="4" spans="2:6" s="1" customFormat="1" ht="22.35" customHeight="1"/>
    <row r="5" spans="2:6" s="1" customFormat="1" ht="22.2">
      <c r="B5" s="2"/>
      <c r="C5" s="3" t="s">
        <v>0</v>
      </c>
    </row>
    <row r="6" spans="2:6" s="1" customFormat="1" ht="10.050000000000001" customHeight="1">
      <c r="C6" s="4"/>
      <c r="D6" s="4"/>
      <c r="E6" s="4"/>
    </row>
    <row r="7" spans="2:6" s="1" customFormat="1" ht="43.35" customHeight="1">
      <c r="C7" s="31" t="s">
        <v>1</v>
      </c>
    </row>
    <row r="8" spans="2:6" s="1" customFormat="1" ht="30" customHeight="1">
      <c r="C8" s="31"/>
    </row>
    <row r="9" spans="2:6" s="1" customFormat="1" ht="41.55" customHeight="1">
      <c r="C9" s="31"/>
    </row>
    <row r="10" spans="2:6" s="1" customFormat="1" ht="21" customHeight="1">
      <c r="C10" s="3" t="s">
        <v>2</v>
      </c>
    </row>
    <row r="11" spans="2:6" s="1" customFormat="1" ht="6" customHeight="1">
      <c r="C11" s="5"/>
      <c r="D11" s="4"/>
      <c r="E11" s="4"/>
      <c r="F11" s="4"/>
    </row>
    <row r="12" spans="2:6" s="1" customFormat="1" ht="30" customHeight="1">
      <c r="C12" s="31" t="s">
        <v>3</v>
      </c>
    </row>
    <row r="13" spans="2:6" s="1" customFormat="1" ht="39.75" customHeight="1"/>
    <row r="14" spans="2:6" s="1" customFormat="1" ht="17.25" customHeight="1">
      <c r="C14" s="5"/>
      <c r="E14" s="4"/>
      <c r="F14" s="4"/>
    </row>
    <row r="15" spans="2:6" s="1" customFormat="1" ht="24.75" customHeight="1">
      <c r="C15" s="3"/>
    </row>
    <row r="16" spans="2:6" s="1" customFormat="1" ht="10.050000000000001" customHeight="1"/>
    <row r="17" spans="1:14" s="1" customFormat="1" ht="14.4">
      <c r="C17" s="31"/>
    </row>
    <row r="18" spans="1:14" s="1" customFormat="1" ht="14.4"/>
    <row r="19" spans="1:14" s="1" customFormat="1" ht="14.4"/>
    <row r="20" spans="1:14" s="1" customFormat="1" ht="14.4">
      <c r="C20" s="5"/>
      <c r="D20" s="4"/>
      <c r="E20" s="4"/>
      <c r="F20" s="4"/>
    </row>
    <row r="21" spans="1:14" s="1" customFormat="1" ht="14.4" hidden="1">
      <c r="C21" s="5"/>
      <c r="D21" s="4"/>
      <c r="E21" s="4"/>
      <c r="F21" s="4"/>
    </row>
    <row r="22" spans="1:14" s="1" customFormat="1" ht="14.4" hidden="1">
      <c r="A22" s="5"/>
      <c r="B22" s="5"/>
      <c r="C22" s="5"/>
      <c r="D22" s="5"/>
      <c r="E22" s="5"/>
      <c r="F22" s="5"/>
    </row>
    <row r="23" spans="1:14" s="1" customFormat="1" ht="14.4" hidden="1">
      <c r="A23" s="5"/>
      <c r="B23" s="5"/>
      <c r="C23" s="5"/>
      <c r="D23" s="5"/>
      <c r="E23" s="5"/>
      <c r="F23" s="5"/>
    </row>
    <row r="24" spans="1:14" ht="14.4" hidden="1">
      <c r="G24" s="1"/>
      <c r="H24" s="1"/>
      <c r="I24" s="1"/>
      <c r="J24" s="1"/>
      <c r="K24" s="1"/>
      <c r="L24" s="1"/>
      <c r="M24" s="1"/>
      <c r="N24" s="1"/>
    </row>
  </sheetData>
  <pageMargins left="0.7" right="0.7" top="0.75" bottom="0.75" header="0.3" footer="0.3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C73FB-CD98-48E5-BE26-E119DF8D3E8A}">
  <dimension ref="B6:I47"/>
  <sheetViews>
    <sheetView showGridLines="0" topLeftCell="A10" zoomScale="85" zoomScaleNormal="85" workbookViewId="0">
      <selection activeCell="I7" sqref="I7"/>
    </sheetView>
  </sheetViews>
  <sheetFormatPr defaultColWidth="11.5546875" defaultRowHeight="15.6"/>
  <cols>
    <col min="1" max="1" width="7.21875" style="51" customWidth="1"/>
    <col min="2" max="2" width="8.5546875" style="51" bestFit="1" customWidth="1"/>
    <col min="3" max="3" width="27.21875" style="51" bestFit="1" customWidth="1"/>
    <col min="4" max="4" width="13.6640625" style="51" bestFit="1" customWidth="1"/>
    <col min="5" max="5" width="15.109375" style="51" bestFit="1" customWidth="1"/>
    <col min="6" max="6" width="7" style="51" bestFit="1" customWidth="1"/>
    <col min="7" max="7" width="6.88671875" style="51" bestFit="1" customWidth="1"/>
    <col min="8" max="8" width="6.33203125" style="51" bestFit="1" customWidth="1"/>
    <col min="9" max="9" width="10.5546875" style="51" bestFit="1" customWidth="1"/>
    <col min="10" max="16384" width="11.5546875" style="51"/>
  </cols>
  <sheetData>
    <row r="6" spans="2:9">
      <c r="B6" s="136" t="s">
        <v>21</v>
      </c>
      <c r="C6" s="136" t="s">
        <v>104</v>
      </c>
      <c r="D6" s="137" t="s">
        <v>105</v>
      </c>
      <c r="E6" s="137" t="s">
        <v>106</v>
      </c>
      <c r="F6" s="137" t="s">
        <v>107</v>
      </c>
      <c r="G6" s="137" t="s">
        <v>35</v>
      </c>
      <c r="H6" s="137" t="s">
        <v>108</v>
      </c>
      <c r="I6" s="137" t="s">
        <v>109</v>
      </c>
    </row>
    <row r="7" spans="2:9">
      <c r="B7" s="138">
        <v>45076</v>
      </c>
      <c r="C7" s="139" t="s">
        <v>110</v>
      </c>
      <c r="D7" s="139" t="s">
        <v>111</v>
      </c>
      <c r="E7" s="139" t="s">
        <v>112</v>
      </c>
      <c r="F7" s="139" t="s">
        <v>113</v>
      </c>
      <c r="G7" s="140">
        <v>4500</v>
      </c>
      <c r="H7" s="140">
        <v>598</v>
      </c>
      <c r="I7" s="143">
        <f>H7/G7</f>
        <v>0.13288888888888889</v>
      </c>
    </row>
    <row r="8" spans="2:9">
      <c r="B8" s="138">
        <v>45076</v>
      </c>
      <c r="C8" s="139" t="s">
        <v>114</v>
      </c>
      <c r="D8" s="139" t="s">
        <v>115</v>
      </c>
      <c r="E8" s="139" t="s">
        <v>116</v>
      </c>
      <c r="F8" s="139" t="s">
        <v>117</v>
      </c>
      <c r="G8" s="140">
        <v>3800</v>
      </c>
      <c r="H8" s="140">
        <v>1045</v>
      </c>
      <c r="I8" s="143">
        <f t="shared" ref="I8:I37" si="0">H8/G8</f>
        <v>0.27500000000000002</v>
      </c>
    </row>
    <row r="9" spans="2:9">
      <c r="B9" s="138">
        <v>45076</v>
      </c>
      <c r="C9" s="139" t="s">
        <v>118</v>
      </c>
      <c r="D9" s="139" t="s">
        <v>119</v>
      </c>
      <c r="E9" s="139" t="s">
        <v>116</v>
      </c>
      <c r="F9" s="139"/>
      <c r="G9" s="140">
        <v>3712.5</v>
      </c>
      <c r="H9" s="140">
        <v>1009</v>
      </c>
      <c r="I9" s="143">
        <f t="shared" si="0"/>
        <v>0.2717845117845118</v>
      </c>
    </row>
    <row r="10" spans="2:9">
      <c r="B10" s="138">
        <v>45076</v>
      </c>
      <c r="C10" s="139" t="s">
        <v>120</v>
      </c>
      <c r="D10" s="139" t="s">
        <v>121</v>
      </c>
      <c r="E10" s="139" t="s">
        <v>122</v>
      </c>
      <c r="F10" s="139"/>
      <c r="G10" s="140">
        <f>G9*1.5</f>
        <v>5568.75</v>
      </c>
      <c r="H10" s="140">
        <v>779</v>
      </c>
      <c r="I10" s="143">
        <f t="shared" si="0"/>
        <v>0.13988776655443322</v>
      </c>
    </row>
    <row r="11" spans="2:9">
      <c r="B11" s="138">
        <v>45076</v>
      </c>
      <c r="C11" s="139" t="s">
        <v>123</v>
      </c>
      <c r="D11" s="139" t="s">
        <v>124</v>
      </c>
      <c r="E11" s="139" t="s">
        <v>122</v>
      </c>
      <c r="F11" s="139" t="s">
        <v>125</v>
      </c>
      <c r="G11" s="140">
        <v>5000</v>
      </c>
      <c r="H11" s="140">
        <v>684</v>
      </c>
      <c r="I11" s="143">
        <f t="shared" si="0"/>
        <v>0.1368</v>
      </c>
    </row>
    <row r="12" spans="2:9">
      <c r="B12" s="138">
        <v>45077</v>
      </c>
      <c r="C12" s="139" t="s">
        <v>126</v>
      </c>
      <c r="D12" s="139" t="s">
        <v>127</v>
      </c>
      <c r="E12" s="139" t="s">
        <v>112</v>
      </c>
      <c r="F12" s="139" t="s">
        <v>113</v>
      </c>
      <c r="G12" s="140">
        <v>6100</v>
      </c>
      <c r="H12" s="140">
        <v>544</v>
      </c>
      <c r="I12" s="141">
        <f t="shared" si="0"/>
        <v>8.9180327868852466E-2</v>
      </c>
    </row>
    <row r="13" spans="2:9">
      <c r="B13" s="138">
        <v>45077</v>
      </c>
      <c r="C13" s="139" t="s">
        <v>128</v>
      </c>
      <c r="D13" s="139" t="s">
        <v>129</v>
      </c>
      <c r="E13" s="139" t="s">
        <v>112</v>
      </c>
      <c r="F13" s="139" t="s">
        <v>113</v>
      </c>
      <c r="G13" s="140">
        <v>4625</v>
      </c>
      <c r="H13" s="140">
        <v>670</v>
      </c>
      <c r="I13" s="143">
        <f t="shared" si="0"/>
        <v>0.14486486486486486</v>
      </c>
    </row>
    <row r="14" spans="2:9">
      <c r="B14" s="138">
        <v>45077</v>
      </c>
      <c r="C14" s="139" t="s">
        <v>130</v>
      </c>
      <c r="D14" s="139" t="s">
        <v>131</v>
      </c>
      <c r="E14" s="139" t="s">
        <v>112</v>
      </c>
      <c r="F14" s="139" t="s">
        <v>113</v>
      </c>
      <c r="G14" s="140">
        <v>3800</v>
      </c>
      <c r="H14" s="140">
        <v>2045</v>
      </c>
      <c r="I14" s="143">
        <f t="shared" si="0"/>
        <v>0.53815789473684206</v>
      </c>
    </row>
    <row r="15" spans="2:9">
      <c r="B15" s="138">
        <v>45077</v>
      </c>
      <c r="C15" s="139" t="s">
        <v>132</v>
      </c>
      <c r="D15" s="139" t="s">
        <v>133</v>
      </c>
      <c r="E15" s="139" t="s">
        <v>112</v>
      </c>
      <c r="F15" s="139" t="s">
        <v>134</v>
      </c>
      <c r="G15" s="140">
        <v>3600</v>
      </c>
      <c r="H15" s="140">
        <v>1564</v>
      </c>
      <c r="I15" s="143">
        <f t="shared" si="0"/>
        <v>0.43444444444444447</v>
      </c>
    </row>
    <row r="16" spans="2:9">
      <c r="B16" s="138">
        <v>45077</v>
      </c>
      <c r="C16" s="139" t="s">
        <v>135</v>
      </c>
      <c r="D16" s="139" t="s">
        <v>136</v>
      </c>
      <c r="E16" s="139" t="s">
        <v>112</v>
      </c>
      <c r="F16" s="139" t="s">
        <v>125</v>
      </c>
      <c r="G16" s="140">
        <v>5100</v>
      </c>
      <c r="H16" s="140">
        <v>1220</v>
      </c>
      <c r="I16" s="143">
        <f t="shared" si="0"/>
        <v>0.23921568627450981</v>
      </c>
    </row>
    <row r="17" spans="2:9">
      <c r="B17" s="138">
        <v>45077</v>
      </c>
      <c r="C17" s="139" t="s">
        <v>137</v>
      </c>
      <c r="D17" s="139" t="s">
        <v>138</v>
      </c>
      <c r="E17" s="139" t="s">
        <v>112</v>
      </c>
      <c r="F17" s="139" t="s">
        <v>125</v>
      </c>
      <c r="G17" s="140">
        <v>4750</v>
      </c>
      <c r="H17" s="140">
        <v>1435</v>
      </c>
      <c r="I17" s="143">
        <f t="shared" si="0"/>
        <v>0.30210526315789471</v>
      </c>
    </row>
    <row r="18" spans="2:9">
      <c r="B18" s="138">
        <v>45077</v>
      </c>
      <c r="C18" s="139" t="s">
        <v>139</v>
      </c>
      <c r="D18" s="139" t="s">
        <v>140</v>
      </c>
      <c r="E18" s="139" t="s">
        <v>122</v>
      </c>
      <c r="F18" s="139" t="s">
        <v>113</v>
      </c>
      <c r="G18" s="140">
        <v>6000</v>
      </c>
      <c r="H18" s="140">
        <v>998</v>
      </c>
      <c r="I18" s="143">
        <f t="shared" si="0"/>
        <v>0.16633333333333333</v>
      </c>
    </row>
    <row r="19" spans="2:9">
      <c r="B19" s="138">
        <v>45077</v>
      </c>
      <c r="C19" s="139" t="s">
        <v>141</v>
      </c>
      <c r="D19" s="139" t="s">
        <v>142</v>
      </c>
      <c r="E19" s="139" t="s">
        <v>143</v>
      </c>
      <c r="F19" s="139" t="s">
        <v>125</v>
      </c>
      <c r="G19" s="140">
        <v>4500</v>
      </c>
      <c r="H19" s="140">
        <v>780</v>
      </c>
      <c r="I19" s="143">
        <f t="shared" si="0"/>
        <v>0.17333333333333334</v>
      </c>
    </row>
    <row r="20" spans="2:9">
      <c r="B20" s="138">
        <v>45078</v>
      </c>
      <c r="C20" s="139" t="s">
        <v>144</v>
      </c>
      <c r="D20" s="139" t="s">
        <v>145</v>
      </c>
      <c r="E20" s="139" t="s">
        <v>143</v>
      </c>
      <c r="F20" s="139" t="s">
        <v>134</v>
      </c>
      <c r="G20" s="140">
        <f>G19*1.5</f>
        <v>6750</v>
      </c>
      <c r="H20" s="140">
        <v>1044</v>
      </c>
      <c r="I20" s="143">
        <f t="shared" si="0"/>
        <v>0.15466666666666667</v>
      </c>
    </row>
    <row r="21" spans="2:9">
      <c r="B21" s="138">
        <v>45078</v>
      </c>
      <c r="C21" s="139" t="s">
        <v>146</v>
      </c>
      <c r="D21" s="139" t="s">
        <v>147</v>
      </c>
      <c r="E21" s="139" t="s">
        <v>143</v>
      </c>
      <c r="F21" s="139" t="s">
        <v>113</v>
      </c>
      <c r="G21" s="140">
        <v>3712.5</v>
      </c>
      <c r="H21" s="140">
        <v>1222</v>
      </c>
      <c r="I21" s="143">
        <f t="shared" si="0"/>
        <v>0.32915824915824915</v>
      </c>
    </row>
    <row r="22" spans="2:9">
      <c r="B22" s="138">
        <v>45078</v>
      </c>
      <c r="C22" s="139" t="s">
        <v>148</v>
      </c>
      <c r="D22" s="139" t="s">
        <v>149</v>
      </c>
      <c r="E22" s="139" t="s">
        <v>143</v>
      </c>
      <c r="F22" s="139" t="s">
        <v>113</v>
      </c>
      <c r="G22" s="140">
        <v>4950</v>
      </c>
      <c r="H22" s="140">
        <v>1065</v>
      </c>
      <c r="I22" s="143">
        <f t="shared" si="0"/>
        <v>0.21515151515151515</v>
      </c>
    </row>
    <row r="23" spans="2:9">
      <c r="B23" s="138">
        <v>45078</v>
      </c>
      <c r="C23" s="139" t="s">
        <v>150</v>
      </c>
      <c r="D23" s="139" t="s">
        <v>151</v>
      </c>
      <c r="E23" s="139" t="s">
        <v>122</v>
      </c>
      <c r="F23" s="139" t="s">
        <v>113</v>
      </c>
      <c r="G23" s="140">
        <v>4750</v>
      </c>
      <c r="H23" s="140">
        <v>810</v>
      </c>
      <c r="I23" s="143">
        <f t="shared" si="0"/>
        <v>0.17052631578947369</v>
      </c>
    </row>
    <row r="24" spans="2:9">
      <c r="B24" s="138">
        <v>45078</v>
      </c>
      <c r="C24" s="139" t="s">
        <v>152</v>
      </c>
      <c r="D24" s="139" t="s">
        <v>153</v>
      </c>
      <c r="E24" s="139" t="s">
        <v>122</v>
      </c>
      <c r="F24" s="139" t="s">
        <v>113</v>
      </c>
      <c r="G24" s="140">
        <v>7320</v>
      </c>
      <c r="H24" s="140">
        <v>933</v>
      </c>
      <c r="I24" s="143">
        <f t="shared" si="0"/>
        <v>0.12745901639344262</v>
      </c>
    </row>
    <row r="25" spans="2:9">
      <c r="B25" s="138">
        <v>45077</v>
      </c>
      <c r="C25" s="139" t="s">
        <v>139</v>
      </c>
      <c r="D25" s="139" t="s">
        <v>140</v>
      </c>
      <c r="E25" s="139" t="s">
        <v>122</v>
      </c>
      <c r="F25" s="139" t="s">
        <v>113</v>
      </c>
      <c r="G25" s="140">
        <v>6000</v>
      </c>
      <c r="H25" s="140">
        <v>998</v>
      </c>
      <c r="I25" s="143">
        <f t="shared" si="0"/>
        <v>0.16633333333333333</v>
      </c>
    </row>
    <row r="26" spans="2:9">
      <c r="B26" s="138">
        <v>45077</v>
      </c>
      <c r="C26" s="139" t="s">
        <v>141</v>
      </c>
      <c r="D26" s="139" t="s">
        <v>142</v>
      </c>
      <c r="E26" s="139" t="s">
        <v>143</v>
      </c>
      <c r="F26" s="139" t="s">
        <v>125</v>
      </c>
      <c r="G26" s="140">
        <v>4500</v>
      </c>
      <c r="H26" s="140">
        <v>780</v>
      </c>
      <c r="I26" s="143">
        <f t="shared" si="0"/>
        <v>0.17333333333333334</v>
      </c>
    </row>
    <row r="27" spans="2:9">
      <c r="B27" s="138">
        <v>45078</v>
      </c>
      <c r="C27" s="139" t="s">
        <v>154</v>
      </c>
      <c r="D27" s="139" t="s">
        <v>155</v>
      </c>
      <c r="E27" s="139" t="s">
        <v>143</v>
      </c>
      <c r="F27" s="139" t="s">
        <v>113</v>
      </c>
      <c r="G27" s="140">
        <v>5087.5</v>
      </c>
      <c r="H27" s="140">
        <v>655</v>
      </c>
      <c r="I27" s="143">
        <f t="shared" si="0"/>
        <v>0.12874692874692875</v>
      </c>
    </row>
    <row r="28" spans="2:9">
      <c r="B28" s="138">
        <v>45078</v>
      </c>
      <c r="C28" s="139" t="s">
        <v>156</v>
      </c>
      <c r="D28" s="139" t="s">
        <v>157</v>
      </c>
      <c r="E28" s="139" t="s">
        <v>143</v>
      </c>
      <c r="F28" s="139" t="s">
        <v>113</v>
      </c>
      <c r="G28" s="140">
        <v>4500</v>
      </c>
      <c r="H28" s="140">
        <v>722</v>
      </c>
      <c r="I28" s="143">
        <f t="shared" si="0"/>
        <v>0.16044444444444445</v>
      </c>
    </row>
    <row r="29" spans="2:9">
      <c r="B29" s="138">
        <v>45078</v>
      </c>
      <c r="C29" s="139" t="s">
        <v>158</v>
      </c>
      <c r="D29" s="139" t="s">
        <v>159</v>
      </c>
      <c r="E29" s="139" t="s">
        <v>143</v>
      </c>
      <c r="F29" s="139" t="s">
        <v>134</v>
      </c>
      <c r="G29" s="140">
        <v>4250</v>
      </c>
      <c r="H29" s="140">
        <v>901</v>
      </c>
      <c r="I29" s="143">
        <f t="shared" si="0"/>
        <v>0.21199999999999999</v>
      </c>
    </row>
    <row r="30" spans="2:9">
      <c r="B30" s="138">
        <v>45079</v>
      </c>
      <c r="C30" s="139" t="s">
        <v>160</v>
      </c>
      <c r="D30" s="139" t="s">
        <v>161</v>
      </c>
      <c r="E30" s="139" t="s">
        <v>143</v>
      </c>
      <c r="F30" s="139" t="s">
        <v>117</v>
      </c>
      <c r="G30" s="140">
        <v>5250</v>
      </c>
      <c r="H30" s="140">
        <v>1349</v>
      </c>
      <c r="I30" s="143">
        <f t="shared" si="0"/>
        <v>0.25695238095238093</v>
      </c>
    </row>
    <row r="31" spans="2:9">
      <c r="B31" s="138">
        <v>45079</v>
      </c>
      <c r="C31" s="139" t="s">
        <v>162</v>
      </c>
      <c r="D31" s="139" t="s">
        <v>163</v>
      </c>
      <c r="E31" s="139" t="s">
        <v>116</v>
      </c>
      <c r="F31" s="139" t="s">
        <v>117</v>
      </c>
      <c r="G31" s="140">
        <v>6500</v>
      </c>
      <c r="H31" s="140">
        <v>1288</v>
      </c>
      <c r="I31" s="143">
        <f t="shared" si="0"/>
        <v>0.19815384615384615</v>
      </c>
    </row>
    <row r="32" spans="2:9">
      <c r="B32" s="138">
        <v>45079</v>
      </c>
      <c r="C32" s="139" t="s">
        <v>164</v>
      </c>
      <c r="D32" s="139" t="s">
        <v>165</v>
      </c>
      <c r="E32" s="139" t="s">
        <v>116</v>
      </c>
      <c r="F32" s="139" t="s">
        <v>117</v>
      </c>
      <c r="G32" s="140">
        <v>7500</v>
      </c>
      <c r="H32" s="140">
        <v>1664</v>
      </c>
      <c r="I32" s="143">
        <f t="shared" si="0"/>
        <v>0.22186666666666666</v>
      </c>
    </row>
    <row r="33" spans="2:9">
      <c r="B33" s="138">
        <v>45079</v>
      </c>
      <c r="C33" s="139" t="s">
        <v>166</v>
      </c>
      <c r="D33" s="139" t="s">
        <v>167</v>
      </c>
      <c r="E33" s="139" t="s">
        <v>116</v>
      </c>
      <c r="F33" s="139" t="s">
        <v>113</v>
      </c>
      <c r="G33" s="140">
        <v>5500</v>
      </c>
      <c r="H33" s="140">
        <v>1320</v>
      </c>
      <c r="I33" s="143">
        <f t="shared" si="0"/>
        <v>0.24</v>
      </c>
    </row>
    <row r="34" spans="2:9">
      <c r="B34" s="138">
        <v>45079</v>
      </c>
      <c r="C34" s="139" t="s">
        <v>168</v>
      </c>
      <c r="D34" s="139" t="s">
        <v>169</v>
      </c>
      <c r="E34" s="139" t="s">
        <v>116</v>
      </c>
      <c r="F34" s="139" t="s">
        <v>113</v>
      </c>
      <c r="G34" s="140">
        <v>4625</v>
      </c>
      <c r="H34" s="140">
        <v>1001</v>
      </c>
      <c r="I34" s="143">
        <f t="shared" si="0"/>
        <v>0.21643243243243243</v>
      </c>
    </row>
    <row r="35" spans="2:9">
      <c r="B35" s="138">
        <v>45079</v>
      </c>
      <c r="C35" s="139" t="s">
        <v>170</v>
      </c>
      <c r="D35" s="139" t="s">
        <v>171</v>
      </c>
      <c r="E35" s="139" t="s">
        <v>116</v>
      </c>
      <c r="F35" s="139" t="s">
        <v>113</v>
      </c>
      <c r="G35" s="140">
        <v>4500</v>
      </c>
      <c r="H35" s="140">
        <v>960</v>
      </c>
      <c r="I35" s="143">
        <f t="shared" si="0"/>
        <v>0.21333333333333335</v>
      </c>
    </row>
    <row r="36" spans="2:9">
      <c r="B36" s="138">
        <v>45079</v>
      </c>
      <c r="C36" s="139" t="s">
        <v>172</v>
      </c>
      <c r="D36" s="139" t="s">
        <v>173</v>
      </c>
      <c r="E36" s="139" t="s">
        <v>116</v>
      </c>
      <c r="F36" s="139" t="s">
        <v>134</v>
      </c>
      <c r="G36" s="140">
        <v>5400</v>
      </c>
      <c r="H36" s="140">
        <v>540</v>
      </c>
      <c r="I36" s="143">
        <f t="shared" si="0"/>
        <v>0.1</v>
      </c>
    </row>
    <row r="37" spans="2:9">
      <c r="B37" s="138">
        <v>45076</v>
      </c>
      <c r="C37" s="139" t="s">
        <v>123</v>
      </c>
      <c r="D37" s="139" t="s">
        <v>124</v>
      </c>
      <c r="E37" s="139" t="s">
        <v>122</v>
      </c>
      <c r="F37" s="139" t="s">
        <v>125</v>
      </c>
      <c r="G37" s="140">
        <v>5000</v>
      </c>
      <c r="H37" s="140">
        <v>684</v>
      </c>
      <c r="I37" s="143">
        <f t="shared" si="0"/>
        <v>0.1368</v>
      </c>
    </row>
    <row r="38" spans="2:9">
      <c r="G38" s="52"/>
    </row>
    <row r="39" spans="2:9">
      <c r="G39" s="52"/>
    </row>
    <row r="40" spans="2:9">
      <c r="G40" s="52"/>
    </row>
    <row r="41" spans="2:9">
      <c r="G41" s="52"/>
    </row>
    <row r="42" spans="2:9">
      <c r="G42" s="52"/>
    </row>
    <row r="43" spans="2:9">
      <c r="G43" s="52"/>
    </row>
    <row r="44" spans="2:9">
      <c r="G44" s="52"/>
    </row>
    <row r="45" spans="2:9">
      <c r="G45" s="52"/>
    </row>
    <row r="46" spans="2:9">
      <c r="G46" s="52"/>
    </row>
    <row r="47" spans="2:9">
      <c r="G47" s="142"/>
    </row>
  </sheetData>
  <autoFilter ref="A6:I37" xr:uid="{C23C73FB-CD98-48E5-BE26-E119DF8D3E8A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94BC-DFF9-43FD-A1FC-0136320B5A3E}">
  <dimension ref="A6:I21"/>
  <sheetViews>
    <sheetView zoomScale="110" zoomScaleNormal="110" workbookViewId="0">
      <selection activeCell="H12" sqref="H12"/>
    </sheetView>
  </sheetViews>
  <sheetFormatPr defaultRowHeight="14.4"/>
  <cols>
    <col min="1" max="1" width="9.5546875" bestFit="1" customWidth="1"/>
    <col min="2" max="2" width="12.77734375" customWidth="1"/>
    <col min="3" max="3" width="36.5546875" bestFit="1" customWidth="1"/>
    <col min="4" max="4" width="12.21875" customWidth="1"/>
    <col min="5" max="5" width="9.77734375" bestFit="1" customWidth="1"/>
    <col min="8" max="8" width="22.21875" customWidth="1"/>
    <col min="9" max="9" width="10.77734375" bestFit="1" customWidth="1"/>
  </cols>
  <sheetData>
    <row r="6" spans="1:9">
      <c r="A6" s="146" t="s">
        <v>21</v>
      </c>
      <c r="B6" s="146" t="s">
        <v>22</v>
      </c>
      <c r="C6" s="146" t="s">
        <v>23</v>
      </c>
      <c r="D6" s="146" t="s">
        <v>24</v>
      </c>
      <c r="E6" s="149" t="s">
        <v>59</v>
      </c>
    </row>
    <row r="7" spans="1:9">
      <c r="A7" s="97">
        <v>44197</v>
      </c>
      <c r="B7" s="91">
        <v>1002666</v>
      </c>
      <c r="C7" s="91" t="s">
        <v>25</v>
      </c>
      <c r="D7" s="91">
        <v>11635</v>
      </c>
      <c r="E7" s="93" t="str" cm="1">
        <f t="array" ref="E7:E21">IF(D7:D21&gt;=15000,"Above 15K","False")</f>
        <v>False</v>
      </c>
    </row>
    <row r="8" spans="1:9">
      <c r="A8" s="97">
        <v>44197</v>
      </c>
      <c r="B8" s="91">
        <v>1002734</v>
      </c>
      <c r="C8" s="91" t="s">
        <v>25</v>
      </c>
      <c r="D8" s="91">
        <v>17883</v>
      </c>
      <c r="E8" s="145" t="str">
        <v>Above 15K</v>
      </c>
    </row>
    <row r="9" spans="1:9">
      <c r="A9" s="97">
        <v>44197</v>
      </c>
      <c r="B9" s="91">
        <v>1002654</v>
      </c>
      <c r="C9" s="91" t="s">
        <v>26</v>
      </c>
      <c r="D9" s="91">
        <v>17704</v>
      </c>
      <c r="E9" s="145" t="str">
        <v>Above 15K</v>
      </c>
    </row>
    <row r="10" spans="1:9">
      <c r="A10" s="97">
        <v>44197</v>
      </c>
      <c r="B10" s="91">
        <v>1002080</v>
      </c>
      <c r="C10" s="91" t="s">
        <v>27</v>
      </c>
      <c r="D10" s="91">
        <v>19562</v>
      </c>
      <c r="E10" s="145" t="str">
        <v>Above 15K</v>
      </c>
    </row>
    <row r="11" spans="1:9">
      <c r="A11" s="97">
        <v>44199</v>
      </c>
      <c r="B11" s="91">
        <v>1001347</v>
      </c>
      <c r="C11" s="91" t="s">
        <v>28</v>
      </c>
      <c r="D11" s="91">
        <v>20664</v>
      </c>
      <c r="E11" s="145" t="str">
        <v>Above 15K</v>
      </c>
    </row>
    <row r="12" spans="1:9">
      <c r="A12" s="97">
        <v>44201</v>
      </c>
      <c r="B12" s="91">
        <v>1001288</v>
      </c>
      <c r="C12" s="91" t="s">
        <v>30</v>
      </c>
      <c r="D12" s="91">
        <v>18667</v>
      </c>
      <c r="E12" s="145" t="str">
        <v>Above 15K</v>
      </c>
    </row>
    <row r="13" spans="1:9">
      <c r="A13" s="97">
        <v>44201</v>
      </c>
      <c r="B13" s="91">
        <v>1001555</v>
      </c>
      <c r="C13" s="91" t="s">
        <v>27</v>
      </c>
      <c r="D13" s="91">
        <v>16730</v>
      </c>
      <c r="E13" s="145" t="str">
        <v>Above 15K</v>
      </c>
      <c r="I13" s="9"/>
    </row>
    <row r="14" spans="1:9">
      <c r="A14" s="97">
        <v>44204</v>
      </c>
      <c r="B14" s="91">
        <v>1003132</v>
      </c>
      <c r="C14" s="91" t="s">
        <v>27</v>
      </c>
      <c r="D14" s="91">
        <v>18057</v>
      </c>
      <c r="E14" s="145" t="str">
        <v>Above 15K</v>
      </c>
      <c r="I14" s="9"/>
    </row>
    <row r="15" spans="1:9">
      <c r="A15" s="97">
        <v>44204</v>
      </c>
      <c r="B15" s="91">
        <v>1002090</v>
      </c>
      <c r="C15" s="91" t="s">
        <v>25</v>
      </c>
      <c r="D15" s="91">
        <v>16305</v>
      </c>
      <c r="E15" s="145" t="str">
        <v>Above 15K</v>
      </c>
    </row>
    <row r="16" spans="1:9">
      <c r="A16" s="97">
        <v>44205</v>
      </c>
      <c r="B16" s="91">
        <v>1001304</v>
      </c>
      <c r="C16" s="91" t="s">
        <v>32</v>
      </c>
      <c r="D16" s="91">
        <v>17813</v>
      </c>
      <c r="E16" s="145" t="str">
        <v>Above 15K</v>
      </c>
    </row>
    <row r="17" spans="1:5">
      <c r="A17" s="97">
        <v>44209</v>
      </c>
      <c r="B17" s="91">
        <v>1003090</v>
      </c>
      <c r="C17" s="91" t="s">
        <v>33</v>
      </c>
      <c r="D17" s="91">
        <v>16024</v>
      </c>
      <c r="E17" s="145" t="str">
        <v>Above 15K</v>
      </c>
    </row>
    <row r="18" spans="1:5">
      <c r="A18" s="97">
        <v>44210</v>
      </c>
      <c r="B18" s="91">
        <v>1001481</v>
      </c>
      <c r="C18" s="91" t="s">
        <v>33</v>
      </c>
      <c r="D18" s="91">
        <v>20579</v>
      </c>
      <c r="E18" s="145" t="str">
        <v>Above 15K</v>
      </c>
    </row>
    <row r="19" spans="1:5">
      <c r="A19" s="97">
        <v>44211</v>
      </c>
      <c r="B19" s="91">
        <v>1002821</v>
      </c>
      <c r="C19" s="91" t="s">
        <v>34</v>
      </c>
      <c r="D19" s="91">
        <v>14001</v>
      </c>
      <c r="E19" s="93" t="str">
        <v>False</v>
      </c>
    </row>
    <row r="20" spans="1:5">
      <c r="A20" s="97">
        <v>44212</v>
      </c>
      <c r="B20" s="91">
        <v>1001346</v>
      </c>
      <c r="C20" s="91" t="s">
        <v>25</v>
      </c>
      <c r="D20" s="91">
        <v>17637</v>
      </c>
      <c r="E20" s="145" t="str">
        <v>Above 15K</v>
      </c>
    </row>
    <row r="21" spans="1:5">
      <c r="A21" s="97">
        <v>44214</v>
      </c>
      <c r="B21" s="91">
        <v>1002366</v>
      </c>
      <c r="C21" s="91" t="s">
        <v>32</v>
      </c>
      <c r="D21" s="91">
        <v>13759</v>
      </c>
      <c r="E21" s="93" t="str">
        <v>False</v>
      </c>
    </row>
  </sheetData>
  <autoFilter ref="A6:E21" xr:uid="{311794BC-DFF9-43FD-A1FC-0136320B5A3E}"/>
  <pageMargins left="0.7" right="0.7" top="0.75" bottom="0.75" header="0.3" footer="0.3"/>
  <pageSetup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F3A4-4C64-4D95-8389-32A9366EF11E}">
  <dimension ref="A7:J31"/>
  <sheetViews>
    <sheetView topLeftCell="A4" workbookViewId="0">
      <selection activeCell="I10" sqref="I10"/>
    </sheetView>
  </sheetViews>
  <sheetFormatPr defaultRowHeight="14.4"/>
  <cols>
    <col min="1" max="1" width="10.44140625" bestFit="1" customWidth="1"/>
    <col min="2" max="2" width="15.5546875" bestFit="1" customWidth="1"/>
    <col min="3" max="3" width="36.5546875" bestFit="1" customWidth="1"/>
    <col min="4" max="4" width="10.21875" customWidth="1"/>
    <col min="5" max="6" width="3.44140625" customWidth="1"/>
    <col min="7" max="7" width="39" bestFit="1" customWidth="1"/>
    <col min="8" max="8" width="11.44140625" customWidth="1"/>
    <col min="9" max="9" width="11.77734375" bestFit="1" customWidth="1"/>
    <col min="10" max="10" width="11.21875" bestFit="1" customWidth="1"/>
  </cols>
  <sheetData>
    <row r="7" spans="1:10">
      <c r="A7" s="15" t="s">
        <v>21</v>
      </c>
      <c r="B7" s="15" t="s">
        <v>22</v>
      </c>
      <c r="C7" s="15" t="s">
        <v>23</v>
      </c>
      <c r="D7" s="15" t="s">
        <v>24</v>
      </c>
    </row>
    <row r="8" spans="1:10">
      <c r="A8" s="8">
        <v>44219</v>
      </c>
      <c r="B8">
        <v>1002005</v>
      </c>
      <c r="C8" t="s">
        <v>33</v>
      </c>
      <c r="D8">
        <v>10592</v>
      </c>
      <c r="J8" s="12" t="s">
        <v>60</v>
      </c>
    </row>
    <row r="9" spans="1:10" ht="15" thickBot="1">
      <c r="A9" s="8">
        <v>44219</v>
      </c>
      <c r="B9">
        <v>1002244</v>
      </c>
      <c r="C9" t="s">
        <v>32</v>
      </c>
      <c r="D9">
        <v>10899</v>
      </c>
      <c r="G9" s="152" t="s">
        <v>27</v>
      </c>
      <c r="H9" s="153"/>
      <c r="I9" s="155"/>
      <c r="J9" s="28"/>
    </row>
    <row r="10" spans="1:10">
      <c r="A10" s="8">
        <v>44224</v>
      </c>
      <c r="B10">
        <v>1003145</v>
      </c>
      <c r="C10" t="s">
        <v>30</v>
      </c>
      <c r="D10">
        <v>10965</v>
      </c>
      <c r="G10" s="158" t="s">
        <v>481</v>
      </c>
      <c r="H10" s="154">
        <v>44211</v>
      </c>
      <c r="I10" s="156">
        <f>SUMIFS(D8:D31,C8:C31,C8,A8:A31,"&gt;" &amp;H10)</f>
        <v>82471</v>
      </c>
      <c r="J10" s="28"/>
    </row>
    <row r="11" spans="1:10" ht="15" thickBot="1">
      <c r="A11" s="8">
        <v>44197</v>
      </c>
      <c r="B11">
        <v>1002666</v>
      </c>
      <c r="C11" t="s">
        <v>25</v>
      </c>
      <c r="D11">
        <v>11635</v>
      </c>
      <c r="G11" s="144" t="s">
        <v>482</v>
      </c>
      <c r="I11" s="157">
        <f>AVERAGEIF(A8:A31,"&lt;"&amp;H10,D8:D31)</f>
        <v>17635.25</v>
      </c>
    </row>
    <row r="12" spans="1:10">
      <c r="A12" s="8">
        <v>44219</v>
      </c>
      <c r="B12">
        <v>1002014</v>
      </c>
      <c r="C12" t="s">
        <v>25</v>
      </c>
      <c r="D12">
        <v>11796</v>
      </c>
      <c r="G12" s="22"/>
      <c r="H12" s="22"/>
      <c r="I12" s="22"/>
    </row>
    <row r="13" spans="1:10">
      <c r="A13" s="8">
        <v>44214</v>
      </c>
      <c r="B13">
        <v>1002366</v>
      </c>
      <c r="C13" t="s">
        <v>32</v>
      </c>
      <c r="D13">
        <v>13759</v>
      </c>
      <c r="G13" s="21"/>
      <c r="H13" s="23"/>
      <c r="I13" s="23"/>
    </row>
    <row r="14" spans="1:10">
      <c r="A14" s="8">
        <v>44211</v>
      </c>
      <c r="B14">
        <v>1002821</v>
      </c>
      <c r="C14" t="s">
        <v>34</v>
      </c>
      <c r="D14">
        <v>14001</v>
      </c>
      <c r="G14" s="22"/>
      <c r="H14" s="22"/>
      <c r="I14" s="24"/>
    </row>
    <row r="15" spans="1:10">
      <c r="A15" s="8">
        <v>44223</v>
      </c>
      <c r="B15">
        <v>1002810</v>
      </c>
      <c r="C15" t="s">
        <v>25</v>
      </c>
      <c r="D15">
        <v>14090</v>
      </c>
      <c r="G15" s="22"/>
      <c r="H15" s="22"/>
      <c r="I15" s="24"/>
    </row>
    <row r="16" spans="1:10">
      <c r="A16" s="8">
        <v>44225</v>
      </c>
      <c r="B16">
        <v>1001292</v>
      </c>
      <c r="C16" t="s">
        <v>33</v>
      </c>
      <c r="D16">
        <v>14703</v>
      </c>
      <c r="G16" s="22"/>
      <c r="H16" s="22"/>
      <c r="I16" s="25"/>
    </row>
    <row r="17" spans="1:9">
      <c r="A17" s="8">
        <v>44209</v>
      </c>
      <c r="B17">
        <v>1003090</v>
      </c>
      <c r="C17" t="s">
        <v>33</v>
      </c>
      <c r="D17">
        <v>16024</v>
      </c>
      <c r="G17" s="27"/>
      <c r="H17" s="22"/>
      <c r="I17" s="26"/>
    </row>
    <row r="18" spans="1:9">
      <c r="A18" s="8">
        <v>44204</v>
      </c>
      <c r="B18">
        <v>1002090</v>
      </c>
      <c r="C18" t="s">
        <v>25</v>
      </c>
      <c r="D18">
        <v>16305</v>
      </c>
      <c r="G18" s="22"/>
      <c r="H18" s="22"/>
      <c r="I18" s="22"/>
    </row>
    <row r="19" spans="1:9">
      <c r="A19" s="8">
        <v>44201</v>
      </c>
      <c r="B19">
        <v>1001555</v>
      </c>
      <c r="C19" t="s">
        <v>27</v>
      </c>
      <c r="D19">
        <v>16730</v>
      </c>
      <c r="G19" s="22"/>
      <c r="H19" s="22"/>
      <c r="I19" s="22"/>
    </row>
    <row r="20" spans="1:9">
      <c r="A20" s="8">
        <v>44212</v>
      </c>
      <c r="B20">
        <v>1001346</v>
      </c>
      <c r="C20" t="s">
        <v>25</v>
      </c>
      <c r="D20">
        <v>17637</v>
      </c>
      <c r="G20" s="22"/>
      <c r="H20" s="22"/>
      <c r="I20" s="22"/>
    </row>
    <row r="21" spans="1:9">
      <c r="A21" s="8">
        <v>44197</v>
      </c>
      <c r="B21">
        <v>1002654</v>
      </c>
      <c r="C21" t="s">
        <v>26</v>
      </c>
      <c r="D21">
        <v>17704</v>
      </c>
      <c r="G21" s="22"/>
      <c r="H21" s="22"/>
      <c r="I21" s="22"/>
    </row>
    <row r="22" spans="1:9">
      <c r="A22" s="8">
        <v>44218</v>
      </c>
      <c r="B22">
        <v>1002284</v>
      </c>
      <c r="C22" t="s">
        <v>33</v>
      </c>
      <c r="D22">
        <v>17732</v>
      </c>
      <c r="G22" s="22"/>
      <c r="H22" s="22"/>
      <c r="I22" s="22"/>
    </row>
    <row r="23" spans="1:9">
      <c r="A23" s="8">
        <v>44205</v>
      </c>
      <c r="B23">
        <v>1001304</v>
      </c>
      <c r="C23" t="s">
        <v>32</v>
      </c>
      <c r="D23">
        <v>17813</v>
      </c>
    </row>
    <row r="24" spans="1:9">
      <c r="A24" s="8">
        <v>44197</v>
      </c>
      <c r="B24">
        <v>1002734</v>
      </c>
      <c r="C24" t="s">
        <v>25</v>
      </c>
      <c r="D24">
        <v>17883</v>
      </c>
    </row>
    <row r="25" spans="1:9">
      <c r="A25" s="8">
        <v>44215</v>
      </c>
      <c r="B25">
        <v>1003037</v>
      </c>
      <c r="C25" t="s">
        <v>33</v>
      </c>
      <c r="D25">
        <v>17959</v>
      </c>
    </row>
    <row r="26" spans="1:9">
      <c r="A26" s="8">
        <v>44204</v>
      </c>
      <c r="B26">
        <v>1003132</v>
      </c>
      <c r="C26" t="s">
        <v>27</v>
      </c>
      <c r="D26">
        <v>18057</v>
      </c>
    </row>
    <row r="27" spans="1:9">
      <c r="A27" s="8">
        <v>44201</v>
      </c>
      <c r="B27">
        <v>1001288</v>
      </c>
      <c r="C27" t="s">
        <v>30</v>
      </c>
      <c r="D27">
        <v>18667</v>
      </c>
    </row>
    <row r="28" spans="1:9">
      <c r="A28" s="8">
        <v>44197</v>
      </c>
      <c r="B28">
        <v>1002080</v>
      </c>
      <c r="C28" t="s">
        <v>27</v>
      </c>
      <c r="D28">
        <v>19562</v>
      </c>
    </row>
    <row r="29" spans="1:9">
      <c r="A29" s="8">
        <v>44210</v>
      </c>
      <c r="B29">
        <v>1001481</v>
      </c>
      <c r="C29" t="s">
        <v>33</v>
      </c>
      <c r="D29">
        <v>20579</v>
      </c>
    </row>
    <row r="30" spans="1:9">
      <c r="A30" s="8">
        <v>44199</v>
      </c>
      <c r="B30">
        <v>1001347</v>
      </c>
      <c r="C30" t="s">
        <v>28</v>
      </c>
      <c r="D30">
        <v>20664</v>
      </c>
    </row>
    <row r="31" spans="1:9">
      <c r="A31" s="8">
        <v>44214</v>
      </c>
      <c r="B31">
        <v>1001760</v>
      </c>
      <c r="C31" t="s">
        <v>33</v>
      </c>
      <c r="D31">
        <v>21485</v>
      </c>
    </row>
  </sheetData>
  <autoFilter ref="A7:D31" xr:uid="{FA41F3A4-4C64-4D95-8389-32A9366EF11E}"/>
  <sortState xmlns:xlrd2="http://schemas.microsoft.com/office/spreadsheetml/2017/richdata2" ref="A8:D31">
    <sortCondition ref="D8:D31"/>
  </sortState>
  <pageMargins left="0.7" right="0.7" top="0.75" bottom="0.75" header="0.3" footer="0.3"/>
  <pageSetup orientation="portrait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CC0D1-F3CA-4325-A62A-3D6ABF2CF980}">
  <dimension ref="B5:G17"/>
  <sheetViews>
    <sheetView showGridLines="0" workbookViewId="0">
      <selection activeCell="J7" sqref="J7"/>
    </sheetView>
  </sheetViews>
  <sheetFormatPr defaultRowHeight="14.4"/>
  <cols>
    <col min="2" max="2" width="9.44140625" bestFit="1" customWidth="1"/>
    <col min="3" max="3" width="11.77734375" bestFit="1" customWidth="1"/>
    <col min="4" max="4" width="18" bestFit="1" customWidth="1"/>
    <col min="5" max="5" width="10" style="164" bestFit="1" customWidth="1"/>
    <col min="6" max="6" width="12" style="112" bestFit="1" customWidth="1"/>
    <col min="7" max="7" width="12.5546875" bestFit="1" customWidth="1"/>
  </cols>
  <sheetData>
    <row r="5" spans="2:7" ht="15" thickBot="1"/>
    <row r="6" spans="2:7" ht="15" thickBot="1">
      <c r="D6" s="46" t="s">
        <v>4</v>
      </c>
      <c r="E6" s="165"/>
    </row>
    <row r="7" spans="2:7" ht="15" thickBot="1">
      <c r="B7" s="106" t="s">
        <v>5</v>
      </c>
      <c r="C7" s="107" t="s">
        <v>6</v>
      </c>
      <c r="D7" s="40" t="s">
        <v>7</v>
      </c>
      <c r="E7" s="166" t="s">
        <v>8</v>
      </c>
      <c r="F7" s="159" t="s">
        <v>9</v>
      </c>
    </row>
    <row r="8" spans="2:7" ht="15.6" thickTop="1" thickBot="1">
      <c r="B8" s="108" t="s">
        <v>10</v>
      </c>
      <c r="C8" s="109">
        <v>16</v>
      </c>
      <c r="D8" s="45">
        <v>245</v>
      </c>
      <c r="E8" s="167">
        <f>PRODUCT(C8,D8)</f>
        <v>3920</v>
      </c>
      <c r="F8" s="161">
        <f>C8/SUM($C$8:$C$14)</f>
        <v>5.8823529411764705E-2</v>
      </c>
    </row>
    <row r="9" spans="2:7" ht="15.6" thickTop="1" thickBot="1">
      <c r="B9" s="108" t="s">
        <v>11</v>
      </c>
      <c r="C9" s="109">
        <v>32</v>
      </c>
      <c r="D9" s="45">
        <v>202</v>
      </c>
      <c r="E9" s="167">
        <f t="shared" ref="E9:E14" si="0">PRODUCT(C9,D9)</f>
        <v>6464</v>
      </c>
      <c r="F9" s="161">
        <f t="shared" ref="F9:F14" si="1">C9/SUM($C$8:$C$14)</f>
        <v>0.11764705882352941</v>
      </c>
    </row>
    <row r="10" spans="2:7" ht="15.6" thickTop="1" thickBot="1">
      <c r="B10" s="108" t="s">
        <v>12</v>
      </c>
      <c r="C10" s="109">
        <v>80</v>
      </c>
      <c r="D10" s="45">
        <v>195</v>
      </c>
      <c r="E10" s="167">
        <f t="shared" si="0"/>
        <v>15600</v>
      </c>
      <c r="F10" s="161">
        <f t="shared" si="1"/>
        <v>0.29411764705882354</v>
      </c>
    </row>
    <row r="11" spans="2:7" ht="15.6" thickTop="1" thickBot="1">
      <c r="B11" s="108" t="s">
        <v>13</v>
      </c>
      <c r="C11" s="109">
        <v>16</v>
      </c>
      <c r="D11" s="45">
        <v>126</v>
      </c>
      <c r="E11" s="167">
        <f t="shared" si="0"/>
        <v>2016</v>
      </c>
      <c r="F11" s="161">
        <f t="shared" si="1"/>
        <v>5.8823529411764705E-2</v>
      </c>
    </row>
    <row r="12" spans="2:7" ht="15.6" thickTop="1" thickBot="1">
      <c r="B12" s="108" t="s">
        <v>14</v>
      </c>
      <c r="C12" s="109">
        <v>48</v>
      </c>
      <c r="D12" s="45">
        <v>89</v>
      </c>
      <c r="E12" s="167">
        <f t="shared" si="0"/>
        <v>4272</v>
      </c>
      <c r="F12" s="161">
        <f t="shared" si="1"/>
        <v>0.17647058823529413</v>
      </c>
    </row>
    <row r="13" spans="2:7" ht="15.6" thickTop="1" thickBot="1">
      <c r="B13" s="108" t="s">
        <v>15</v>
      </c>
      <c r="C13" s="109">
        <v>48</v>
      </c>
      <c r="D13" s="45">
        <v>49</v>
      </c>
      <c r="E13" s="167">
        <f t="shared" si="0"/>
        <v>2352</v>
      </c>
      <c r="F13" s="161">
        <f t="shared" si="1"/>
        <v>0.17647058823529413</v>
      </c>
    </row>
    <row r="14" spans="2:7" ht="15.6" thickTop="1" thickBot="1">
      <c r="B14" s="108" t="s">
        <v>16</v>
      </c>
      <c r="C14" s="109">
        <v>32</v>
      </c>
      <c r="D14" s="45">
        <v>49</v>
      </c>
      <c r="E14" s="167">
        <f t="shared" si="0"/>
        <v>1568</v>
      </c>
      <c r="F14" s="161">
        <f t="shared" si="1"/>
        <v>0.11764705882352941</v>
      </c>
    </row>
    <row r="15" spans="2:7" ht="15" thickBot="1">
      <c r="B15" s="110"/>
      <c r="C15" s="111"/>
      <c r="D15" s="41">
        <f>SUM(D8:D14)</f>
        <v>955</v>
      </c>
      <c r="E15" s="168"/>
      <c r="F15" s="159"/>
      <c r="G15" s="42"/>
    </row>
    <row r="16" spans="2:7">
      <c r="B16" s="44"/>
      <c r="C16" s="44"/>
      <c r="D16" s="43"/>
      <c r="E16" s="169"/>
      <c r="G16" s="42"/>
    </row>
    <row r="17" spans="2:7">
      <c r="B17" s="44"/>
      <c r="C17" s="160" t="s">
        <v>17</v>
      </c>
      <c r="D17" s="163">
        <f>SUMPRODUCT(C8:C14,D8:D14)</f>
        <v>36192</v>
      </c>
      <c r="E17" s="169"/>
      <c r="G17" s="4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FE4C1-AB38-4050-AA8B-6DBF2E94CF92}">
  <sheetPr filterMode="1"/>
  <dimension ref="A2:I37"/>
  <sheetViews>
    <sheetView zoomScaleNormal="100" workbookViewId="0">
      <selection activeCell="D17" sqref="D17"/>
    </sheetView>
  </sheetViews>
  <sheetFormatPr defaultRowHeight="14.4"/>
  <cols>
    <col min="1" max="1" width="10.44140625" bestFit="1" customWidth="1"/>
    <col min="2" max="2" width="12.5546875" bestFit="1" customWidth="1"/>
    <col min="3" max="3" width="36.5546875" bestFit="1" customWidth="1"/>
    <col min="4" max="4" width="12.21875" customWidth="1"/>
    <col min="8" max="8" width="22.21875" customWidth="1"/>
    <col min="9" max="9" width="10.77734375" bestFit="1" customWidth="1"/>
  </cols>
  <sheetData>
    <row r="2" spans="1:9">
      <c r="C2" s="13" t="s">
        <v>18</v>
      </c>
      <c r="D2" s="29">
        <f>_xlfn.AGGREGATE(9,3,D7:D23)</f>
        <v>280214</v>
      </c>
    </row>
    <row r="3" spans="1:9">
      <c r="C3" s="13" t="s">
        <v>19</v>
      </c>
      <c r="D3" s="29">
        <f>_xlfn.AGGREGATE(9,7,D7:D36)</f>
        <v>280214</v>
      </c>
    </row>
    <row r="4" spans="1:9">
      <c r="C4" s="13" t="s">
        <v>20</v>
      </c>
      <c r="D4" s="30" t="e">
        <f>SUM(D7:D36)</f>
        <v>#DIV/0!</v>
      </c>
    </row>
    <row r="6" spans="1:9">
      <c r="A6" s="15" t="s">
        <v>21</v>
      </c>
      <c r="B6" s="15" t="s">
        <v>22</v>
      </c>
      <c r="C6" s="15" t="s">
        <v>23</v>
      </c>
      <c r="D6" s="15" t="s">
        <v>24</v>
      </c>
    </row>
    <row r="7" spans="1:9">
      <c r="A7" s="8">
        <v>44197</v>
      </c>
      <c r="B7">
        <v>1002666</v>
      </c>
      <c r="C7" t="s">
        <v>25</v>
      </c>
      <c r="D7">
        <v>11635</v>
      </c>
    </row>
    <row r="8" spans="1:9">
      <c r="A8" s="8">
        <v>44197</v>
      </c>
      <c r="B8">
        <v>1002734</v>
      </c>
      <c r="C8" t="s">
        <v>25</v>
      </c>
      <c r="D8">
        <v>17883</v>
      </c>
    </row>
    <row r="9" spans="1:9">
      <c r="A9" s="8">
        <v>44197</v>
      </c>
      <c r="B9">
        <v>1002654</v>
      </c>
      <c r="C9" t="s">
        <v>26</v>
      </c>
      <c r="D9">
        <v>17704</v>
      </c>
    </row>
    <row r="10" spans="1:9">
      <c r="A10" s="8">
        <v>44197</v>
      </c>
      <c r="B10">
        <v>1002080</v>
      </c>
      <c r="C10" t="s">
        <v>27</v>
      </c>
      <c r="D10">
        <v>19562</v>
      </c>
    </row>
    <row r="11" spans="1:9">
      <c r="A11" s="8">
        <v>44199</v>
      </c>
      <c r="B11">
        <v>1001347</v>
      </c>
      <c r="C11" t="s">
        <v>28</v>
      </c>
      <c r="D11">
        <v>20664</v>
      </c>
    </row>
    <row r="12" spans="1:9">
      <c r="A12" s="8">
        <v>44199</v>
      </c>
      <c r="B12">
        <v>1001667</v>
      </c>
      <c r="C12" t="s">
        <v>29</v>
      </c>
      <c r="D12">
        <v>18451</v>
      </c>
    </row>
    <row r="13" spans="1:9">
      <c r="A13" s="8">
        <v>44199</v>
      </c>
      <c r="B13">
        <v>1003136</v>
      </c>
      <c r="C13" t="s">
        <v>29</v>
      </c>
      <c r="D13">
        <v>18619</v>
      </c>
    </row>
    <row r="14" spans="1:9">
      <c r="A14" s="8">
        <v>44201</v>
      </c>
      <c r="B14">
        <v>1001288</v>
      </c>
      <c r="C14" t="s">
        <v>30</v>
      </c>
      <c r="D14">
        <v>18667</v>
      </c>
    </row>
    <row r="15" spans="1:9">
      <c r="A15" s="8">
        <v>44201</v>
      </c>
      <c r="B15">
        <v>1001555</v>
      </c>
      <c r="C15" t="s">
        <v>27</v>
      </c>
      <c r="D15">
        <v>16730</v>
      </c>
      <c r="I15" s="9"/>
    </row>
    <row r="16" spans="1:9">
      <c r="A16" s="8">
        <v>44204</v>
      </c>
      <c r="B16">
        <v>1003132</v>
      </c>
      <c r="C16" t="s">
        <v>27</v>
      </c>
      <c r="D16">
        <v>18057</v>
      </c>
      <c r="I16" s="9"/>
    </row>
    <row r="17" spans="1:9">
      <c r="A17" s="8">
        <v>44204</v>
      </c>
      <c r="B17">
        <v>1003132</v>
      </c>
      <c r="C17" t="s">
        <v>31</v>
      </c>
      <c r="D17" t="e">
        <v>#DIV/0!</v>
      </c>
      <c r="I17" s="9"/>
    </row>
    <row r="18" spans="1:9">
      <c r="A18" s="8">
        <v>44204</v>
      </c>
      <c r="B18">
        <v>1002090</v>
      </c>
      <c r="C18" t="s">
        <v>25</v>
      </c>
      <c r="D18">
        <v>16305</v>
      </c>
    </row>
    <row r="19" spans="1:9">
      <c r="A19" s="8">
        <v>44205</v>
      </c>
      <c r="B19">
        <v>1001890</v>
      </c>
      <c r="C19" t="s">
        <v>31</v>
      </c>
      <c r="D19">
        <v>13081</v>
      </c>
    </row>
    <row r="20" spans="1:9">
      <c r="A20" s="8">
        <v>44205</v>
      </c>
      <c r="B20">
        <v>1001304</v>
      </c>
      <c r="C20" t="s">
        <v>32</v>
      </c>
      <c r="D20">
        <v>17813</v>
      </c>
    </row>
    <row r="21" spans="1:9">
      <c r="A21" s="8">
        <v>44209</v>
      </c>
      <c r="B21">
        <v>1003090</v>
      </c>
      <c r="C21" t="s">
        <v>33</v>
      </c>
      <c r="D21">
        <v>16024</v>
      </c>
    </row>
    <row r="22" spans="1:9">
      <c r="A22" s="8">
        <v>44209</v>
      </c>
      <c r="B22">
        <v>1002075</v>
      </c>
      <c r="C22" t="s">
        <v>29</v>
      </c>
      <c r="D22">
        <v>18440</v>
      </c>
    </row>
    <row r="23" spans="1:9">
      <c r="A23" s="8">
        <v>44210</v>
      </c>
      <c r="B23">
        <v>1001481</v>
      </c>
      <c r="C23" t="s">
        <v>33</v>
      </c>
      <c r="D23">
        <v>20579</v>
      </c>
    </row>
    <row r="24" spans="1:9" hidden="1">
      <c r="A24" s="8">
        <v>44211</v>
      </c>
      <c r="B24">
        <v>1002821</v>
      </c>
      <c r="C24" t="s">
        <v>34</v>
      </c>
      <c r="D24">
        <v>14001</v>
      </c>
    </row>
    <row r="25" spans="1:9" hidden="1">
      <c r="A25" s="8">
        <v>44212</v>
      </c>
      <c r="B25">
        <v>1001346</v>
      </c>
      <c r="C25" t="s">
        <v>25</v>
      </c>
      <c r="D25">
        <v>17637</v>
      </c>
    </row>
    <row r="26" spans="1:9" hidden="1">
      <c r="A26" s="8">
        <v>44214</v>
      </c>
      <c r="B26">
        <v>1002366</v>
      </c>
      <c r="C26" t="s">
        <v>32</v>
      </c>
      <c r="D26">
        <v>13759</v>
      </c>
    </row>
    <row r="27" spans="1:9" hidden="1">
      <c r="A27" s="8">
        <v>44214</v>
      </c>
      <c r="B27">
        <v>1001760</v>
      </c>
      <c r="C27" t="s">
        <v>33</v>
      </c>
      <c r="D27">
        <v>21485</v>
      </c>
    </row>
    <row r="28" spans="1:9" hidden="1">
      <c r="A28" s="8">
        <v>44215</v>
      </c>
      <c r="B28">
        <v>1003037</v>
      </c>
      <c r="C28" t="s">
        <v>33</v>
      </c>
      <c r="D28">
        <v>17959</v>
      </c>
    </row>
    <row r="29" spans="1:9" hidden="1">
      <c r="A29" s="8">
        <v>44218</v>
      </c>
      <c r="B29">
        <v>1002284</v>
      </c>
      <c r="C29" t="s">
        <v>33</v>
      </c>
      <c r="D29">
        <v>17732</v>
      </c>
    </row>
    <row r="30" spans="1:9" hidden="1">
      <c r="A30" s="8">
        <v>44219</v>
      </c>
      <c r="B30">
        <v>1002014</v>
      </c>
      <c r="C30" t="s">
        <v>25</v>
      </c>
      <c r="D30">
        <v>11796</v>
      </c>
    </row>
    <row r="31" spans="1:9" hidden="1">
      <c r="A31" s="8">
        <v>44219</v>
      </c>
      <c r="B31">
        <v>1002005</v>
      </c>
      <c r="C31" t="s">
        <v>33</v>
      </c>
      <c r="D31">
        <v>10592</v>
      </c>
    </row>
    <row r="32" spans="1:9" hidden="1">
      <c r="A32" s="8">
        <v>44219</v>
      </c>
      <c r="B32">
        <v>1002244</v>
      </c>
      <c r="C32" t="s">
        <v>32</v>
      </c>
      <c r="D32">
        <v>10899</v>
      </c>
    </row>
    <row r="33" spans="1:4" hidden="1">
      <c r="A33" s="8">
        <v>44223</v>
      </c>
      <c r="B33">
        <v>1002810</v>
      </c>
      <c r="C33" t="s">
        <v>25</v>
      </c>
      <c r="D33">
        <v>14090</v>
      </c>
    </row>
    <row r="34" spans="1:4" hidden="1">
      <c r="A34" s="8">
        <v>44224</v>
      </c>
      <c r="B34">
        <v>1003145</v>
      </c>
      <c r="C34" t="s">
        <v>30</v>
      </c>
      <c r="D34">
        <v>10965</v>
      </c>
    </row>
    <row r="35" spans="1:4" hidden="1">
      <c r="A35" s="8">
        <v>44225</v>
      </c>
      <c r="B35">
        <v>1001292</v>
      </c>
      <c r="C35" t="s">
        <v>33</v>
      </c>
      <c r="D35">
        <v>14703</v>
      </c>
    </row>
    <row r="36" spans="1:4" hidden="1">
      <c r="A36" s="8">
        <v>44225</v>
      </c>
      <c r="B36">
        <v>1001835</v>
      </c>
      <c r="C36" t="s">
        <v>31</v>
      </c>
      <c r="D36">
        <v>20572</v>
      </c>
    </row>
    <row r="37" spans="1:4">
      <c r="D37">
        <f>_xlfn.AGGREGATE(9,3,D7:D23)</f>
        <v>280214</v>
      </c>
    </row>
  </sheetData>
  <autoFilter ref="A6:D36" xr:uid="{6AAFE4C1-AB38-4050-AA8B-6DBF2E94CF92}">
    <filterColumn colId="0">
      <customFilters>
        <customFilter operator="lessThan" val="44211"/>
      </customFilters>
    </filterColumn>
  </autoFilter>
  <sortState xmlns:xlrd2="http://schemas.microsoft.com/office/spreadsheetml/2017/richdata2" ref="A7:D36">
    <sortCondition ref="A7:A36"/>
  </sortState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CE022-0C07-4568-B3F5-0601646D66FB}">
  <dimension ref="B3:E13"/>
  <sheetViews>
    <sheetView workbookViewId="0">
      <selection activeCell="D17" sqref="D17"/>
    </sheetView>
  </sheetViews>
  <sheetFormatPr defaultRowHeight="14.4"/>
  <cols>
    <col min="2" max="2" width="15.77734375" bestFit="1" customWidth="1"/>
    <col min="3" max="3" width="15.21875" style="50" bestFit="1" customWidth="1"/>
  </cols>
  <sheetData>
    <row r="3" spans="2:5">
      <c r="B3" t="s">
        <v>35</v>
      </c>
      <c r="C3" s="47">
        <v>250000</v>
      </c>
    </row>
    <row r="4" spans="2:5">
      <c r="B4" t="s">
        <v>36</v>
      </c>
      <c r="C4" s="47">
        <v>3600</v>
      </c>
    </row>
    <row r="5" spans="2:5">
      <c r="B5" s="10" t="s">
        <v>37</v>
      </c>
      <c r="C5" s="48">
        <f>_xlfn.AGGREGATE(9,1,C3:C4)</f>
        <v>253600</v>
      </c>
    </row>
    <row r="6" spans="2:5">
      <c r="C6" s="47"/>
    </row>
    <row r="7" spans="2:5">
      <c r="B7" t="s">
        <v>38</v>
      </c>
      <c r="C7" s="113">
        <v>-10000</v>
      </c>
    </row>
    <row r="8" spans="2:5">
      <c r="B8" t="s">
        <v>39</v>
      </c>
      <c r="C8" s="113">
        <v>-2500</v>
      </c>
    </row>
    <row r="9" spans="2:5">
      <c r="B9" s="10" t="s">
        <v>40</v>
      </c>
      <c r="C9" s="48">
        <f>_xlfn.AGGREGATE(9,1,C7:C8)</f>
        <v>-12500</v>
      </c>
    </row>
    <row r="10" spans="2:5">
      <c r="C10" s="47"/>
    </row>
    <row r="11" spans="2:5" ht="15" thickBot="1">
      <c r="B11" s="11" t="s">
        <v>41</v>
      </c>
      <c r="C11" s="49">
        <f>_xlfn.AGGREGATE(9,1,C3:C10)</f>
        <v>241100</v>
      </c>
    </row>
    <row r="12" spans="2:5" ht="15.6" thickTop="1" thickBot="1">
      <c r="B12" s="11" t="s">
        <v>41</v>
      </c>
      <c r="C12" s="50">
        <f>C5+C9</f>
        <v>241100</v>
      </c>
      <c r="D12" s="50"/>
      <c r="E12" s="50"/>
    </row>
    <row r="13" spans="2:5" ht="15" thickTop="1">
      <c r="D13" s="50"/>
      <c r="E13" s="50"/>
    </row>
  </sheetData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84CC-F439-4695-9E81-51D5DAA779B5}">
  <dimension ref="B2:K14"/>
  <sheetViews>
    <sheetView workbookViewId="0">
      <selection activeCell="K15" sqref="K15"/>
    </sheetView>
  </sheetViews>
  <sheetFormatPr defaultRowHeight="14.4"/>
  <cols>
    <col min="1" max="1" width="4.21875" customWidth="1"/>
    <col min="2" max="2" width="20.77734375" bestFit="1" customWidth="1"/>
    <col min="3" max="3" width="11.77734375" bestFit="1" customWidth="1"/>
    <col min="4" max="4" width="6" customWidth="1"/>
    <col min="5" max="5" width="6.5546875" customWidth="1"/>
    <col min="6" max="10" width="10.77734375" customWidth="1"/>
    <col min="11" max="11" width="11.44140625" bestFit="1" customWidth="1"/>
  </cols>
  <sheetData>
    <row r="2" spans="2:11">
      <c r="F2" s="12">
        <v>2019</v>
      </c>
      <c r="G2" s="12">
        <v>2020</v>
      </c>
      <c r="H2" s="12">
        <v>2021</v>
      </c>
      <c r="I2" s="12">
        <v>2022</v>
      </c>
      <c r="J2" s="12">
        <v>2023</v>
      </c>
    </row>
    <row r="3" spans="2:11">
      <c r="B3" s="32" t="s">
        <v>42</v>
      </c>
      <c r="C3" s="32"/>
      <c r="D3" s="32"/>
      <c r="E3" s="32"/>
      <c r="F3" s="32"/>
      <c r="G3" s="32"/>
      <c r="H3" s="32"/>
      <c r="I3" s="32"/>
      <c r="J3" s="32"/>
    </row>
    <row r="4" spans="2:11">
      <c r="B4" t="s">
        <v>43</v>
      </c>
      <c r="C4" s="33">
        <v>700000</v>
      </c>
    </row>
    <row r="5" spans="2:11">
      <c r="B5" t="s">
        <v>44</v>
      </c>
      <c r="C5" s="34">
        <v>12</v>
      </c>
    </row>
    <row r="6" spans="2:11">
      <c r="B6" t="s">
        <v>45</v>
      </c>
      <c r="C6" s="35">
        <f>19%*(C5/12)</f>
        <v>0.19</v>
      </c>
    </row>
    <row r="7" spans="2:11">
      <c r="B7" t="s">
        <v>46</v>
      </c>
      <c r="C7" s="36">
        <f>C4*(1+C6)</f>
        <v>833000</v>
      </c>
    </row>
    <row r="8" spans="2:11">
      <c r="B8" t="s">
        <v>47</v>
      </c>
      <c r="F8">
        <v>1</v>
      </c>
      <c r="G8">
        <f>IF(F8&lt;$C$5,F8+1,0)</f>
        <v>2</v>
      </c>
      <c r="H8">
        <f t="shared" ref="H8:J8" si="0">IF(G8&lt;$C$5,G8+1,0)</f>
        <v>3</v>
      </c>
      <c r="I8">
        <f t="shared" si="0"/>
        <v>4</v>
      </c>
      <c r="J8">
        <f t="shared" si="0"/>
        <v>5</v>
      </c>
    </row>
    <row r="10" spans="2:11">
      <c r="B10" t="s">
        <v>48</v>
      </c>
      <c r="F10" s="37">
        <f>C4</f>
        <v>700000</v>
      </c>
      <c r="G10" s="37">
        <f>F14</f>
        <v>681172.78465796483</v>
      </c>
      <c r="H10" s="37">
        <f t="shared" ref="H10:J10" si="1">G14</f>
        <v>658768.39840094291</v>
      </c>
      <c r="I10" s="37">
        <f t="shared" si="1"/>
        <v>632107.17875508685</v>
      </c>
      <c r="J10" s="37">
        <f t="shared" si="1"/>
        <v>600380.32737651817</v>
      </c>
    </row>
    <row r="11" spans="2:11">
      <c r="B11" t="s">
        <v>49</v>
      </c>
      <c r="F11" s="38">
        <f>PMT($C$6,$C$5,$C$4)</f>
        <v>-151827.21534203517</v>
      </c>
      <c r="G11" s="38">
        <f t="shared" ref="G11:J11" si="2">PMT($C$6,$C$5,$C$4)</f>
        <v>-151827.21534203517</v>
      </c>
      <c r="H11" s="38">
        <f t="shared" si="2"/>
        <v>-151827.21534203517</v>
      </c>
      <c r="I11" s="38">
        <f t="shared" si="2"/>
        <v>-151827.21534203517</v>
      </c>
      <c r="J11" s="38">
        <f t="shared" si="2"/>
        <v>-151827.21534203517</v>
      </c>
      <c r="K11" s="39"/>
    </row>
    <row r="12" spans="2:11">
      <c r="B12" t="s">
        <v>50</v>
      </c>
      <c r="F12" s="38">
        <f>IPMT($C$6,F$8,$C$5,$C$4)</f>
        <v>-133000</v>
      </c>
      <c r="G12" s="38">
        <f t="shared" ref="G12:J12" si="3">IPMT($C$6,G$8,$C$5,$C$4)</f>
        <v>-129422.82908501329</v>
      </c>
      <c r="H12" s="38">
        <f t="shared" si="3"/>
        <v>-125165.99569617916</v>
      </c>
      <c r="I12" s="38">
        <f t="shared" si="3"/>
        <v>-120100.3639634665</v>
      </c>
      <c r="J12" s="38">
        <f t="shared" si="3"/>
        <v>-114072.26220153845</v>
      </c>
    </row>
    <row r="13" spans="2:11">
      <c r="B13" t="s">
        <v>51</v>
      </c>
      <c r="F13" s="38">
        <f>F11-F12</f>
        <v>-18827.215342035168</v>
      </c>
      <c r="G13" s="38">
        <f>G11-G12</f>
        <v>-22404.386257021877</v>
      </c>
      <c r="H13" s="38">
        <f t="shared" ref="H13:J13" si="4">H11-H12</f>
        <v>-26661.219645856007</v>
      </c>
      <c r="I13" s="38">
        <f t="shared" si="4"/>
        <v>-31726.851378568666</v>
      </c>
      <c r="J13" s="38">
        <f t="shared" si="4"/>
        <v>-37754.953140496713</v>
      </c>
    </row>
    <row r="14" spans="2:11">
      <c r="B14" t="s">
        <v>52</v>
      </c>
      <c r="F14" s="37">
        <f>F10+F13</f>
        <v>681172.78465796483</v>
      </c>
      <c r="G14" s="37">
        <f t="shared" ref="G14:J14" si="5">G10+G13</f>
        <v>658768.39840094291</v>
      </c>
      <c r="H14" s="37">
        <f t="shared" si="5"/>
        <v>632107.17875508685</v>
      </c>
      <c r="I14" s="37">
        <f t="shared" si="5"/>
        <v>600380.32737651817</v>
      </c>
      <c r="J14" s="37">
        <f t="shared" si="5"/>
        <v>562625.37423602142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B9C8A-D77F-47BE-882E-FF194DED9AFA}">
  <dimension ref="A2:C18"/>
  <sheetViews>
    <sheetView zoomScale="110" zoomScaleNormal="110" workbookViewId="0">
      <selection activeCell="K15" sqref="K15"/>
    </sheetView>
  </sheetViews>
  <sheetFormatPr defaultRowHeight="14.4"/>
  <cols>
    <col min="1" max="1" width="10.21875" bestFit="1" customWidth="1"/>
    <col min="2" max="2" width="14.77734375" customWidth="1"/>
    <col min="3" max="3" width="16.21875" bestFit="1" customWidth="1"/>
  </cols>
  <sheetData>
    <row r="2" spans="1:3">
      <c r="A2" s="15" t="s">
        <v>21</v>
      </c>
      <c r="B2" s="15" t="s">
        <v>53</v>
      </c>
      <c r="C2" s="15" t="s">
        <v>54</v>
      </c>
    </row>
    <row r="3" spans="1:3">
      <c r="A3" s="8">
        <v>44197</v>
      </c>
      <c r="B3" s="8"/>
      <c r="C3" s="8"/>
    </row>
    <row r="4" spans="1:3">
      <c r="A4" s="8">
        <v>44230</v>
      </c>
      <c r="B4" s="8"/>
      <c r="C4" s="8"/>
    </row>
    <row r="5" spans="1:3">
      <c r="A5" s="8">
        <v>44260</v>
      </c>
      <c r="B5" s="8"/>
      <c r="C5" s="8"/>
    </row>
    <row r="6" spans="1:3">
      <c r="A6" s="8">
        <v>44294</v>
      </c>
      <c r="B6" s="8"/>
      <c r="C6" s="8"/>
    </row>
    <row r="7" spans="1:3">
      <c r="A7" s="8">
        <v>44356</v>
      </c>
      <c r="B7" s="8"/>
      <c r="C7" s="8"/>
    </row>
    <row r="8" spans="1:3">
      <c r="A8" s="8">
        <v>44390</v>
      </c>
      <c r="B8" s="8"/>
      <c r="C8" s="8"/>
    </row>
    <row r="9" spans="1:3">
      <c r="A9" s="8">
        <v>44422</v>
      </c>
      <c r="B9" s="8"/>
      <c r="C9" s="8"/>
    </row>
    <row r="10" spans="1:3">
      <c r="A10" s="8">
        <v>44454</v>
      </c>
      <c r="B10" s="8"/>
      <c r="C10" s="8"/>
    </row>
    <row r="11" spans="1:3">
      <c r="A11" s="8">
        <v>44485</v>
      </c>
      <c r="B11" s="8"/>
      <c r="C11" s="8"/>
    </row>
    <row r="12" spans="1:3">
      <c r="A12" s="8">
        <v>44518</v>
      </c>
      <c r="B12" s="8"/>
      <c r="C12" s="8"/>
    </row>
    <row r="13" spans="1:3">
      <c r="A13" s="8">
        <v>44549</v>
      </c>
      <c r="B13" s="8"/>
      <c r="C13" s="8"/>
    </row>
    <row r="14" spans="1:3">
      <c r="A14" s="8"/>
    </row>
    <row r="15" spans="1:3">
      <c r="A15" s="8"/>
    </row>
    <row r="16" spans="1:3">
      <c r="A16" s="8"/>
    </row>
    <row r="17" spans="1:1">
      <c r="A17" s="8"/>
    </row>
    <row r="18" spans="1:1">
      <c r="A18" s="8"/>
    </row>
  </sheetData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42D96-6B70-49AD-AAD0-0E12D4548E62}">
  <dimension ref="A2:E18"/>
  <sheetViews>
    <sheetView workbookViewId="0">
      <selection activeCell="K15" sqref="K15"/>
    </sheetView>
  </sheetViews>
  <sheetFormatPr defaultRowHeight="14.4"/>
  <cols>
    <col min="1" max="1" width="10.21875" bestFit="1" customWidth="1"/>
    <col min="2" max="2" width="14.77734375" customWidth="1"/>
    <col min="3" max="3" width="10.77734375" customWidth="1"/>
    <col min="5" max="5" width="10.77734375" customWidth="1"/>
    <col min="6" max="6" width="10.21875" bestFit="1" customWidth="1"/>
  </cols>
  <sheetData>
    <row r="2" spans="1:5">
      <c r="A2" s="15" t="s">
        <v>21</v>
      </c>
      <c r="B2" s="15" t="s">
        <v>55</v>
      </c>
      <c r="E2" s="12" t="s">
        <v>56</v>
      </c>
    </row>
    <row r="3" spans="1:5">
      <c r="A3" s="8">
        <v>44197</v>
      </c>
      <c r="B3" s="8"/>
      <c r="E3" s="8">
        <v>44197</v>
      </c>
    </row>
    <row r="4" spans="1:5">
      <c r="A4" s="8">
        <v>44230</v>
      </c>
      <c r="B4" s="8"/>
      <c r="E4" s="8">
        <v>44202</v>
      </c>
    </row>
    <row r="5" spans="1:5">
      <c r="A5" s="8">
        <v>44260</v>
      </c>
      <c r="B5" s="8"/>
      <c r="E5" s="8">
        <v>44291</v>
      </c>
    </row>
    <row r="6" spans="1:5">
      <c r="A6" s="8">
        <v>44287</v>
      </c>
      <c r="B6" s="8"/>
      <c r="E6" s="8">
        <v>44317</v>
      </c>
    </row>
    <row r="7" spans="1:5">
      <c r="A7" s="8">
        <v>44356</v>
      </c>
      <c r="B7" s="8"/>
      <c r="E7" s="8">
        <v>44329</v>
      </c>
    </row>
    <row r="8" spans="1:5">
      <c r="A8" s="8">
        <v>44390</v>
      </c>
      <c r="B8" s="8"/>
      <c r="E8" s="8">
        <v>44340</v>
      </c>
    </row>
    <row r="9" spans="1:5">
      <c r="A9" s="8">
        <v>44422</v>
      </c>
      <c r="B9" s="8"/>
      <c r="E9" s="8">
        <v>44350</v>
      </c>
    </row>
    <row r="10" spans="1:5">
      <c r="A10" s="8">
        <v>44454</v>
      </c>
      <c r="B10" s="8"/>
      <c r="E10" s="8">
        <v>44423</v>
      </c>
    </row>
    <row r="11" spans="1:5">
      <c r="A11" s="8">
        <v>44485</v>
      </c>
      <c r="B11" s="8"/>
      <c r="E11" s="8">
        <v>44495</v>
      </c>
    </row>
    <row r="12" spans="1:5">
      <c r="A12" s="8">
        <v>44518</v>
      </c>
      <c r="B12" s="8"/>
      <c r="E12" s="8">
        <v>44501</v>
      </c>
    </row>
    <row r="13" spans="1:5">
      <c r="A13" s="8">
        <v>44549</v>
      </c>
      <c r="B13" s="8"/>
      <c r="E13" s="8">
        <v>44538</v>
      </c>
    </row>
    <row r="14" spans="1:5">
      <c r="A14" s="8"/>
      <c r="E14" s="8">
        <v>44555</v>
      </c>
    </row>
    <row r="15" spans="1:5">
      <c r="A15" s="8"/>
      <c r="E15" s="8">
        <v>44556</v>
      </c>
    </row>
    <row r="16" spans="1:5">
      <c r="A16" s="8"/>
    </row>
    <row r="17" spans="1:1">
      <c r="A17" s="8"/>
    </row>
    <row r="18" spans="1:1">
      <c r="A18" s="8"/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16FD6-CAA0-4576-A914-918BB5663620}">
  <dimension ref="A2:C18"/>
  <sheetViews>
    <sheetView zoomScale="110" zoomScaleNormal="110" workbookViewId="0">
      <selection activeCell="K15" sqref="K15"/>
    </sheetView>
  </sheetViews>
  <sheetFormatPr defaultRowHeight="14.4"/>
  <cols>
    <col min="1" max="1" width="10.21875" bestFit="1" customWidth="1"/>
    <col min="2" max="2" width="21.44140625" bestFit="1" customWidth="1"/>
    <col min="3" max="3" width="16.21875" bestFit="1" customWidth="1"/>
  </cols>
  <sheetData>
    <row r="2" spans="1:3">
      <c r="A2" s="15" t="s">
        <v>21</v>
      </c>
      <c r="B2" s="15" t="s">
        <v>57</v>
      </c>
      <c r="C2" s="15" t="s">
        <v>58</v>
      </c>
    </row>
    <row r="3" spans="1:3">
      <c r="A3" s="8">
        <v>44197</v>
      </c>
      <c r="B3" s="8"/>
      <c r="C3" s="8"/>
    </row>
    <row r="4" spans="1:3">
      <c r="A4" s="8">
        <v>44230</v>
      </c>
      <c r="B4" s="8"/>
      <c r="C4" s="8"/>
    </row>
    <row r="5" spans="1:3">
      <c r="A5" s="8">
        <v>44260</v>
      </c>
      <c r="B5" s="8"/>
      <c r="C5" s="8"/>
    </row>
    <row r="6" spans="1:3">
      <c r="A6" s="8">
        <v>44294</v>
      </c>
      <c r="B6" s="8"/>
      <c r="C6" s="8"/>
    </row>
    <row r="7" spans="1:3">
      <c r="A7" s="8">
        <v>44356</v>
      </c>
      <c r="B7" s="8"/>
      <c r="C7" s="8"/>
    </row>
    <row r="8" spans="1:3">
      <c r="A8" s="8">
        <v>44390</v>
      </c>
      <c r="B8" s="8"/>
      <c r="C8" s="8"/>
    </row>
    <row r="9" spans="1:3">
      <c r="A9" s="8">
        <v>44422</v>
      </c>
      <c r="B9" s="8"/>
      <c r="C9" s="8"/>
    </row>
    <row r="10" spans="1:3">
      <c r="A10" s="8">
        <v>44454</v>
      </c>
      <c r="B10" s="8"/>
      <c r="C10" s="8"/>
    </row>
    <row r="11" spans="1:3">
      <c r="A11" s="8">
        <v>44485</v>
      </c>
      <c r="B11" s="8"/>
      <c r="C11" s="8"/>
    </row>
    <row r="12" spans="1:3">
      <c r="A12" s="8">
        <v>44518</v>
      </c>
      <c r="B12" s="8"/>
      <c r="C12" s="8"/>
    </row>
    <row r="13" spans="1:3">
      <c r="A13" s="8">
        <v>44549</v>
      </c>
      <c r="B13" s="8"/>
      <c r="C13" s="8"/>
    </row>
    <row r="14" spans="1:3">
      <c r="A14" s="8"/>
    </row>
    <row r="15" spans="1:3">
      <c r="A15" s="8"/>
    </row>
    <row r="16" spans="1:3">
      <c r="A16" s="8"/>
    </row>
    <row r="17" spans="1:1">
      <c r="A17" s="8"/>
    </row>
    <row r="18" spans="1:1">
      <c r="A18" s="8"/>
    </row>
  </sheetData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B2F12-0EDB-4927-862B-45F11556B426}">
  <dimension ref="A8:D41"/>
  <sheetViews>
    <sheetView zoomScale="70" zoomScaleNormal="70" workbookViewId="0">
      <selection activeCell="D13" sqref="D13"/>
    </sheetView>
  </sheetViews>
  <sheetFormatPr defaultRowHeight="14.4"/>
  <cols>
    <col min="1" max="1" width="36.5546875" bestFit="1" customWidth="1"/>
    <col min="2" max="3" width="16.21875" bestFit="1" customWidth="1"/>
    <col min="4" max="4" width="10.44140625" style="176" bestFit="1" customWidth="1"/>
  </cols>
  <sheetData>
    <row r="8" spans="1:4">
      <c r="A8" s="128"/>
      <c r="B8" s="127">
        <v>45261</v>
      </c>
      <c r="C8" s="127">
        <v>45261</v>
      </c>
      <c r="D8" s="170" t="s">
        <v>456</v>
      </c>
    </row>
    <row r="9" spans="1:4">
      <c r="A9" s="129" t="s">
        <v>457</v>
      </c>
      <c r="B9" s="115" t="s">
        <v>193</v>
      </c>
      <c r="C9" s="115" t="s">
        <v>194</v>
      </c>
      <c r="D9" s="171"/>
    </row>
    <row r="10" spans="1:4">
      <c r="A10" s="130" t="s">
        <v>458</v>
      </c>
      <c r="B10" s="116">
        <v>13700829950</v>
      </c>
      <c r="C10" s="117">
        <v>14049768711</v>
      </c>
      <c r="D10" s="172">
        <f>IF(AND(B10="",C10=""),"",IFERROR((B10-C10)/ABS(C10),0))</f>
        <v>-2.4835907848561593E-2</v>
      </c>
    </row>
    <row r="11" spans="1:4">
      <c r="A11" s="130" t="s">
        <v>459</v>
      </c>
      <c r="B11" s="116">
        <v>-2373899857</v>
      </c>
      <c r="C11" s="117">
        <v>-1528832977</v>
      </c>
      <c r="D11" s="173">
        <f>IF(AND(B11="",C11=""),"",IFERROR((ABS(B11)-ABS(C11))/ABS(B11),0))</f>
        <v>0.3559825312378373</v>
      </c>
    </row>
    <row r="12" spans="1:4">
      <c r="A12" s="131" t="s">
        <v>460</v>
      </c>
      <c r="B12" s="114">
        <v>11326930093</v>
      </c>
      <c r="C12" s="118">
        <v>12520935734</v>
      </c>
      <c r="D12" s="172"/>
    </row>
    <row r="13" spans="1:4">
      <c r="A13" s="130"/>
      <c r="B13" s="116"/>
      <c r="C13" s="117"/>
      <c r="D13" s="172" t="str">
        <f t="shared" ref="D13:D41" si="0">IF(AND(B13="",C13=""),"",IFERROR((B13-C13)/ABS(C13),0))</f>
        <v/>
      </c>
    </row>
    <row r="14" spans="1:4">
      <c r="A14" s="130" t="s">
        <v>461</v>
      </c>
      <c r="B14" s="116">
        <v>0</v>
      </c>
      <c r="C14" s="117">
        <v>0</v>
      </c>
      <c r="D14" s="172">
        <f t="shared" si="0"/>
        <v>0</v>
      </c>
    </row>
    <row r="15" spans="1:4">
      <c r="A15" s="130" t="s">
        <v>462</v>
      </c>
      <c r="B15" s="116">
        <v>0</v>
      </c>
      <c r="C15" s="117">
        <v>0</v>
      </c>
      <c r="D15" s="172">
        <f t="shared" si="0"/>
        <v>0</v>
      </c>
    </row>
    <row r="16" spans="1:4">
      <c r="A16" s="131" t="s">
        <v>463</v>
      </c>
      <c r="B16" s="114">
        <v>0</v>
      </c>
      <c r="C16" s="118">
        <v>0</v>
      </c>
      <c r="D16" s="172">
        <f t="shared" si="0"/>
        <v>0</v>
      </c>
    </row>
    <row r="17" spans="1:4">
      <c r="A17" s="130"/>
      <c r="B17" s="116"/>
      <c r="C17" s="117"/>
      <c r="D17" s="172" t="str">
        <f t="shared" si="0"/>
        <v/>
      </c>
    </row>
    <row r="18" spans="1:4">
      <c r="A18" s="130" t="s">
        <v>464</v>
      </c>
      <c r="B18" s="116">
        <v>2089453588</v>
      </c>
      <c r="C18" s="117">
        <v>2767118175</v>
      </c>
      <c r="D18" s="172">
        <f t="shared" si="0"/>
        <v>-0.24489904085863626</v>
      </c>
    </row>
    <row r="19" spans="1:4">
      <c r="A19" s="130" t="s">
        <v>465</v>
      </c>
      <c r="B19" s="116">
        <v>0</v>
      </c>
      <c r="C19" s="117">
        <v>0</v>
      </c>
      <c r="D19" s="172">
        <f t="shared" si="0"/>
        <v>0</v>
      </c>
    </row>
    <row r="20" spans="1:4">
      <c r="A20" s="130" t="s">
        <v>466</v>
      </c>
      <c r="B20" s="116">
        <v>0</v>
      </c>
      <c r="C20" s="117">
        <v>0</v>
      </c>
      <c r="D20" s="172">
        <f t="shared" si="0"/>
        <v>0</v>
      </c>
    </row>
    <row r="21" spans="1:4">
      <c r="A21" s="130"/>
      <c r="B21" s="116"/>
      <c r="C21" s="117"/>
      <c r="D21" s="172" t="str">
        <f t="shared" si="0"/>
        <v/>
      </c>
    </row>
    <row r="22" spans="1:4">
      <c r="A22" s="131" t="s">
        <v>467</v>
      </c>
      <c r="B22" s="114">
        <v>13416383681</v>
      </c>
      <c r="C22" s="118">
        <v>15288053909</v>
      </c>
      <c r="D22" s="172">
        <f t="shared" si="0"/>
        <v>-0.12242697724254865</v>
      </c>
    </row>
    <row r="23" spans="1:4">
      <c r="A23" s="130"/>
      <c r="B23" s="116"/>
      <c r="C23" s="117"/>
      <c r="D23" s="172" t="str">
        <f t="shared" si="0"/>
        <v/>
      </c>
    </row>
    <row r="24" spans="1:4">
      <c r="A24" s="130" t="s">
        <v>468</v>
      </c>
      <c r="B24" s="116">
        <v>0</v>
      </c>
      <c r="C24" s="117">
        <v>0</v>
      </c>
      <c r="D24" s="172">
        <f t="shared" si="0"/>
        <v>0</v>
      </c>
    </row>
    <row r="25" spans="1:4">
      <c r="A25" s="130"/>
      <c r="B25" s="116"/>
      <c r="C25" s="117"/>
      <c r="D25" s="172" t="str">
        <f t="shared" si="0"/>
        <v/>
      </c>
    </row>
    <row r="26" spans="1:4">
      <c r="A26" s="130" t="s">
        <v>469</v>
      </c>
      <c r="B26" s="116">
        <v>-116539153.09090909</v>
      </c>
      <c r="C26" s="117">
        <v>-246121200</v>
      </c>
      <c r="D26" s="174">
        <f>IF(AND(B26="",C26=""),"",IFERROR((ABS(B26)-ABS(C26))/ABS(B26),0))</f>
        <v>-1.1119185567446797</v>
      </c>
    </row>
    <row r="27" spans="1:4">
      <c r="A27" s="130" t="s">
        <v>470</v>
      </c>
      <c r="B27" s="116">
        <v>-103070886.54545453</v>
      </c>
      <c r="C27" s="117">
        <v>-427020000</v>
      </c>
      <c r="D27" s="174">
        <f t="shared" ref="D27:D29" si="1">IF(AND(B27="",C27=""),"",IFERROR((ABS(B27)-ABS(C27))/ABS(B27),0))</f>
        <v>-3.1429739697803325</v>
      </c>
    </row>
    <row r="28" spans="1:4">
      <c r="A28" s="130" t="s">
        <v>471</v>
      </c>
      <c r="B28" s="116">
        <v>-2983032.2424242422</v>
      </c>
      <c r="C28" s="117">
        <v>-900000</v>
      </c>
      <c r="D28" s="175">
        <f t="shared" si="1"/>
        <v>0.69829357282823379</v>
      </c>
    </row>
    <row r="29" spans="1:4">
      <c r="A29" s="130" t="s">
        <v>472</v>
      </c>
      <c r="B29" s="116">
        <v>-7354800</v>
      </c>
      <c r="C29" s="117">
        <v>-14880000</v>
      </c>
      <c r="D29" s="174">
        <f t="shared" si="1"/>
        <v>-1.0231685429923316</v>
      </c>
    </row>
    <row r="30" spans="1:4">
      <c r="A30" s="131" t="s">
        <v>473</v>
      </c>
      <c r="B30" s="114">
        <v>-229947871.87878788</v>
      </c>
      <c r="C30" s="118">
        <v>-688921200</v>
      </c>
      <c r="D30" s="174">
        <f>IF(AND(B30="",C30=""),"",IFERROR((ABS(B30)-ABS(C30))/ABS(B30),0))</f>
        <v>-1.9959885880707351</v>
      </c>
    </row>
    <row r="31" spans="1:4">
      <c r="A31" s="132"/>
      <c r="B31" s="121"/>
      <c r="C31" s="122"/>
      <c r="D31" s="172" t="str">
        <f t="shared" si="0"/>
        <v/>
      </c>
    </row>
    <row r="32" spans="1:4" ht="15" thickBot="1">
      <c r="A32" s="133" t="s">
        <v>41</v>
      </c>
      <c r="B32" s="125">
        <v>13186435809.121212</v>
      </c>
      <c r="C32" s="126">
        <v>14599132709</v>
      </c>
      <c r="D32" s="172">
        <f t="shared" si="0"/>
        <v>-9.6765809862656815E-2</v>
      </c>
    </row>
    <row r="33" spans="1:4" ht="15" thickTop="1">
      <c r="A33" s="134"/>
      <c r="B33" s="123"/>
      <c r="C33" s="124"/>
      <c r="D33" s="172" t="str">
        <f t="shared" si="0"/>
        <v/>
      </c>
    </row>
    <row r="34" spans="1:4">
      <c r="A34" s="130"/>
      <c r="B34" s="116"/>
      <c r="C34" s="117"/>
      <c r="D34" s="172" t="str">
        <f t="shared" si="0"/>
        <v/>
      </c>
    </row>
    <row r="35" spans="1:4">
      <c r="A35" s="130"/>
      <c r="B35" s="116"/>
      <c r="C35" s="117"/>
      <c r="D35" s="172" t="str">
        <f t="shared" si="0"/>
        <v/>
      </c>
    </row>
    <row r="36" spans="1:4">
      <c r="A36" s="131" t="s">
        <v>474</v>
      </c>
      <c r="B36" s="116"/>
      <c r="C36" s="117"/>
      <c r="D36" s="172" t="str">
        <f t="shared" si="0"/>
        <v/>
      </c>
    </row>
    <row r="37" spans="1:4">
      <c r="A37" s="130" t="s">
        <v>475</v>
      </c>
      <c r="B37" s="116">
        <v>2800000000</v>
      </c>
      <c r="C37" s="117">
        <v>2909995061</v>
      </c>
      <c r="D37" s="172">
        <f t="shared" si="0"/>
        <v>-3.7799054188841455E-2</v>
      </c>
    </row>
    <row r="38" spans="1:4">
      <c r="A38" s="130" t="s">
        <v>476</v>
      </c>
      <c r="B38" s="116">
        <v>146302135788</v>
      </c>
      <c r="C38" s="117">
        <v>167631708652</v>
      </c>
      <c r="D38" s="172">
        <f t="shared" si="0"/>
        <v>-0.12724068158417307</v>
      </c>
    </row>
    <row r="39" spans="1:4">
      <c r="A39" s="130" t="s">
        <v>477</v>
      </c>
      <c r="B39" s="116">
        <v>20005161795</v>
      </c>
      <c r="C39" s="117">
        <v>0</v>
      </c>
      <c r="D39" s="172">
        <f t="shared" si="0"/>
        <v>0</v>
      </c>
    </row>
    <row r="40" spans="1:4">
      <c r="A40" s="130"/>
      <c r="B40" s="116"/>
      <c r="C40" s="117"/>
      <c r="D40" s="172" t="str">
        <f t="shared" si="0"/>
        <v/>
      </c>
    </row>
    <row r="41" spans="1:4">
      <c r="A41" s="135"/>
      <c r="B41" s="119"/>
      <c r="C41" s="120"/>
      <c r="D41" s="172" t="str">
        <f t="shared" si="0"/>
        <v/>
      </c>
    </row>
  </sheetData>
  <mergeCells count="1">
    <mergeCell ref="D8:D9"/>
  </mergeCells>
  <conditionalFormatting sqref="D10:D41">
    <cfRule type="iconSet" priority="2">
      <iconSet>
        <cfvo type="percent" val="0"/>
        <cfvo type="num" val="-0.05"/>
        <cfvo type="num" val="0"/>
      </iconSe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6D9D7EA8-9CA4-468F-95D4-4BE2C54AC088}">
            <x14:iconSet custom="1">
              <x14:cfvo type="percent">
                <xm:f>0</xm:f>
              </x14:cfvo>
              <x14:cfvo type="num">
                <xm:f>-0.05</xm:f>
              </x14:cfvo>
              <x14:cfvo type="num">
                <xm:f>0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D11 D26:D30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E6327-CC5A-42A0-A019-AB1BFE7A2A84}">
  <dimension ref="A1:J36"/>
  <sheetViews>
    <sheetView workbookViewId="0">
      <selection activeCell="H6" sqref="H6"/>
    </sheetView>
  </sheetViews>
  <sheetFormatPr defaultRowHeight="14.4"/>
  <cols>
    <col min="1" max="1" width="9.21875" bestFit="1" customWidth="1"/>
    <col min="2" max="2" width="36.5546875" bestFit="1" customWidth="1"/>
    <col min="4" max="4" width="2.77734375" customWidth="1"/>
    <col min="5" max="6" width="3.77734375" customWidth="1"/>
    <col min="8" max="8" width="36.5546875" bestFit="1" customWidth="1"/>
    <col min="10" max="10" width="37.5546875" bestFit="1" customWidth="1"/>
  </cols>
  <sheetData>
    <row r="1" spans="1:10">
      <c r="I1" s="96" t="s">
        <v>63</v>
      </c>
      <c r="J1" s="91"/>
    </row>
    <row r="2" spans="1:10">
      <c r="I2" s="96" t="s">
        <v>65</v>
      </c>
      <c r="J2" s="96" t="s">
        <v>66</v>
      </c>
    </row>
    <row r="3" spans="1:10">
      <c r="I3" s="91" t="s">
        <v>64</v>
      </c>
      <c r="J3" s="91" t="s">
        <v>32</v>
      </c>
    </row>
    <row r="4" spans="1:10">
      <c r="I4" s="91" t="s">
        <v>67</v>
      </c>
      <c r="J4" s="91" t="s">
        <v>68</v>
      </c>
    </row>
    <row r="5" spans="1:10">
      <c r="I5" s="91" t="s">
        <v>69</v>
      </c>
      <c r="J5" s="91" t="s">
        <v>25</v>
      </c>
    </row>
    <row r="6" spans="1:10">
      <c r="I6" s="91" t="s">
        <v>70</v>
      </c>
      <c r="J6" s="91" t="s">
        <v>33</v>
      </c>
    </row>
    <row r="7" spans="1:10">
      <c r="A7" s="15" t="s">
        <v>61</v>
      </c>
      <c r="B7" s="20" t="s">
        <v>62</v>
      </c>
      <c r="C7" s="15" t="s">
        <v>24</v>
      </c>
      <c r="I7" s="91" t="s">
        <v>71</v>
      </c>
      <c r="J7" s="91" t="s">
        <v>27</v>
      </c>
    </row>
    <row r="8" spans="1:10">
      <c r="A8" s="91" t="s">
        <v>64</v>
      </c>
      <c r="B8" s="145" t="str">
        <f>VLOOKUP(A8,I:J,2,0)</f>
        <v>Cost Of Goods Sold</v>
      </c>
      <c r="C8" s="91">
        <v>17813</v>
      </c>
      <c r="I8" s="91" t="s">
        <v>72</v>
      </c>
      <c r="J8" s="91" t="s">
        <v>34</v>
      </c>
    </row>
    <row r="9" spans="1:10">
      <c r="A9" s="91" t="s">
        <v>64</v>
      </c>
      <c r="B9" s="145" t="str">
        <f t="shared" ref="B9:B36" si="0">VLOOKUP(A9,I:J,2,0)</f>
        <v>Cost Of Goods Sold</v>
      </c>
      <c r="C9" s="91">
        <v>13759</v>
      </c>
      <c r="I9" s="91" t="s">
        <v>73</v>
      </c>
      <c r="J9" s="91" t="s">
        <v>29</v>
      </c>
    </row>
    <row r="10" spans="1:10">
      <c r="A10" s="91" t="s">
        <v>64</v>
      </c>
      <c r="B10" s="145" t="str">
        <f t="shared" si="0"/>
        <v>Cost Of Goods Sold</v>
      </c>
      <c r="C10" s="91">
        <v>10899</v>
      </c>
      <c r="I10" s="91" t="s">
        <v>74</v>
      </c>
      <c r="J10" s="91" t="s">
        <v>30</v>
      </c>
    </row>
    <row r="11" spans="1:10">
      <c r="A11" s="91" t="s">
        <v>69</v>
      </c>
      <c r="B11" s="145" t="str">
        <f t="shared" si="0"/>
        <v>Merchandise, Material, Supplies And Utilities</v>
      </c>
      <c r="C11" s="91">
        <v>17883</v>
      </c>
      <c r="I11" s="91" t="s">
        <v>75</v>
      </c>
      <c r="J11" s="91" t="s">
        <v>31</v>
      </c>
    </row>
    <row r="12" spans="1:10">
      <c r="A12" s="91" t="s">
        <v>70</v>
      </c>
      <c r="B12" s="145" t="str">
        <f t="shared" si="0"/>
        <v>Employee Related Expenses</v>
      </c>
      <c r="C12" s="91">
        <v>16024</v>
      </c>
      <c r="I12" s="91" t="s">
        <v>76</v>
      </c>
      <c r="J12" s="91" t="s">
        <v>28</v>
      </c>
    </row>
    <row r="13" spans="1:10">
      <c r="A13" s="91" t="s">
        <v>69</v>
      </c>
      <c r="B13" s="145" t="str">
        <f t="shared" si="0"/>
        <v>Merchandise, Material, Supplies And Utilities</v>
      </c>
      <c r="C13" s="91">
        <v>11635</v>
      </c>
      <c r="I13" s="91" t="s">
        <v>77</v>
      </c>
      <c r="J13" s="91" t="s">
        <v>26</v>
      </c>
    </row>
    <row r="14" spans="1:10">
      <c r="A14" s="91" t="s">
        <v>70</v>
      </c>
      <c r="B14" s="145" t="str">
        <f t="shared" si="0"/>
        <v>Employee Related Expenses</v>
      </c>
      <c r="C14" s="91">
        <v>20579</v>
      </c>
      <c r="I14" s="91" t="s">
        <v>78</v>
      </c>
      <c r="J14" s="91" t="s">
        <v>79</v>
      </c>
    </row>
    <row r="15" spans="1:10">
      <c r="A15" s="91" t="s">
        <v>69</v>
      </c>
      <c r="B15" s="145" t="str">
        <f t="shared" si="0"/>
        <v>Merchandise, Material, Supplies And Utilities</v>
      </c>
      <c r="C15" s="91">
        <v>14090</v>
      </c>
    </row>
    <row r="16" spans="1:10">
      <c r="A16" s="91" t="s">
        <v>70</v>
      </c>
      <c r="B16" s="145" t="str">
        <f t="shared" si="0"/>
        <v>Employee Related Expenses</v>
      </c>
      <c r="C16" s="91">
        <v>21485</v>
      </c>
    </row>
    <row r="17" spans="1:3">
      <c r="A17" s="91" t="s">
        <v>71</v>
      </c>
      <c r="B17" s="145" t="str">
        <f t="shared" si="0"/>
        <v>Services</v>
      </c>
      <c r="C17" s="91">
        <v>16730</v>
      </c>
    </row>
    <row r="18" spans="1:3">
      <c r="A18" s="91" t="s">
        <v>72</v>
      </c>
      <c r="B18" s="145" t="str">
        <f t="shared" si="0"/>
        <v>Rent, Depreciation, and Amortization</v>
      </c>
      <c r="C18" s="91">
        <v>14001</v>
      </c>
    </row>
    <row r="19" spans="1:3">
      <c r="A19" s="91" t="s">
        <v>73</v>
      </c>
      <c r="B19" s="145" t="str">
        <f t="shared" si="0"/>
        <v>Rental Income, Nonoperating</v>
      </c>
      <c r="C19" s="91">
        <v>18440</v>
      </c>
    </row>
    <row r="20" spans="1:3">
      <c r="A20" s="91" t="s">
        <v>69</v>
      </c>
      <c r="B20" s="145" t="str">
        <f t="shared" si="0"/>
        <v>Merchandise, Material, Supplies And Utilities</v>
      </c>
      <c r="C20" s="91">
        <v>11796</v>
      </c>
    </row>
    <row r="21" spans="1:3">
      <c r="A21" s="91" t="s">
        <v>70</v>
      </c>
      <c r="B21" s="145" t="str">
        <f t="shared" si="0"/>
        <v>Employee Related Expenses</v>
      </c>
      <c r="C21" s="91">
        <v>14703</v>
      </c>
    </row>
    <row r="22" spans="1:3">
      <c r="A22" s="91" t="s">
        <v>69</v>
      </c>
      <c r="B22" s="145" t="str">
        <f t="shared" si="0"/>
        <v>Merchandise, Material, Supplies And Utilities</v>
      </c>
      <c r="C22" s="91">
        <v>16305</v>
      </c>
    </row>
    <row r="23" spans="1:3">
      <c r="A23" s="91" t="s">
        <v>70</v>
      </c>
      <c r="B23" s="145" t="str">
        <f t="shared" si="0"/>
        <v>Employee Related Expenses</v>
      </c>
      <c r="C23" s="91">
        <v>10592</v>
      </c>
    </row>
    <row r="24" spans="1:3">
      <c r="A24" s="91" t="s">
        <v>69</v>
      </c>
      <c r="B24" s="145" t="str">
        <f t="shared" si="0"/>
        <v>Merchandise, Material, Supplies And Utilities</v>
      </c>
      <c r="C24" s="91">
        <v>17637</v>
      </c>
    </row>
    <row r="25" spans="1:3">
      <c r="A25" s="91" t="s">
        <v>70</v>
      </c>
      <c r="B25" s="145" t="str">
        <f t="shared" si="0"/>
        <v>Employee Related Expenses</v>
      </c>
      <c r="C25" s="91">
        <v>17959</v>
      </c>
    </row>
    <row r="26" spans="1:3">
      <c r="A26" s="91" t="s">
        <v>71</v>
      </c>
      <c r="B26" s="145" t="str">
        <f t="shared" si="0"/>
        <v>Services</v>
      </c>
      <c r="C26" s="91">
        <v>19562</v>
      </c>
    </row>
    <row r="27" spans="1:3">
      <c r="A27" s="91" t="s">
        <v>73</v>
      </c>
      <c r="B27" s="145" t="str">
        <f t="shared" si="0"/>
        <v>Rental Income, Nonoperating</v>
      </c>
      <c r="C27" s="91">
        <v>18451</v>
      </c>
    </row>
    <row r="28" spans="1:3">
      <c r="A28" s="91" t="s">
        <v>74</v>
      </c>
      <c r="B28" s="145" t="str">
        <f t="shared" si="0"/>
        <v>Operating Lease</v>
      </c>
      <c r="C28" s="91">
        <v>18667</v>
      </c>
    </row>
    <row r="29" spans="1:3">
      <c r="A29" s="91" t="s">
        <v>75</v>
      </c>
      <c r="B29" s="145" t="str">
        <f t="shared" si="0"/>
        <v>Other Nonoperating Income</v>
      </c>
      <c r="C29" s="91">
        <v>20572</v>
      </c>
    </row>
    <row r="30" spans="1:3">
      <c r="A30" s="91" t="s">
        <v>76</v>
      </c>
      <c r="B30" s="145" t="str">
        <f t="shared" si="0"/>
        <v>Other Nonoperating Expense</v>
      </c>
      <c r="C30" s="91">
        <v>20664</v>
      </c>
    </row>
    <row r="31" spans="1:3">
      <c r="A31" s="91" t="s">
        <v>77</v>
      </c>
      <c r="B31" s="145" t="str">
        <f t="shared" si="0"/>
        <v>Interest Expense</v>
      </c>
      <c r="C31" s="91">
        <v>17704</v>
      </c>
    </row>
    <row r="32" spans="1:3">
      <c r="A32" s="91" t="s">
        <v>70</v>
      </c>
      <c r="B32" s="145" t="str">
        <f t="shared" si="0"/>
        <v>Employee Related Expenses</v>
      </c>
      <c r="C32" s="91">
        <v>17732</v>
      </c>
    </row>
    <row r="33" spans="1:3">
      <c r="A33" s="91" t="s">
        <v>71</v>
      </c>
      <c r="B33" s="145" t="str">
        <f t="shared" si="0"/>
        <v>Services</v>
      </c>
      <c r="C33" s="91">
        <v>18057</v>
      </c>
    </row>
    <row r="34" spans="1:3">
      <c r="A34" s="91" t="s">
        <v>73</v>
      </c>
      <c r="B34" s="145" t="str">
        <f t="shared" si="0"/>
        <v>Rental Income, Nonoperating</v>
      </c>
      <c r="C34" s="91">
        <v>18619</v>
      </c>
    </row>
    <row r="35" spans="1:3">
      <c r="A35" s="91" t="s">
        <v>74</v>
      </c>
      <c r="B35" s="145" t="str">
        <f t="shared" si="0"/>
        <v>Operating Lease</v>
      </c>
      <c r="C35" s="91">
        <v>10965</v>
      </c>
    </row>
    <row r="36" spans="1:3">
      <c r="A36" s="91" t="s">
        <v>75</v>
      </c>
      <c r="B36" s="145" t="str">
        <f t="shared" si="0"/>
        <v>Other Nonoperating Income</v>
      </c>
      <c r="C36" s="91">
        <v>13081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63BF6-50DC-4373-8316-FCBC095D1629}">
  <dimension ref="A1:K35"/>
  <sheetViews>
    <sheetView zoomScale="85" zoomScaleNormal="85" workbookViewId="0">
      <selection activeCell="C7" sqref="C7:C35"/>
    </sheetView>
  </sheetViews>
  <sheetFormatPr defaultRowHeight="14.4"/>
  <cols>
    <col min="1" max="1" width="9.21875" bestFit="1" customWidth="1"/>
    <col min="2" max="2" width="36.5546875" bestFit="1" customWidth="1"/>
    <col min="3" max="3" width="17.77734375" bestFit="1" customWidth="1"/>
    <col min="4" max="4" width="10.77734375" style="76" bestFit="1" customWidth="1"/>
    <col min="5" max="5" width="2.77734375" customWidth="1"/>
    <col min="6" max="7" width="3.77734375" customWidth="1"/>
    <col min="8" max="8" width="11.5546875" bestFit="1" customWidth="1"/>
    <col min="9" max="9" width="17.44140625" bestFit="1" customWidth="1"/>
    <col min="10" max="10" width="38.77734375" bestFit="1" customWidth="1"/>
    <col min="11" max="11" width="40.21875" bestFit="1" customWidth="1"/>
  </cols>
  <sheetData>
    <row r="1" spans="1:11">
      <c r="I1" s="144" t="s">
        <v>63</v>
      </c>
      <c r="J1" s="91"/>
      <c r="K1" s="91"/>
    </row>
    <row r="2" spans="1:11">
      <c r="I2" s="144" t="s">
        <v>65</v>
      </c>
      <c r="J2" s="145" t="s">
        <v>80</v>
      </c>
      <c r="K2" s="144" t="s">
        <v>66</v>
      </c>
    </row>
    <row r="3" spans="1:11">
      <c r="I3" s="91" t="s">
        <v>64</v>
      </c>
      <c r="J3" s="91" t="s">
        <v>81</v>
      </c>
      <c r="K3" s="91" t="s">
        <v>32</v>
      </c>
    </row>
    <row r="4" spans="1:11">
      <c r="I4" s="91" t="s">
        <v>67</v>
      </c>
      <c r="J4" s="91" t="s">
        <v>82</v>
      </c>
      <c r="K4" s="91" t="s">
        <v>68</v>
      </c>
    </row>
    <row r="5" spans="1:11">
      <c r="I5" s="91" t="s">
        <v>69</v>
      </c>
      <c r="J5" s="91" t="s">
        <v>83</v>
      </c>
      <c r="K5" s="91" t="s">
        <v>25</v>
      </c>
    </row>
    <row r="6" spans="1:11">
      <c r="A6" s="146" t="s">
        <v>61</v>
      </c>
      <c r="B6" s="146" t="s">
        <v>66</v>
      </c>
      <c r="C6" s="146" t="s">
        <v>80</v>
      </c>
      <c r="D6" s="147" t="s">
        <v>24</v>
      </c>
      <c r="I6" s="91" t="s">
        <v>70</v>
      </c>
      <c r="J6" s="91" t="s">
        <v>84</v>
      </c>
      <c r="K6" s="91" t="s">
        <v>33</v>
      </c>
    </row>
    <row r="7" spans="1:11">
      <c r="A7" s="91" t="s">
        <v>64</v>
      </c>
      <c r="B7" s="91" t="str">
        <f>INDEX(K:K,MATCH(A7,I:I,0))</f>
        <v>Cost Of Goods Sold</v>
      </c>
      <c r="C7" s="91" t="str">
        <f>INDEX(J:J,MATCH(A7,I:I,0))</f>
        <v>COGS</v>
      </c>
      <c r="D7" s="148">
        <v>17813</v>
      </c>
      <c r="I7" s="91" t="s">
        <v>71</v>
      </c>
      <c r="J7" s="91" t="s">
        <v>85</v>
      </c>
      <c r="K7" s="91" t="s">
        <v>27</v>
      </c>
    </row>
    <row r="8" spans="1:11">
      <c r="A8" s="91" t="s">
        <v>64</v>
      </c>
      <c r="B8" s="91" t="str">
        <f t="shared" ref="B8:B35" si="0">INDEX(K:K,MATCH(A8,I:I,0))</f>
        <v>Cost Of Goods Sold</v>
      </c>
      <c r="C8" s="91" t="str">
        <f t="shared" ref="C8:C35" si="1">INDEX(J:J,MATCH(A8,I:I,0))</f>
        <v>COGS</v>
      </c>
      <c r="D8" s="148">
        <v>13759</v>
      </c>
      <c r="I8" s="91" t="s">
        <v>72</v>
      </c>
      <c r="J8" s="91" t="s">
        <v>86</v>
      </c>
      <c r="K8" s="91" t="s">
        <v>34</v>
      </c>
    </row>
    <row r="9" spans="1:11">
      <c r="A9" s="91" t="s">
        <v>64</v>
      </c>
      <c r="B9" s="91" t="str">
        <f t="shared" si="0"/>
        <v>Cost Of Goods Sold</v>
      </c>
      <c r="C9" s="91" t="str">
        <f t="shared" si="1"/>
        <v>COGS</v>
      </c>
      <c r="D9" s="148">
        <v>10899</v>
      </c>
      <c r="I9" s="91" t="s">
        <v>73</v>
      </c>
      <c r="J9" s="91" t="s">
        <v>87</v>
      </c>
      <c r="K9" s="91" t="s">
        <v>29</v>
      </c>
    </row>
    <row r="10" spans="1:11">
      <c r="A10" s="91" t="s">
        <v>69</v>
      </c>
      <c r="B10" s="91" t="str">
        <f t="shared" si="0"/>
        <v>Merchandise, Material, Supplies And Utilities</v>
      </c>
      <c r="C10" s="91" t="str">
        <f t="shared" si="1"/>
        <v>MMSAU</v>
      </c>
      <c r="D10" s="148">
        <v>17883</v>
      </c>
      <c r="I10" s="91" t="s">
        <v>74</v>
      </c>
      <c r="J10" s="91" t="s">
        <v>88</v>
      </c>
      <c r="K10" s="91" t="s">
        <v>30</v>
      </c>
    </row>
    <row r="11" spans="1:11">
      <c r="A11" s="91" t="s">
        <v>70</v>
      </c>
      <c r="B11" s="91" t="str">
        <f t="shared" si="0"/>
        <v>Employee Related Expenses</v>
      </c>
      <c r="C11" s="91" t="str">
        <f t="shared" si="1"/>
        <v>ERE</v>
      </c>
      <c r="D11" s="148">
        <v>16024</v>
      </c>
      <c r="I11" s="91" t="s">
        <v>75</v>
      </c>
      <c r="J11" s="91" t="s">
        <v>89</v>
      </c>
      <c r="K11" s="91" t="s">
        <v>31</v>
      </c>
    </row>
    <row r="12" spans="1:11">
      <c r="A12" s="91" t="s">
        <v>69</v>
      </c>
      <c r="B12" s="91" t="str">
        <f t="shared" si="0"/>
        <v>Merchandise, Material, Supplies And Utilities</v>
      </c>
      <c r="C12" s="91" t="str">
        <f t="shared" si="1"/>
        <v>MMSAU</v>
      </c>
      <c r="D12" s="148">
        <v>11635</v>
      </c>
      <c r="I12" s="91" t="s">
        <v>76</v>
      </c>
      <c r="J12" s="91" t="s">
        <v>90</v>
      </c>
      <c r="K12" s="91" t="s">
        <v>28</v>
      </c>
    </row>
    <row r="13" spans="1:11">
      <c r="A13" s="91" t="s">
        <v>70</v>
      </c>
      <c r="B13" s="91" t="str">
        <f t="shared" si="0"/>
        <v>Employee Related Expenses</v>
      </c>
      <c r="C13" s="91" t="str">
        <f t="shared" si="1"/>
        <v>ERE</v>
      </c>
      <c r="D13" s="148">
        <v>20579</v>
      </c>
      <c r="I13" s="91" t="s">
        <v>77</v>
      </c>
      <c r="J13" s="91" t="s">
        <v>91</v>
      </c>
      <c r="K13" s="91" t="s">
        <v>26</v>
      </c>
    </row>
    <row r="14" spans="1:11">
      <c r="A14" s="91" t="s">
        <v>69</v>
      </c>
      <c r="B14" s="91" t="str">
        <f t="shared" si="0"/>
        <v>Merchandise, Material, Supplies And Utilities</v>
      </c>
      <c r="C14" s="91" t="str">
        <f t="shared" si="1"/>
        <v>MMSAU</v>
      </c>
      <c r="D14" s="148">
        <v>14090</v>
      </c>
      <c r="I14" s="91" t="s">
        <v>78</v>
      </c>
      <c r="J14" s="91" t="s">
        <v>92</v>
      </c>
      <c r="K14" s="91" t="s">
        <v>79</v>
      </c>
    </row>
    <row r="15" spans="1:11">
      <c r="A15" s="91" t="s">
        <v>70</v>
      </c>
      <c r="B15" s="91" t="str">
        <f t="shared" si="0"/>
        <v>Employee Related Expenses</v>
      </c>
      <c r="C15" s="91" t="str">
        <f t="shared" si="1"/>
        <v>ERE</v>
      </c>
      <c r="D15" s="148">
        <v>21485</v>
      </c>
    </row>
    <row r="16" spans="1:11">
      <c r="A16" s="91" t="s">
        <v>71</v>
      </c>
      <c r="B16" s="91" t="str">
        <f t="shared" si="0"/>
        <v>Services</v>
      </c>
      <c r="C16" s="91" t="str">
        <f t="shared" si="1"/>
        <v>S</v>
      </c>
      <c r="D16" s="148">
        <v>16730</v>
      </c>
    </row>
    <row r="17" spans="1:4">
      <c r="A17" s="91" t="s">
        <v>72</v>
      </c>
      <c r="B17" s="91" t="str">
        <f t="shared" si="0"/>
        <v>Rent, Depreciation, and Amortization</v>
      </c>
      <c r="C17" s="91" t="str">
        <f t="shared" si="1"/>
        <v>RDA</v>
      </c>
      <c r="D17" s="148">
        <v>14001</v>
      </c>
    </row>
    <row r="18" spans="1:4">
      <c r="A18" s="91" t="s">
        <v>73</v>
      </c>
      <c r="B18" s="91" t="str">
        <f t="shared" si="0"/>
        <v>Rental Income, Nonoperating</v>
      </c>
      <c r="C18" s="91" t="str">
        <f t="shared" si="1"/>
        <v>RIN</v>
      </c>
      <c r="D18" s="148">
        <v>18440</v>
      </c>
    </row>
    <row r="19" spans="1:4">
      <c r="A19" s="91" t="s">
        <v>69</v>
      </c>
      <c r="B19" s="91" t="str">
        <f t="shared" si="0"/>
        <v>Merchandise, Material, Supplies And Utilities</v>
      </c>
      <c r="C19" s="91" t="str">
        <f t="shared" si="1"/>
        <v>MMSAU</v>
      </c>
      <c r="D19" s="148">
        <v>11796</v>
      </c>
    </row>
    <row r="20" spans="1:4">
      <c r="A20" s="91" t="s">
        <v>70</v>
      </c>
      <c r="B20" s="91" t="str">
        <f t="shared" si="0"/>
        <v>Employee Related Expenses</v>
      </c>
      <c r="C20" s="91" t="str">
        <f t="shared" si="1"/>
        <v>ERE</v>
      </c>
      <c r="D20" s="148">
        <v>14703</v>
      </c>
    </row>
    <row r="21" spans="1:4">
      <c r="A21" s="91" t="s">
        <v>69</v>
      </c>
      <c r="B21" s="91" t="str">
        <f t="shared" si="0"/>
        <v>Merchandise, Material, Supplies And Utilities</v>
      </c>
      <c r="C21" s="91" t="str">
        <f t="shared" si="1"/>
        <v>MMSAU</v>
      </c>
      <c r="D21" s="148">
        <v>16305</v>
      </c>
    </row>
    <row r="22" spans="1:4">
      <c r="A22" s="91" t="s">
        <v>70</v>
      </c>
      <c r="B22" s="91" t="str">
        <f t="shared" si="0"/>
        <v>Employee Related Expenses</v>
      </c>
      <c r="C22" s="91" t="str">
        <f t="shared" si="1"/>
        <v>ERE</v>
      </c>
      <c r="D22" s="148">
        <v>10592</v>
      </c>
    </row>
    <row r="23" spans="1:4">
      <c r="A23" s="91" t="s">
        <v>69</v>
      </c>
      <c r="B23" s="91" t="str">
        <f t="shared" si="0"/>
        <v>Merchandise, Material, Supplies And Utilities</v>
      </c>
      <c r="C23" s="91" t="str">
        <f t="shared" si="1"/>
        <v>MMSAU</v>
      </c>
      <c r="D23" s="148">
        <v>17637</v>
      </c>
    </row>
    <row r="24" spans="1:4">
      <c r="A24" s="91" t="s">
        <v>70</v>
      </c>
      <c r="B24" s="91" t="str">
        <f t="shared" si="0"/>
        <v>Employee Related Expenses</v>
      </c>
      <c r="C24" s="91" t="str">
        <f t="shared" si="1"/>
        <v>ERE</v>
      </c>
      <c r="D24" s="148">
        <v>17959</v>
      </c>
    </row>
    <row r="25" spans="1:4">
      <c r="A25" s="91" t="s">
        <v>71</v>
      </c>
      <c r="B25" s="91" t="str">
        <f t="shared" si="0"/>
        <v>Services</v>
      </c>
      <c r="C25" s="91" t="str">
        <f t="shared" si="1"/>
        <v>S</v>
      </c>
      <c r="D25" s="148">
        <v>19562</v>
      </c>
    </row>
    <row r="26" spans="1:4">
      <c r="A26" s="91" t="s">
        <v>73</v>
      </c>
      <c r="B26" s="91" t="str">
        <f t="shared" si="0"/>
        <v>Rental Income, Nonoperating</v>
      </c>
      <c r="C26" s="91" t="str">
        <f t="shared" si="1"/>
        <v>RIN</v>
      </c>
      <c r="D26" s="148">
        <v>18451</v>
      </c>
    </row>
    <row r="27" spans="1:4">
      <c r="A27" s="91" t="s">
        <v>74</v>
      </c>
      <c r="B27" s="91" t="str">
        <f t="shared" si="0"/>
        <v>Operating Lease</v>
      </c>
      <c r="C27" s="91" t="str">
        <f t="shared" si="1"/>
        <v>OL</v>
      </c>
      <c r="D27" s="148">
        <v>18667</v>
      </c>
    </row>
    <row r="28" spans="1:4">
      <c r="A28" s="91" t="s">
        <v>75</v>
      </c>
      <c r="B28" s="91" t="str">
        <f t="shared" si="0"/>
        <v>Other Nonoperating Income</v>
      </c>
      <c r="C28" s="91" t="str">
        <f t="shared" si="1"/>
        <v>ONI</v>
      </c>
      <c r="D28" s="148">
        <v>20572</v>
      </c>
    </row>
    <row r="29" spans="1:4">
      <c r="A29" s="91" t="s">
        <v>76</v>
      </c>
      <c r="B29" s="91" t="str">
        <f t="shared" si="0"/>
        <v>Other Nonoperating Expense</v>
      </c>
      <c r="C29" s="91" t="str">
        <f t="shared" si="1"/>
        <v>ONE</v>
      </c>
      <c r="D29" s="148">
        <v>20664</v>
      </c>
    </row>
    <row r="30" spans="1:4">
      <c r="A30" s="91" t="s">
        <v>77</v>
      </c>
      <c r="B30" s="91" t="str">
        <f t="shared" si="0"/>
        <v>Interest Expense</v>
      </c>
      <c r="C30" s="91" t="str">
        <f t="shared" si="1"/>
        <v>IE</v>
      </c>
      <c r="D30" s="148">
        <v>17704</v>
      </c>
    </row>
    <row r="31" spans="1:4">
      <c r="A31" s="91" t="s">
        <v>70</v>
      </c>
      <c r="B31" s="91" t="str">
        <f t="shared" si="0"/>
        <v>Employee Related Expenses</v>
      </c>
      <c r="C31" s="91" t="str">
        <f t="shared" si="1"/>
        <v>ERE</v>
      </c>
      <c r="D31" s="148">
        <v>17732</v>
      </c>
    </row>
    <row r="32" spans="1:4">
      <c r="A32" s="91" t="s">
        <v>71</v>
      </c>
      <c r="B32" s="91" t="str">
        <f t="shared" si="0"/>
        <v>Services</v>
      </c>
      <c r="C32" s="91" t="str">
        <f t="shared" si="1"/>
        <v>S</v>
      </c>
      <c r="D32" s="148">
        <v>18057</v>
      </c>
    </row>
    <row r="33" spans="1:4">
      <c r="A33" s="91" t="s">
        <v>73</v>
      </c>
      <c r="B33" s="91" t="str">
        <f t="shared" si="0"/>
        <v>Rental Income, Nonoperating</v>
      </c>
      <c r="C33" s="91" t="str">
        <f t="shared" si="1"/>
        <v>RIN</v>
      </c>
      <c r="D33" s="148">
        <v>18619</v>
      </c>
    </row>
    <row r="34" spans="1:4">
      <c r="A34" s="91" t="s">
        <v>74</v>
      </c>
      <c r="B34" s="91" t="str">
        <f t="shared" si="0"/>
        <v>Operating Lease</v>
      </c>
      <c r="C34" s="91" t="str">
        <f t="shared" si="1"/>
        <v>OL</v>
      </c>
      <c r="D34" s="148">
        <v>10965</v>
      </c>
    </row>
    <row r="35" spans="1:4">
      <c r="A35" s="91" t="s">
        <v>75</v>
      </c>
      <c r="B35" s="91" t="str">
        <f t="shared" si="0"/>
        <v>Other Nonoperating Income</v>
      </c>
      <c r="C35" s="91" t="str">
        <f t="shared" si="1"/>
        <v>ONI</v>
      </c>
      <c r="D35" s="148">
        <v>13081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2F6FC-C9BB-4B6A-8096-2E6FC5BB480A}">
  <dimension ref="A6:I19"/>
  <sheetViews>
    <sheetView workbookViewId="0">
      <selection activeCell="I4" sqref="I4"/>
    </sheetView>
  </sheetViews>
  <sheetFormatPr defaultRowHeight="14.4"/>
  <cols>
    <col min="1" max="1" width="9.44140625" bestFit="1" customWidth="1"/>
    <col min="2" max="2" width="11.33203125" bestFit="1" customWidth="1"/>
    <col min="3" max="3" width="37.5546875" bestFit="1" customWidth="1"/>
    <col min="4" max="4" width="7.88671875" bestFit="1" customWidth="1"/>
    <col min="7" max="7" width="8.77734375" customWidth="1"/>
    <col min="9" max="9" width="36.5546875" bestFit="1" customWidth="1"/>
  </cols>
  <sheetData>
    <row r="6" spans="1:9">
      <c r="A6" s="146" t="s">
        <v>61</v>
      </c>
      <c r="B6" s="146" t="s">
        <v>478</v>
      </c>
      <c r="C6" s="149" t="s">
        <v>62</v>
      </c>
      <c r="D6" s="146" t="s">
        <v>24</v>
      </c>
      <c r="H6" s="96" t="s">
        <v>63</v>
      </c>
      <c r="I6" s="91"/>
    </row>
    <row r="7" spans="1:9">
      <c r="A7" s="150" t="s">
        <v>93</v>
      </c>
      <c r="B7" s="151" t="str">
        <f>TRIM(A7)</f>
        <v>5.1.1</v>
      </c>
      <c r="C7" s="145" t="str">
        <f>INDEX($I$8:$I$19,MATCH(B7,$H$8:$H$19,))</f>
        <v>Cost Of Goods Sold</v>
      </c>
      <c r="D7" s="91">
        <v>17813</v>
      </c>
      <c r="H7" s="96" t="s">
        <v>65</v>
      </c>
      <c r="I7" s="96" t="s">
        <v>66</v>
      </c>
    </row>
    <row r="8" spans="1:9">
      <c r="A8" s="91" t="s">
        <v>94</v>
      </c>
      <c r="B8" s="151" t="str">
        <f t="shared" ref="B8:B19" si="0">TRIM(A8)</f>
        <v>5.1.1</v>
      </c>
      <c r="C8" s="145" t="str">
        <f t="shared" ref="C8:C19" si="1">INDEX($I$8:$I$19,MATCH(B8,$H$8:$H$19,))</f>
        <v>Cost Of Goods Sold</v>
      </c>
      <c r="D8" s="91">
        <v>13759</v>
      </c>
      <c r="H8" s="91" t="s">
        <v>64</v>
      </c>
      <c r="I8" s="91" t="s">
        <v>32</v>
      </c>
    </row>
    <row r="9" spans="1:9">
      <c r="A9" s="91" t="s">
        <v>95</v>
      </c>
      <c r="B9" s="151" t="str">
        <f t="shared" si="0"/>
        <v>5.1.1</v>
      </c>
      <c r="C9" s="145" t="str">
        <f t="shared" si="1"/>
        <v>Cost Of Goods Sold</v>
      </c>
      <c r="D9" s="91">
        <v>10899</v>
      </c>
      <c r="H9" s="91" t="s">
        <v>67</v>
      </c>
      <c r="I9" s="91" t="s">
        <v>68</v>
      </c>
    </row>
    <row r="10" spans="1:9">
      <c r="A10" s="91" t="s">
        <v>94</v>
      </c>
      <c r="B10" s="151" t="str">
        <f t="shared" si="0"/>
        <v>5.1.1</v>
      </c>
      <c r="C10" s="145" t="str">
        <f t="shared" si="1"/>
        <v>Cost Of Goods Sold</v>
      </c>
      <c r="D10" s="91">
        <v>17883</v>
      </c>
      <c r="H10" s="91" t="s">
        <v>69</v>
      </c>
      <c r="I10" s="91" t="s">
        <v>25</v>
      </c>
    </row>
    <row r="11" spans="1:9">
      <c r="A11" s="91" t="s">
        <v>94</v>
      </c>
      <c r="B11" s="151" t="str">
        <f t="shared" si="0"/>
        <v>5.1.1</v>
      </c>
      <c r="C11" s="145" t="str">
        <f t="shared" si="1"/>
        <v>Cost Of Goods Sold</v>
      </c>
      <c r="D11" s="91">
        <v>16024</v>
      </c>
      <c r="H11" s="91" t="s">
        <v>70</v>
      </c>
      <c r="I11" s="91" t="s">
        <v>33</v>
      </c>
    </row>
    <row r="12" spans="1:9">
      <c r="A12" s="91" t="s">
        <v>96</v>
      </c>
      <c r="B12" s="151" t="str">
        <f t="shared" si="0"/>
        <v>5.2.1</v>
      </c>
      <c r="C12" s="145" t="str">
        <f t="shared" si="1"/>
        <v>Merchandise, Material, Supplies And Utilities</v>
      </c>
      <c r="D12" s="91">
        <v>11635</v>
      </c>
      <c r="H12" s="91" t="s">
        <v>71</v>
      </c>
      <c r="I12" s="91" t="s">
        <v>27</v>
      </c>
    </row>
    <row r="13" spans="1:9">
      <c r="A13" s="91" t="s">
        <v>97</v>
      </c>
      <c r="B13" s="151" t="str">
        <f t="shared" si="0"/>
        <v>5.2.2</v>
      </c>
      <c r="C13" s="145" t="str">
        <f t="shared" si="1"/>
        <v>Employee Related Expenses</v>
      </c>
      <c r="D13" s="91">
        <v>20579</v>
      </c>
      <c r="H13" s="91" t="s">
        <v>72</v>
      </c>
      <c r="I13" s="91" t="s">
        <v>34</v>
      </c>
    </row>
    <row r="14" spans="1:9">
      <c r="A14" s="91" t="s">
        <v>96</v>
      </c>
      <c r="B14" s="151" t="str">
        <f t="shared" si="0"/>
        <v>5.2.1</v>
      </c>
      <c r="C14" s="145" t="str">
        <f t="shared" si="1"/>
        <v>Merchandise, Material, Supplies And Utilities</v>
      </c>
      <c r="D14" s="91">
        <v>14090</v>
      </c>
      <c r="H14" s="91" t="s">
        <v>73</v>
      </c>
      <c r="I14" s="91" t="s">
        <v>29</v>
      </c>
    </row>
    <row r="15" spans="1:9">
      <c r="A15" s="91" t="s">
        <v>97</v>
      </c>
      <c r="B15" s="151" t="str">
        <f t="shared" si="0"/>
        <v>5.2.2</v>
      </c>
      <c r="C15" s="145" t="str">
        <f t="shared" si="1"/>
        <v>Employee Related Expenses</v>
      </c>
      <c r="D15" s="91">
        <v>21485</v>
      </c>
      <c r="H15" s="91" t="s">
        <v>74</v>
      </c>
      <c r="I15" s="91" t="s">
        <v>30</v>
      </c>
    </row>
    <row r="16" spans="1:9">
      <c r="A16" s="91" t="s">
        <v>98</v>
      </c>
      <c r="B16" s="151" t="str">
        <f t="shared" si="0"/>
        <v>5.2.3</v>
      </c>
      <c r="C16" s="145" t="str">
        <f t="shared" si="1"/>
        <v>Services</v>
      </c>
      <c r="D16" s="91">
        <v>16730</v>
      </c>
      <c r="H16" s="91" t="s">
        <v>75</v>
      </c>
      <c r="I16" s="91" t="s">
        <v>31</v>
      </c>
    </row>
    <row r="17" spans="1:9">
      <c r="A17" s="91" t="s">
        <v>99</v>
      </c>
      <c r="B17" s="151" t="str">
        <f t="shared" si="0"/>
        <v>5.2.4</v>
      </c>
      <c r="C17" s="145" t="str">
        <f t="shared" si="1"/>
        <v>Rent, Depreciation, and Amortization</v>
      </c>
      <c r="D17" s="91">
        <v>14001</v>
      </c>
      <c r="H17" s="91" t="s">
        <v>76</v>
      </c>
      <c r="I17" s="91" t="s">
        <v>28</v>
      </c>
    </row>
    <row r="18" spans="1:9">
      <c r="A18" s="91" t="s">
        <v>100</v>
      </c>
      <c r="B18" s="151" t="str">
        <f t="shared" si="0"/>
        <v>6.1.3</v>
      </c>
      <c r="C18" s="145" t="str">
        <f t="shared" si="1"/>
        <v>Rental Income, Nonoperating</v>
      </c>
      <c r="D18" s="91">
        <v>18440</v>
      </c>
      <c r="H18" s="91" t="s">
        <v>77</v>
      </c>
      <c r="I18" s="91" t="s">
        <v>26</v>
      </c>
    </row>
    <row r="19" spans="1:9">
      <c r="A19" s="91" t="s">
        <v>96</v>
      </c>
      <c r="B19" s="151" t="str">
        <f t="shared" si="0"/>
        <v>5.2.1</v>
      </c>
      <c r="C19" s="145" t="str">
        <f t="shared" si="1"/>
        <v>Merchandise, Material, Supplies And Utilities</v>
      </c>
      <c r="D19" s="91">
        <v>11796</v>
      </c>
      <c r="H19" s="91" t="s">
        <v>78</v>
      </c>
      <c r="I19" s="91" t="s">
        <v>79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32FCF-B1A4-492B-BE4C-DC5E7C5DB630}">
  <sheetPr>
    <tabColor rgb="FF0000FF"/>
  </sheetPr>
  <dimension ref="A1:D30"/>
  <sheetViews>
    <sheetView topLeftCell="A10" zoomScale="130" zoomScaleNormal="130" workbookViewId="0">
      <selection activeCell="D21" sqref="D21"/>
    </sheetView>
  </sheetViews>
  <sheetFormatPr defaultRowHeight="14.4"/>
  <cols>
    <col min="1" max="1" width="24.44140625" customWidth="1"/>
    <col min="3" max="3" width="26.44140625" customWidth="1"/>
    <col min="4" max="4" width="24.44140625" customWidth="1"/>
  </cols>
  <sheetData>
    <row r="1" spans="1:4">
      <c r="A1" s="77" t="s">
        <v>234</v>
      </c>
      <c r="B1" s="78"/>
      <c r="C1" s="78"/>
      <c r="D1" s="79"/>
    </row>
    <row r="2" spans="1:4">
      <c r="A2" s="80" t="s">
        <v>235</v>
      </c>
      <c r="B2" s="81"/>
      <c r="C2" s="81"/>
      <c r="D2" s="82"/>
    </row>
    <row r="3" spans="1:4">
      <c r="A3" s="83" t="s">
        <v>236</v>
      </c>
      <c r="B3" s="84"/>
      <c r="C3" s="84"/>
      <c r="D3" s="85"/>
    </row>
    <row r="4" spans="1:4">
      <c r="A4" s="86" t="s">
        <v>237</v>
      </c>
      <c r="B4" s="87"/>
      <c r="C4" s="87"/>
      <c r="D4" s="88"/>
    </row>
    <row r="6" spans="1:4">
      <c r="A6" s="12" t="s">
        <v>238</v>
      </c>
    </row>
    <row r="7" spans="1:4">
      <c r="A7" s="12" t="s">
        <v>239</v>
      </c>
    </row>
    <row r="9" spans="1:4">
      <c r="C9" s="12" t="s">
        <v>240</v>
      </c>
    </row>
    <row r="10" spans="1:4">
      <c r="A10" s="89" t="s">
        <v>241</v>
      </c>
      <c r="C10" s="89" t="s">
        <v>242</v>
      </c>
    </row>
    <row r="11" spans="1:4">
      <c r="A11" s="90" t="s">
        <v>199</v>
      </c>
      <c r="C11" s="90" t="s">
        <v>200</v>
      </c>
      <c r="D11" s="90" t="s">
        <v>243</v>
      </c>
    </row>
    <row r="12" spans="1:4">
      <c r="A12" s="91" t="s">
        <v>244</v>
      </c>
      <c r="C12" s="91" t="s">
        <v>245</v>
      </c>
      <c r="D12" s="145" t="b">
        <f>ISNUMBER(MATCH(C12,$A$12:$A$30,0))</f>
        <v>1</v>
      </c>
    </row>
    <row r="13" spans="1:4">
      <c r="A13" s="91" t="s">
        <v>246</v>
      </c>
      <c r="C13" s="91" t="s">
        <v>247</v>
      </c>
      <c r="D13" s="93" t="b">
        <f t="shared" ref="D13:D23" si="0">ISNUMBER(MATCH(C13,$A$12:$A$30,0))</f>
        <v>0</v>
      </c>
    </row>
    <row r="14" spans="1:4">
      <c r="A14" s="91" t="s">
        <v>248</v>
      </c>
      <c r="C14" s="91" t="s">
        <v>249</v>
      </c>
      <c r="D14" s="145" t="b">
        <f t="shared" si="0"/>
        <v>1</v>
      </c>
    </row>
    <row r="15" spans="1:4">
      <c r="A15" s="91" t="s">
        <v>250</v>
      </c>
      <c r="C15" s="91" t="s">
        <v>251</v>
      </c>
      <c r="D15" s="93" t="b">
        <f t="shared" si="0"/>
        <v>0</v>
      </c>
    </row>
    <row r="16" spans="1:4">
      <c r="A16" s="91" t="s">
        <v>252</v>
      </c>
      <c r="C16" s="91" t="s">
        <v>253</v>
      </c>
      <c r="D16" s="93" t="b">
        <f t="shared" si="0"/>
        <v>0</v>
      </c>
    </row>
    <row r="17" spans="1:4">
      <c r="A17" s="91" t="s">
        <v>245</v>
      </c>
      <c r="C17" s="91" t="s">
        <v>254</v>
      </c>
      <c r="D17" s="93" t="b">
        <f t="shared" si="0"/>
        <v>0</v>
      </c>
    </row>
    <row r="18" spans="1:4">
      <c r="A18" s="91" t="s">
        <v>255</v>
      </c>
      <c r="C18" s="91" t="s">
        <v>256</v>
      </c>
      <c r="D18" s="93" t="b">
        <f t="shared" si="0"/>
        <v>0</v>
      </c>
    </row>
    <row r="19" spans="1:4">
      <c r="A19" s="91" t="s">
        <v>257</v>
      </c>
      <c r="C19" s="91" t="s">
        <v>258</v>
      </c>
      <c r="D19" s="93" t="b">
        <f t="shared" si="0"/>
        <v>0</v>
      </c>
    </row>
    <row r="20" spans="1:4">
      <c r="A20" s="91" t="s">
        <v>259</v>
      </c>
      <c r="C20" s="91" t="s">
        <v>248</v>
      </c>
      <c r="D20" s="145" t="b">
        <f t="shared" si="0"/>
        <v>1</v>
      </c>
    </row>
    <row r="21" spans="1:4">
      <c r="A21" s="91" t="s">
        <v>260</v>
      </c>
      <c r="C21" s="91" t="s">
        <v>261</v>
      </c>
      <c r="D21" s="93" t="b">
        <f t="shared" si="0"/>
        <v>0</v>
      </c>
    </row>
    <row r="22" spans="1:4">
      <c r="A22" s="91" t="s">
        <v>262</v>
      </c>
      <c r="C22" s="91" t="s">
        <v>246</v>
      </c>
      <c r="D22" s="145" t="b">
        <f>ISNUMBER(MATCH(C22,$A$12:$A$30,0))</f>
        <v>1</v>
      </c>
    </row>
    <row r="23" spans="1:4">
      <c r="A23" s="91" t="s">
        <v>263</v>
      </c>
      <c r="C23" s="91" t="s">
        <v>264</v>
      </c>
      <c r="D23" s="93" t="b">
        <f t="shared" si="0"/>
        <v>0</v>
      </c>
    </row>
    <row r="24" spans="1:4">
      <c r="A24" s="91" t="s">
        <v>265</v>
      </c>
    </row>
    <row r="25" spans="1:4">
      <c r="A25" s="91" t="s">
        <v>266</v>
      </c>
      <c r="C25" t="s">
        <v>267</v>
      </c>
    </row>
    <row r="26" spans="1:4">
      <c r="A26" s="91" t="s">
        <v>268</v>
      </c>
    </row>
    <row r="27" spans="1:4">
      <c r="A27" s="91" t="s">
        <v>249</v>
      </c>
    </row>
    <row r="28" spans="1:4">
      <c r="A28" s="91" t="s">
        <v>269</v>
      </c>
    </row>
    <row r="29" spans="1:4">
      <c r="A29" s="91" t="s">
        <v>270</v>
      </c>
    </row>
    <row r="30" spans="1:4">
      <c r="A30" s="91" t="s">
        <v>271</v>
      </c>
    </row>
  </sheetData>
  <autoFilter ref="A11:D30" xr:uid="{E7F32FCF-B1A4-492B-BE4C-DC5E7C5DB630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36E2F-D794-4F64-A0F2-83262C6F50CE}">
  <sheetPr>
    <tabColor theme="8" tint="0.39997558519241921"/>
  </sheetPr>
  <dimension ref="A1:B12"/>
  <sheetViews>
    <sheetView workbookViewId="0">
      <selection activeCell="B5" sqref="B5"/>
    </sheetView>
  </sheetViews>
  <sheetFormatPr defaultRowHeight="14.4"/>
  <cols>
    <col min="1" max="1" width="15.77734375" bestFit="1" customWidth="1"/>
  </cols>
  <sheetData>
    <row r="1" spans="1:2">
      <c r="A1" s="12" t="s">
        <v>32</v>
      </c>
    </row>
    <row r="3" spans="1:2">
      <c r="A3" s="17" t="s">
        <v>22</v>
      </c>
      <c r="B3" s="16" t="s">
        <v>24</v>
      </c>
    </row>
    <row r="4" spans="1:2">
      <c r="A4">
        <v>1001304</v>
      </c>
      <c r="B4" s="18">
        <v>19508</v>
      </c>
    </row>
    <row r="5" spans="1:2">
      <c r="A5">
        <v>1002366</v>
      </c>
      <c r="B5" s="18">
        <v>13759</v>
      </c>
    </row>
    <row r="6" spans="1:2">
      <c r="A6">
        <v>1002244</v>
      </c>
      <c r="B6" s="18">
        <v>10899</v>
      </c>
    </row>
    <row r="7" spans="1:2">
      <c r="B7" s="18"/>
    </row>
    <row r="8" spans="1:2">
      <c r="B8" s="18"/>
    </row>
    <row r="9" spans="1:2">
      <c r="B9" s="18"/>
    </row>
    <row r="10" spans="1:2">
      <c r="B10" s="18"/>
    </row>
    <row r="11" spans="1:2">
      <c r="B11" s="18"/>
    </row>
    <row r="12" spans="1:2">
      <c r="B1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788B0-7E7A-4F3E-8B7B-25C6992D8941}">
  <sheetPr>
    <tabColor theme="8" tint="0.39997558519241921"/>
  </sheetPr>
  <dimension ref="A1:B12"/>
  <sheetViews>
    <sheetView workbookViewId="0">
      <selection activeCell="B5" sqref="B5"/>
    </sheetView>
  </sheetViews>
  <sheetFormatPr defaultRowHeight="14.4"/>
  <cols>
    <col min="1" max="1" width="17.21875" customWidth="1"/>
  </cols>
  <sheetData>
    <row r="1" spans="1:2">
      <c r="A1" s="12" t="s">
        <v>33</v>
      </c>
    </row>
    <row r="3" spans="1:2">
      <c r="A3" s="17" t="s">
        <v>22</v>
      </c>
      <c r="B3" s="17" t="s">
        <v>24</v>
      </c>
    </row>
    <row r="4" spans="1:2">
      <c r="A4">
        <v>1003090</v>
      </c>
      <c r="B4" s="18">
        <v>16024</v>
      </c>
    </row>
    <row r="5" spans="1:2">
      <c r="A5">
        <v>1001481</v>
      </c>
      <c r="B5" s="18">
        <v>20579</v>
      </c>
    </row>
    <row r="6" spans="1:2">
      <c r="A6">
        <v>1001760</v>
      </c>
      <c r="B6" s="18">
        <v>21485</v>
      </c>
    </row>
    <row r="7" spans="1:2">
      <c r="A7">
        <v>1003037</v>
      </c>
      <c r="B7" s="18">
        <v>17959</v>
      </c>
    </row>
    <row r="8" spans="1:2">
      <c r="A8">
        <v>1002284</v>
      </c>
      <c r="B8" s="18">
        <v>17732</v>
      </c>
    </row>
    <row r="9" spans="1:2">
      <c r="A9">
        <v>1002005</v>
      </c>
      <c r="B9" s="18">
        <v>10592</v>
      </c>
    </row>
    <row r="10" spans="1:2">
      <c r="A10">
        <v>1001292</v>
      </c>
      <c r="B10" s="18">
        <v>14703</v>
      </c>
    </row>
    <row r="11" spans="1:2">
      <c r="B11" s="18"/>
    </row>
    <row r="12" spans="1:2">
      <c r="B1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BECDF-5509-4341-B351-2E9133179DF9}">
  <sheetPr>
    <tabColor theme="8" tint="0.39997558519241921"/>
  </sheetPr>
  <dimension ref="A1:B12"/>
  <sheetViews>
    <sheetView workbookViewId="0">
      <selection activeCell="B5" sqref="B5"/>
    </sheetView>
  </sheetViews>
  <sheetFormatPr defaultRowHeight="14.4"/>
  <cols>
    <col min="1" max="1" width="13.77734375" bestFit="1" customWidth="1"/>
  </cols>
  <sheetData>
    <row r="1" spans="1:2">
      <c r="A1" s="12" t="s">
        <v>30</v>
      </c>
    </row>
    <row r="3" spans="1:2">
      <c r="A3" s="17" t="s">
        <v>22</v>
      </c>
      <c r="B3" s="17" t="s">
        <v>24</v>
      </c>
    </row>
    <row r="4" spans="1:2">
      <c r="A4">
        <v>1001288</v>
      </c>
      <c r="B4" s="18">
        <v>18667</v>
      </c>
    </row>
    <row r="5" spans="1:2">
      <c r="A5">
        <v>1003145</v>
      </c>
      <c r="B5" s="18">
        <v>10965</v>
      </c>
    </row>
    <row r="6" spans="1:2">
      <c r="B6" s="18"/>
    </row>
    <row r="7" spans="1:2">
      <c r="B7" s="18"/>
    </row>
    <row r="8" spans="1:2">
      <c r="B8" s="18"/>
    </row>
    <row r="9" spans="1:2">
      <c r="B9" s="18"/>
    </row>
    <row r="10" spans="1:2">
      <c r="B10" s="18"/>
    </row>
    <row r="11" spans="1:2">
      <c r="B11" s="18"/>
    </row>
    <row r="12" spans="1:2">
      <c r="B1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BDB93-6A90-41F0-8EDC-A98AF3C9ECF9}">
  <sheetPr>
    <tabColor theme="8" tint="0.39997558519241921"/>
  </sheetPr>
  <dimension ref="A1:B12"/>
  <sheetViews>
    <sheetView topLeftCell="A4" workbookViewId="0">
      <selection activeCell="B5" sqref="B5"/>
    </sheetView>
  </sheetViews>
  <sheetFormatPr defaultRowHeight="14.4"/>
  <cols>
    <col min="1" max="1" width="16.5546875" customWidth="1"/>
    <col min="2" max="2" width="8.77734375" bestFit="1" customWidth="1"/>
  </cols>
  <sheetData>
    <row r="1" spans="1:2">
      <c r="A1" s="12" t="s">
        <v>25</v>
      </c>
    </row>
    <row r="3" spans="1:2">
      <c r="A3" s="17" t="s">
        <v>22</v>
      </c>
      <c r="B3" s="17" t="s">
        <v>24</v>
      </c>
    </row>
    <row r="4" spans="1:2">
      <c r="A4">
        <v>1002666</v>
      </c>
      <c r="B4" s="18">
        <v>11635</v>
      </c>
    </row>
    <row r="5" spans="1:2">
      <c r="A5">
        <v>1002734</v>
      </c>
      <c r="B5" s="18">
        <v>17883</v>
      </c>
    </row>
    <row r="6" spans="1:2">
      <c r="A6">
        <v>1002090</v>
      </c>
      <c r="B6" s="18">
        <v>16305</v>
      </c>
    </row>
    <row r="7" spans="1:2">
      <c r="A7">
        <v>1001346</v>
      </c>
      <c r="B7" s="18">
        <v>17637</v>
      </c>
    </row>
    <row r="8" spans="1:2">
      <c r="A8">
        <v>1002014</v>
      </c>
      <c r="B8" s="18">
        <v>11796</v>
      </c>
    </row>
    <row r="9" spans="1:2">
      <c r="A9">
        <v>1002810</v>
      </c>
      <c r="B9" s="18">
        <v>14090</v>
      </c>
    </row>
    <row r="10" spans="1:2">
      <c r="B10" s="18"/>
    </row>
    <row r="11" spans="1:2">
      <c r="B11" s="18"/>
    </row>
    <row r="12" spans="1:2">
      <c r="B1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F1B2A-E7B8-4A38-9E31-B09D224680AD}">
  <sheetPr>
    <tabColor theme="8" tint="0.39997558519241921"/>
  </sheetPr>
  <dimension ref="A1:B12"/>
  <sheetViews>
    <sheetView workbookViewId="0">
      <selection activeCell="B5" sqref="B5"/>
    </sheetView>
  </sheetViews>
  <sheetFormatPr defaultRowHeight="14.4"/>
  <cols>
    <col min="1" max="1" width="16.5546875" customWidth="1"/>
    <col min="2" max="2" width="8.77734375" bestFit="1" customWidth="1"/>
  </cols>
  <sheetData>
    <row r="1" spans="1:2">
      <c r="A1" s="12" t="s">
        <v>28</v>
      </c>
    </row>
    <row r="3" spans="1:2">
      <c r="A3" s="17" t="s">
        <v>22</v>
      </c>
      <c r="B3" s="17" t="s">
        <v>24</v>
      </c>
    </row>
    <row r="4" spans="1:2">
      <c r="A4">
        <v>1001347</v>
      </c>
      <c r="B4" s="18">
        <v>20664</v>
      </c>
    </row>
    <row r="5" spans="1:2">
      <c r="B5" s="18"/>
    </row>
    <row r="6" spans="1:2">
      <c r="B6" s="18"/>
    </row>
    <row r="7" spans="1:2">
      <c r="B7" s="18"/>
    </row>
    <row r="8" spans="1:2">
      <c r="B8" s="18"/>
    </row>
    <row r="9" spans="1:2">
      <c r="B9" s="18"/>
    </row>
    <row r="10" spans="1:2">
      <c r="B10" s="18"/>
    </row>
    <row r="11" spans="1:2">
      <c r="B11" s="18"/>
    </row>
    <row r="12" spans="1:2">
      <c r="B1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4B8BF-0596-461B-9FF4-68B270D315EB}">
  <sheetPr>
    <tabColor theme="8" tint="-0.249977111117893"/>
  </sheetPr>
  <dimension ref="B3:C7"/>
  <sheetViews>
    <sheetView zoomScaleNormal="100" workbookViewId="0">
      <selection activeCell="B5" sqref="B5"/>
    </sheetView>
  </sheetViews>
  <sheetFormatPr defaultRowHeight="14.4"/>
  <cols>
    <col min="2" max="2" width="7.77734375" customWidth="1"/>
    <col min="3" max="3" width="11.77734375" bestFit="1" customWidth="1"/>
  </cols>
  <sheetData>
    <row r="3" spans="2:3">
      <c r="B3" s="12" t="s">
        <v>101</v>
      </c>
      <c r="C3" s="19">
        <f>SUM(COGS:NonOpExp!B4:B20)</f>
        <v>302882</v>
      </c>
    </row>
    <row r="4" spans="2:3">
      <c r="C4" s="105">
        <f>SUM(COGS:NonOpExp!B4:B14)</f>
        <v>302882</v>
      </c>
    </row>
    <row r="6" spans="2:3">
      <c r="B6" t="s">
        <v>102</v>
      </c>
      <c r="C6" s="18">
        <f>SUM(COGS!B4:B15)+SUM(ERExp!B4:B15)+SUM(Material!B4:B15)+SUM(NonOpExp!B4:B15)</f>
        <v>273250</v>
      </c>
    </row>
    <row r="7" spans="2:3">
      <c r="C7" t="s">
        <v>103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C1E9-B701-4EA3-81F4-3ABF61393855}">
  <sheetPr>
    <tabColor rgb="FF63B8DD"/>
  </sheetPr>
  <dimension ref="A1:I51"/>
  <sheetViews>
    <sheetView showGridLines="0" workbookViewId="0"/>
  </sheetViews>
  <sheetFormatPr defaultRowHeight="14.4"/>
  <cols>
    <col min="1" max="1" width="14" customWidth="1"/>
    <col min="2" max="2" width="11.77734375" customWidth="1"/>
    <col min="3" max="3" width="11.44140625" customWidth="1"/>
    <col min="7" max="7" width="15" customWidth="1"/>
    <col min="8" max="8" width="12.44140625" customWidth="1"/>
    <col min="9" max="9" width="12.21875" customWidth="1"/>
  </cols>
  <sheetData>
    <row r="1" spans="1:8" ht="17.399999999999999">
      <c r="A1" s="53" t="s">
        <v>174</v>
      </c>
      <c r="B1" s="54"/>
      <c r="C1" s="54"/>
      <c r="D1" s="54"/>
      <c r="E1" s="54"/>
      <c r="F1" s="54"/>
      <c r="G1" s="54"/>
      <c r="H1" s="54"/>
    </row>
    <row r="3" spans="1:8" ht="17.399999999999999">
      <c r="A3" s="55" t="s">
        <v>175</v>
      </c>
      <c r="B3" s="53"/>
      <c r="C3" s="53"/>
      <c r="D3" s="53"/>
      <c r="E3" s="53"/>
      <c r="F3" s="53"/>
      <c r="G3" s="53"/>
      <c r="H3" s="53"/>
    </row>
    <row r="5" spans="1:8">
      <c r="A5" s="56" t="s">
        <v>176</v>
      </c>
      <c r="B5" s="57" t="s">
        <v>177</v>
      </c>
      <c r="C5" s="56" t="s">
        <v>35</v>
      </c>
      <c r="D5" s="56" t="s">
        <v>108</v>
      </c>
      <c r="G5" s="58" t="s">
        <v>178</v>
      </c>
      <c r="H5" t="s">
        <v>179</v>
      </c>
    </row>
    <row r="6" spans="1:8">
      <c r="A6" t="s">
        <v>180</v>
      </c>
      <c r="B6" t="s">
        <v>181</v>
      </c>
      <c r="C6" s="9">
        <v>11649</v>
      </c>
      <c r="D6" s="9">
        <v>802</v>
      </c>
      <c r="G6" s="60" t="s">
        <v>176</v>
      </c>
      <c r="H6" s="61" t="str">
        <f>INDEX(A5:D15,MATCH(H5,B5:B15,0),1)</f>
        <v>Utility</v>
      </c>
    </row>
    <row r="7" spans="1:8">
      <c r="A7" t="s">
        <v>180</v>
      </c>
      <c r="B7" t="s">
        <v>182</v>
      </c>
      <c r="C7" s="9">
        <v>7718</v>
      </c>
      <c r="D7" s="9">
        <v>876</v>
      </c>
      <c r="G7" s="60" t="s">
        <v>108</v>
      </c>
      <c r="H7" s="61">
        <f>INDEX(A5:D15,MATCH(H5,B5:B15,0),MATCH(G7,A5:D5,0))</f>
        <v>614.40000000000009</v>
      </c>
    </row>
    <row r="8" spans="1:8">
      <c r="A8" t="s">
        <v>180</v>
      </c>
      <c r="B8" t="s">
        <v>183</v>
      </c>
      <c r="C8" s="9">
        <v>15033</v>
      </c>
      <c r="D8" s="9">
        <v>469</v>
      </c>
    </row>
    <row r="9" spans="1:8">
      <c r="A9" t="s">
        <v>180</v>
      </c>
      <c r="B9" t="s">
        <v>184</v>
      </c>
      <c r="C9" s="9">
        <v>18700.5</v>
      </c>
      <c r="D9" s="9">
        <v>984.90000000000009</v>
      </c>
      <c r="H9" s="61"/>
    </row>
    <row r="10" spans="1:8">
      <c r="A10" t="s">
        <v>185</v>
      </c>
      <c r="B10" t="s">
        <v>186</v>
      </c>
      <c r="C10" s="9">
        <v>14432</v>
      </c>
      <c r="D10" s="9">
        <v>240</v>
      </c>
    </row>
    <row r="11" spans="1:8">
      <c r="A11" t="s">
        <v>185</v>
      </c>
      <c r="B11" t="s">
        <v>187</v>
      </c>
      <c r="C11" s="9">
        <v>17990</v>
      </c>
      <c r="D11" s="9">
        <v>1166</v>
      </c>
    </row>
    <row r="12" spans="1:8">
      <c r="A12" t="s">
        <v>185</v>
      </c>
      <c r="B12" t="s">
        <v>188</v>
      </c>
      <c r="C12" s="9">
        <v>11022</v>
      </c>
      <c r="D12" s="9">
        <v>550</v>
      </c>
    </row>
    <row r="13" spans="1:8">
      <c r="A13" t="s">
        <v>189</v>
      </c>
      <c r="B13" t="s">
        <v>190</v>
      </c>
      <c r="C13" s="9">
        <v>17760</v>
      </c>
      <c r="D13" s="9">
        <v>800</v>
      </c>
    </row>
    <row r="14" spans="1:8">
      <c r="A14" t="s">
        <v>189</v>
      </c>
      <c r="B14" t="s">
        <v>191</v>
      </c>
      <c r="C14" s="9">
        <v>30399.599999999999</v>
      </c>
      <c r="D14" s="9">
        <v>786.8</v>
      </c>
    </row>
    <row r="15" spans="1:8">
      <c r="A15" t="s">
        <v>189</v>
      </c>
      <c r="B15" t="s">
        <v>179</v>
      </c>
      <c r="C15" s="9">
        <v>20400</v>
      </c>
      <c r="D15" s="9">
        <v>614.40000000000009</v>
      </c>
    </row>
    <row r="17" spans="1:9" ht="32.85" customHeight="1">
      <c r="A17" s="55" t="s">
        <v>192</v>
      </c>
      <c r="B17" s="53"/>
      <c r="C17" s="53"/>
      <c r="D17" s="53"/>
      <c r="E17" s="53"/>
      <c r="F17" s="53"/>
      <c r="G17" s="53"/>
      <c r="H17" s="53"/>
    </row>
    <row r="18" spans="1:9" ht="7.35" customHeight="1">
      <c r="A18" s="62"/>
      <c r="B18" s="63"/>
      <c r="C18" s="63"/>
      <c r="D18" s="63"/>
      <c r="E18" s="63"/>
      <c r="F18" s="63"/>
      <c r="G18" s="63"/>
      <c r="H18" s="63"/>
    </row>
    <row r="19" spans="1:9">
      <c r="C19" t="str">
        <f>C20&amp;C21</f>
        <v>ActualRevenue</v>
      </c>
      <c r="D19" t="str">
        <f t="shared" ref="D19:F19" si="0">D20&amp;D21</f>
        <v>ActualProfit</v>
      </c>
      <c r="E19" t="str">
        <f t="shared" si="0"/>
        <v>BudgetRevenue</v>
      </c>
      <c r="F19" t="str">
        <f t="shared" si="0"/>
        <v>BudgetProfit</v>
      </c>
    </row>
    <row r="20" spans="1:9">
      <c r="C20" s="56" t="s">
        <v>193</v>
      </c>
      <c r="D20" s="56" t="s">
        <v>193</v>
      </c>
      <c r="E20" s="56" t="s">
        <v>194</v>
      </c>
      <c r="F20" s="56" t="s">
        <v>194</v>
      </c>
      <c r="H20" s="59" t="s">
        <v>195</v>
      </c>
      <c r="I20" s="59" t="s">
        <v>193</v>
      </c>
    </row>
    <row r="21" spans="1:9">
      <c r="A21" s="56" t="s">
        <v>176</v>
      </c>
      <c r="B21" s="56" t="s">
        <v>177</v>
      </c>
      <c r="C21" s="56" t="s">
        <v>35</v>
      </c>
      <c r="D21" s="56" t="s">
        <v>108</v>
      </c>
      <c r="E21" s="56" t="s">
        <v>35</v>
      </c>
      <c r="F21" s="56" t="s">
        <v>108</v>
      </c>
      <c r="I21" s="14" t="s">
        <v>35</v>
      </c>
    </row>
    <row r="22" spans="1:9" ht="17.25" customHeight="1">
      <c r="A22" t="s">
        <v>180</v>
      </c>
      <c r="B22" t="s">
        <v>181</v>
      </c>
      <c r="C22" s="9">
        <v>11649</v>
      </c>
      <c r="D22" s="9">
        <v>802</v>
      </c>
      <c r="E22" s="9">
        <v>10593</v>
      </c>
      <c r="F22" s="9">
        <v>554</v>
      </c>
      <c r="H22" s="12" t="s">
        <v>186</v>
      </c>
      <c r="I22" s="64">
        <f>INDEX(C22:F31,MATCH(H22,B22:B31,0),MATCH(I20&amp;I21,C19:F19,0))</f>
        <v>14432</v>
      </c>
    </row>
    <row r="23" spans="1:9">
      <c r="A23" t="s">
        <v>180</v>
      </c>
      <c r="B23" t="s">
        <v>182</v>
      </c>
      <c r="C23" s="9">
        <v>7718</v>
      </c>
      <c r="D23" s="9">
        <v>876</v>
      </c>
      <c r="E23" s="9">
        <v>6409</v>
      </c>
      <c r="F23" s="9">
        <v>654</v>
      </c>
    </row>
    <row r="24" spans="1:9">
      <c r="A24" t="s">
        <v>180</v>
      </c>
      <c r="B24" t="s">
        <v>183</v>
      </c>
      <c r="C24" s="9">
        <v>15033</v>
      </c>
      <c r="D24" s="9">
        <v>469</v>
      </c>
      <c r="E24" s="9">
        <v>12724</v>
      </c>
      <c r="F24" s="9">
        <v>530</v>
      </c>
    </row>
    <row r="25" spans="1:9">
      <c r="A25" t="s">
        <v>180</v>
      </c>
      <c r="B25" t="s">
        <v>184</v>
      </c>
      <c r="C25" s="9">
        <v>18700.5</v>
      </c>
      <c r="D25" s="9">
        <v>984.90000000000009</v>
      </c>
      <c r="E25" s="9">
        <v>19101.600000000002</v>
      </c>
      <c r="F25" s="9">
        <v>1302</v>
      </c>
      <c r="H25" s="59" t="s">
        <v>196</v>
      </c>
      <c r="I25" s="54"/>
    </row>
    <row r="26" spans="1:9">
      <c r="A26" t="s">
        <v>185</v>
      </c>
      <c r="B26" t="s">
        <v>186</v>
      </c>
      <c r="C26" s="9">
        <v>14432</v>
      </c>
      <c r="D26" s="9">
        <v>240</v>
      </c>
      <c r="E26" s="9">
        <v>15113</v>
      </c>
      <c r="F26" s="9">
        <v>363</v>
      </c>
      <c r="I26" s="64">
        <f t="array" ref="I26">INDEX(C22:F31,MATCH(H22,B22:B31,0),MATCH(I20&amp;I21,C20:F20&amp;C21:F21,0))</f>
        <v>14432</v>
      </c>
    </row>
    <row r="27" spans="1:9">
      <c r="A27" t="s">
        <v>185</v>
      </c>
      <c r="B27" t="s">
        <v>187</v>
      </c>
      <c r="C27" s="9">
        <v>17990</v>
      </c>
      <c r="D27" s="9">
        <v>1166</v>
      </c>
      <c r="E27" s="9">
        <v>18181</v>
      </c>
      <c r="F27" s="9">
        <v>1223</v>
      </c>
    </row>
    <row r="28" spans="1:9">
      <c r="A28" t="s">
        <v>185</v>
      </c>
      <c r="B28" t="s">
        <v>188</v>
      </c>
      <c r="C28" s="9">
        <v>11022</v>
      </c>
      <c r="D28" s="9">
        <v>550</v>
      </c>
      <c r="E28" s="9">
        <v>13112</v>
      </c>
      <c r="F28" s="9">
        <v>474</v>
      </c>
      <c r="H28" s="59" t="s">
        <v>197</v>
      </c>
      <c r="I28" s="54"/>
    </row>
    <row r="29" spans="1:9">
      <c r="A29" t="s">
        <v>189</v>
      </c>
      <c r="B29" t="s">
        <v>190</v>
      </c>
      <c r="C29" s="9">
        <v>17760</v>
      </c>
      <c r="D29" s="9">
        <v>800</v>
      </c>
      <c r="E29" s="9">
        <v>16854</v>
      </c>
      <c r="F29" s="9">
        <v>572</v>
      </c>
      <c r="I29" s="64">
        <f>INDEX(C22:F31,MATCH(H22,B22:B31,0),MATCH(I20&amp;I21,INDEX(C20:F20&amp;C21:F21,,),0))</f>
        <v>14432</v>
      </c>
    </row>
    <row r="30" spans="1:9">
      <c r="A30" t="s">
        <v>189</v>
      </c>
      <c r="B30" t="s">
        <v>191</v>
      </c>
      <c r="C30" s="9">
        <v>30399.599999999999</v>
      </c>
      <c r="D30" s="9">
        <v>786.8</v>
      </c>
      <c r="E30" s="9">
        <v>30237.199999999997</v>
      </c>
      <c r="F30" s="9">
        <v>932.4</v>
      </c>
    </row>
    <row r="31" spans="1:9">
      <c r="A31" t="s">
        <v>189</v>
      </c>
      <c r="B31" t="s">
        <v>179</v>
      </c>
      <c r="C31" s="9">
        <v>20400</v>
      </c>
      <c r="D31" s="9">
        <v>614.40000000000009</v>
      </c>
      <c r="E31" s="9">
        <v>18476.8</v>
      </c>
      <c r="F31" s="9">
        <v>1120</v>
      </c>
    </row>
    <row r="34" spans="1:9" ht="17.399999999999999">
      <c r="A34" s="55" t="s">
        <v>198</v>
      </c>
      <c r="B34" s="53"/>
      <c r="C34" s="53"/>
      <c r="D34" s="53"/>
      <c r="E34" s="53"/>
      <c r="F34" s="53"/>
      <c r="G34" s="53"/>
      <c r="H34" s="53"/>
    </row>
    <row r="36" spans="1:9">
      <c r="A36" s="65" t="s">
        <v>199</v>
      </c>
      <c r="B36" s="66" t="s">
        <v>200</v>
      </c>
      <c r="C36" s="67" t="s">
        <v>201</v>
      </c>
      <c r="F36" s="59" t="s">
        <v>202</v>
      </c>
      <c r="G36" s="68">
        <v>1</v>
      </c>
      <c r="H36" s="68">
        <v>1</v>
      </c>
      <c r="I36" s="68">
        <v>3</v>
      </c>
    </row>
    <row r="37" spans="1:9">
      <c r="A37" s="69" t="s">
        <v>186</v>
      </c>
      <c r="B37" t="s">
        <v>181</v>
      </c>
      <c r="C37" s="70" t="s">
        <v>203</v>
      </c>
      <c r="G37" s="71" t="str">
        <f t="shared" ref="G37:G51" si="1">INDEX(A37:C37,$G$36)</f>
        <v>WenCaL</v>
      </c>
      <c r="H37" s="71" t="str">
        <f>INDEX((A37,B37,C37),,,$H$36)</f>
        <v>WenCaL</v>
      </c>
      <c r="I37" t="s">
        <v>191</v>
      </c>
    </row>
    <row r="38" spans="1:9">
      <c r="A38" s="69" t="s">
        <v>187</v>
      </c>
      <c r="B38" t="s">
        <v>182</v>
      </c>
      <c r="C38" s="70" t="s">
        <v>204</v>
      </c>
      <c r="G38" s="72" t="str">
        <f t="shared" si="1"/>
        <v>Blend</v>
      </c>
      <c r="H38" s="72" t="str">
        <f>INDEX((A38,B38,C38),,,$H$36)</f>
        <v>Blend</v>
      </c>
    </row>
    <row r="39" spans="1:9">
      <c r="A39" s="69" t="s">
        <v>205</v>
      </c>
      <c r="B39" t="s">
        <v>183</v>
      </c>
      <c r="C39" s="70" t="s">
        <v>190</v>
      </c>
      <c r="G39" s="72" t="str">
        <f t="shared" si="1"/>
        <v>Voltage</v>
      </c>
      <c r="H39" s="72" t="str">
        <f>INDEX((A39,B39,C39),,,$H$36)</f>
        <v>Voltage</v>
      </c>
    </row>
    <row r="40" spans="1:9">
      <c r="A40" s="69" t="s">
        <v>206</v>
      </c>
      <c r="B40" t="s">
        <v>207</v>
      </c>
      <c r="C40" s="70" t="s">
        <v>191</v>
      </c>
      <c r="G40" s="72" t="str">
        <f t="shared" si="1"/>
        <v>Inkly</v>
      </c>
      <c r="H40" s="72" t="str">
        <f>INDEX((A40,B40,C40),,,$H$36)</f>
        <v>Inkly</v>
      </c>
    </row>
    <row r="41" spans="1:9">
      <c r="A41" s="69" t="s">
        <v>188</v>
      </c>
      <c r="B41" t="s">
        <v>208</v>
      </c>
      <c r="C41" s="70" t="s">
        <v>179</v>
      </c>
      <c r="G41" s="72" t="str">
        <f t="shared" si="1"/>
        <v>Sleops</v>
      </c>
      <c r="H41" s="72" t="str">
        <f>INDEX((A41,B41,C41),,,$H$36)</f>
        <v>Sleops</v>
      </c>
    </row>
    <row r="42" spans="1:9">
      <c r="A42" s="69" t="s">
        <v>209</v>
      </c>
      <c r="B42" t="s">
        <v>184</v>
      </c>
      <c r="C42" s="70" t="s">
        <v>210</v>
      </c>
      <c r="G42" s="72" t="str">
        <f t="shared" si="1"/>
        <v>Kind Ape</v>
      </c>
      <c r="H42" s="72" t="str">
        <f>INDEX((A42,B42,C42),,,$H$36)</f>
        <v>Kind Ape</v>
      </c>
    </row>
    <row r="43" spans="1:9">
      <c r="A43" s="69" t="s">
        <v>211</v>
      </c>
      <c r="B43" t="s">
        <v>212</v>
      </c>
      <c r="C43" s="70" t="s">
        <v>213</v>
      </c>
      <c r="G43" s="72" t="str">
        <f t="shared" si="1"/>
        <v>Pet Feed</v>
      </c>
      <c r="H43" s="72" t="str">
        <f>INDEX((A43,B43,C43),,,$H$36)</f>
        <v>Pet Feed</v>
      </c>
    </row>
    <row r="44" spans="1:9">
      <c r="A44" s="69" t="s">
        <v>214</v>
      </c>
      <c r="B44" t="s">
        <v>215</v>
      </c>
      <c r="C44" s="70" t="s">
        <v>216</v>
      </c>
      <c r="G44" s="72" t="str">
        <f t="shared" si="1"/>
        <v>Right App</v>
      </c>
      <c r="H44" s="72" t="str">
        <f>INDEX((A44,B44,C44),,,$H$36)</f>
        <v>Right App</v>
      </c>
    </row>
    <row r="45" spans="1:9">
      <c r="A45" s="69" t="s">
        <v>217</v>
      </c>
      <c r="B45" t="s">
        <v>218</v>
      </c>
      <c r="C45" s="70" t="s">
        <v>219</v>
      </c>
      <c r="G45" s="72" t="str">
        <f t="shared" si="1"/>
        <v>Mirrrr</v>
      </c>
      <c r="H45" s="72" t="str">
        <f>INDEX((A45,B45,C45),,,$H$36)</f>
        <v>Mirrrr</v>
      </c>
    </row>
    <row r="46" spans="1:9">
      <c r="A46" s="69" t="s">
        <v>220</v>
      </c>
      <c r="B46" t="s">
        <v>221</v>
      </c>
      <c r="C46" s="70" t="s">
        <v>222</v>
      </c>
      <c r="G46" s="72" t="str">
        <f t="shared" si="1"/>
        <v>Halotot</v>
      </c>
      <c r="H46" s="72" t="str">
        <f>INDEX((A46,B46,C46),,,$H$36)</f>
        <v>Halotot</v>
      </c>
    </row>
    <row r="47" spans="1:9">
      <c r="A47" s="69" t="s">
        <v>223</v>
      </c>
      <c r="B47" t="s">
        <v>224</v>
      </c>
      <c r="C47" s="70" t="s">
        <v>225</v>
      </c>
      <c r="G47" s="72" t="str">
        <f t="shared" si="1"/>
        <v>Flowrrr</v>
      </c>
      <c r="H47" s="72" t="str">
        <f>INDEX((A47,B47,C47),,,$H$36)</f>
        <v>Flowrrr</v>
      </c>
    </row>
    <row r="48" spans="1:9">
      <c r="A48" s="69" t="s">
        <v>226</v>
      </c>
      <c r="B48" t="s">
        <v>227</v>
      </c>
      <c r="C48" s="70" t="s">
        <v>228</v>
      </c>
      <c r="G48" s="72" t="str">
        <f t="shared" si="1"/>
        <v>Silvrr</v>
      </c>
      <c r="H48" s="72" t="str">
        <f>INDEX((A48,B48,C48),,,$H$36)</f>
        <v>Silvrr</v>
      </c>
    </row>
    <row r="49" spans="1:8">
      <c r="A49" s="69" t="s">
        <v>229</v>
      </c>
      <c r="B49" t="s">
        <v>230</v>
      </c>
      <c r="C49" s="70" t="s">
        <v>231</v>
      </c>
      <c r="G49" s="72" t="str">
        <f t="shared" si="1"/>
        <v>Dasring</v>
      </c>
      <c r="H49" s="72" t="str">
        <f>INDEX((A49,B49,C49),,,$H$36)</f>
        <v>Dasring</v>
      </c>
    </row>
    <row r="50" spans="1:8">
      <c r="A50" s="69" t="s">
        <v>232</v>
      </c>
      <c r="B50" t="s">
        <v>230</v>
      </c>
      <c r="C50" s="70" t="s">
        <v>230</v>
      </c>
      <c r="G50" s="72" t="str">
        <f t="shared" si="1"/>
        <v>Rehire</v>
      </c>
      <c r="H50" s="72" t="str">
        <f>INDEX((A50,B50,C50),,,$H$36)</f>
        <v>Rehire</v>
      </c>
    </row>
    <row r="51" spans="1:8">
      <c r="A51" s="73" t="s">
        <v>233</v>
      </c>
      <c r="B51" s="54" t="s">
        <v>230</v>
      </c>
      <c r="C51" s="74" t="s">
        <v>230</v>
      </c>
      <c r="G51" s="75" t="str">
        <f t="shared" si="1"/>
        <v>Didactic</v>
      </c>
      <c r="H51" s="75" t="str">
        <f>INDEX((A51,B51,C51),,,$H$36)</f>
        <v>Didactic</v>
      </c>
    </row>
  </sheetData>
  <dataValidations count="7">
    <dataValidation type="list" allowBlank="1" showInputMessage="1" showErrorMessage="1" sqref="I37" xr:uid="{822797A5-80DB-4D98-B691-6C3E894DD3BE}">
      <formula1>applist</formula1>
    </dataValidation>
    <dataValidation type="list" allowBlank="1" showInputMessage="1" showErrorMessage="1" sqref="G36:I36" xr:uid="{9885F4AE-DC5B-4709-8D3C-9361DA6777A0}">
      <formula1>"1,2,3"</formula1>
    </dataValidation>
    <dataValidation type="list" allowBlank="1" showInputMessage="1" showErrorMessage="1" sqref="I20" xr:uid="{1A6E93FD-E3C2-44B3-AABC-F56F351B20CB}">
      <formula1>$D$20:$E$20</formula1>
    </dataValidation>
    <dataValidation type="list" allowBlank="1" showInputMessage="1" showErrorMessage="1" sqref="I21" xr:uid="{5AAB5D22-5B15-41BE-9003-4955E7B2558F}">
      <formula1>$D$21:$E$21</formula1>
    </dataValidation>
    <dataValidation type="list" allowBlank="1" showInputMessage="1" showErrorMessage="1" sqref="H22" xr:uid="{690AE712-8F9F-4B84-9700-A3F4174242EB}">
      <formula1>$B$22:$B$31</formula1>
    </dataValidation>
    <dataValidation type="list" allowBlank="1" showInputMessage="1" showErrorMessage="1" sqref="H5" xr:uid="{4F533508-41BE-4402-ADDC-315446DF69FB}">
      <formula1>$B$6:$B$15</formula1>
    </dataValidation>
    <dataValidation type="list" allowBlank="1" showInputMessage="1" showErrorMessage="1" sqref="G7" xr:uid="{2B6433C2-70C2-4E0B-A43F-38EE9639081E}">
      <formula1>$C$5:$D$5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FD190-0C15-428D-8BEF-BE8931CF19DB}">
  <sheetPr>
    <tabColor rgb="FFFF0000"/>
  </sheetPr>
  <dimension ref="A1:D31"/>
  <sheetViews>
    <sheetView topLeftCell="A8" zoomScale="115" zoomScaleNormal="115" workbookViewId="0">
      <selection activeCell="D13" sqref="D13"/>
    </sheetView>
  </sheetViews>
  <sheetFormatPr defaultRowHeight="14.4"/>
  <cols>
    <col min="1" max="1" width="24.44140625" customWidth="1"/>
    <col min="3" max="3" width="26.44140625" customWidth="1"/>
    <col min="4" max="4" width="24.44140625" customWidth="1"/>
  </cols>
  <sheetData>
    <row r="1" spans="1:4">
      <c r="A1" s="77" t="s">
        <v>234</v>
      </c>
      <c r="B1" s="78"/>
      <c r="C1" s="78"/>
      <c r="D1" s="79"/>
    </row>
    <row r="2" spans="1:4">
      <c r="A2" s="80" t="s">
        <v>235</v>
      </c>
      <c r="B2" s="81"/>
      <c r="C2" s="81"/>
      <c r="D2" s="82"/>
    </row>
    <row r="3" spans="1:4">
      <c r="A3" s="83" t="s">
        <v>236</v>
      </c>
      <c r="B3" s="84"/>
      <c r="C3" s="84"/>
      <c r="D3" s="85"/>
    </row>
    <row r="4" spans="1:4">
      <c r="A4" s="83" t="s">
        <v>272</v>
      </c>
      <c r="B4" s="84"/>
      <c r="C4" s="84"/>
      <c r="D4" s="85"/>
    </row>
    <row r="5" spans="1:4">
      <c r="A5" s="86" t="s">
        <v>237</v>
      </c>
      <c r="B5" s="87"/>
      <c r="C5" s="87"/>
      <c r="D5" s="88"/>
    </row>
    <row r="7" spans="1:4">
      <c r="A7" s="12" t="s">
        <v>238</v>
      </c>
    </row>
    <row r="8" spans="1:4">
      <c r="A8" s="12" t="s">
        <v>239</v>
      </c>
    </row>
    <row r="10" spans="1:4">
      <c r="C10" s="12" t="s">
        <v>240</v>
      </c>
    </row>
    <row r="11" spans="1:4">
      <c r="A11" s="89" t="s">
        <v>241</v>
      </c>
      <c r="C11" s="89" t="s">
        <v>242</v>
      </c>
    </row>
    <row r="12" spans="1:4">
      <c r="A12" s="90" t="s">
        <v>199</v>
      </c>
      <c r="C12" s="90" t="s">
        <v>200</v>
      </c>
      <c r="D12" s="90" t="s">
        <v>243</v>
      </c>
    </row>
    <row r="13" spans="1:4">
      <c r="A13" s="91" t="s">
        <v>244</v>
      </c>
      <c r="C13" s="91" t="s">
        <v>245</v>
      </c>
      <c r="D13" s="92" t="b">
        <f>ISNUMBER(MATCH(C13,$A$13:$A$31,0))</f>
        <v>1</v>
      </c>
    </row>
    <row r="14" spans="1:4">
      <c r="A14" s="91" t="s">
        <v>246</v>
      </c>
      <c r="C14" s="91" t="s">
        <v>247</v>
      </c>
      <c r="D14" s="92" t="b">
        <f t="shared" ref="D14:D24" si="0">ISNUMBER(MATCH(C14,$A$13:$A$31,0))</f>
        <v>0</v>
      </c>
    </row>
    <row r="15" spans="1:4">
      <c r="A15" s="91" t="s">
        <v>248</v>
      </c>
      <c r="C15" s="91" t="s">
        <v>249</v>
      </c>
      <c r="D15" s="92" t="b">
        <f t="shared" si="0"/>
        <v>1</v>
      </c>
    </row>
    <row r="16" spans="1:4">
      <c r="A16" s="91" t="s">
        <v>250</v>
      </c>
      <c r="C16" s="91" t="s">
        <v>251</v>
      </c>
      <c r="D16" s="92" t="b">
        <f t="shared" si="0"/>
        <v>0</v>
      </c>
    </row>
    <row r="17" spans="1:4">
      <c r="A17" s="91" t="s">
        <v>252</v>
      </c>
      <c r="C17" s="91" t="s">
        <v>253</v>
      </c>
      <c r="D17" s="92" t="b">
        <f t="shared" si="0"/>
        <v>0</v>
      </c>
    </row>
    <row r="18" spans="1:4">
      <c r="A18" s="91" t="s">
        <v>245</v>
      </c>
      <c r="C18" s="91" t="s">
        <v>254</v>
      </c>
      <c r="D18" s="92" t="b">
        <f t="shared" si="0"/>
        <v>0</v>
      </c>
    </row>
    <row r="19" spans="1:4">
      <c r="A19" s="91" t="s">
        <v>255</v>
      </c>
      <c r="C19" s="91" t="s">
        <v>256</v>
      </c>
      <c r="D19" s="92" t="b">
        <f t="shared" si="0"/>
        <v>0</v>
      </c>
    </row>
    <row r="20" spans="1:4">
      <c r="A20" s="91" t="s">
        <v>257</v>
      </c>
      <c r="C20" s="91" t="s">
        <v>258</v>
      </c>
      <c r="D20" s="92" t="b">
        <f t="shared" si="0"/>
        <v>0</v>
      </c>
    </row>
    <row r="21" spans="1:4">
      <c r="A21" s="91" t="s">
        <v>259</v>
      </c>
      <c r="C21" s="91" t="s">
        <v>248</v>
      </c>
      <c r="D21" s="92" t="b">
        <f t="shared" si="0"/>
        <v>1</v>
      </c>
    </row>
    <row r="22" spans="1:4">
      <c r="A22" s="91" t="s">
        <v>260</v>
      </c>
      <c r="C22" s="91" t="s">
        <v>261</v>
      </c>
      <c r="D22" s="92" t="b">
        <f t="shared" si="0"/>
        <v>0</v>
      </c>
    </row>
    <row r="23" spans="1:4">
      <c r="A23" s="91" t="s">
        <v>262</v>
      </c>
      <c r="C23" s="91" t="s">
        <v>246</v>
      </c>
      <c r="D23" s="92" t="b">
        <f t="shared" si="0"/>
        <v>1</v>
      </c>
    </row>
    <row r="24" spans="1:4">
      <c r="A24" s="91" t="s">
        <v>263</v>
      </c>
      <c r="C24" s="91" t="s">
        <v>264</v>
      </c>
      <c r="D24" s="92" t="b">
        <f t="shared" si="0"/>
        <v>0</v>
      </c>
    </row>
    <row r="25" spans="1:4">
      <c r="A25" s="91" t="s">
        <v>265</v>
      </c>
    </row>
    <row r="26" spans="1:4">
      <c r="A26" s="91" t="s">
        <v>266</v>
      </c>
      <c r="C26" t="s">
        <v>267</v>
      </c>
    </row>
    <row r="27" spans="1:4">
      <c r="A27" s="91" t="s">
        <v>268</v>
      </c>
    </row>
    <row r="28" spans="1:4">
      <c r="A28" s="91" t="s">
        <v>249</v>
      </c>
    </row>
    <row r="29" spans="1:4">
      <c r="A29" s="91" t="s">
        <v>269</v>
      </c>
    </row>
    <row r="30" spans="1:4">
      <c r="A30" s="91" t="s">
        <v>270</v>
      </c>
    </row>
    <row r="31" spans="1:4">
      <c r="A31" s="91" t="s">
        <v>271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A3C91-BFD6-416B-8BFA-9FB76CB32857}">
  <sheetPr>
    <tabColor rgb="FF0000FF"/>
  </sheetPr>
  <dimension ref="A1:H111"/>
  <sheetViews>
    <sheetView tabSelected="1" zoomScaleNormal="100" workbookViewId="0">
      <selection activeCell="G70" sqref="G70"/>
    </sheetView>
  </sheetViews>
  <sheetFormatPr defaultRowHeight="14.4"/>
  <cols>
    <col min="1" max="1" width="49.44140625" customWidth="1"/>
    <col min="2" max="2" width="5.44140625" customWidth="1"/>
    <col min="3" max="3" width="44.21875" customWidth="1"/>
    <col min="4" max="4" width="27.44140625" customWidth="1"/>
    <col min="5" max="5" width="14.5546875" customWidth="1"/>
    <col min="7" max="7" width="10.77734375" customWidth="1"/>
  </cols>
  <sheetData>
    <row r="1" spans="1:8">
      <c r="A1" s="77" t="s">
        <v>273</v>
      </c>
      <c r="B1" s="78"/>
      <c r="C1" s="79"/>
    </row>
    <row r="2" spans="1:8">
      <c r="A2" s="80" t="s">
        <v>235</v>
      </c>
      <c r="B2" s="81"/>
      <c r="C2" s="82"/>
      <c r="G2" s="12" t="s">
        <v>274</v>
      </c>
      <c r="H2" s="12"/>
    </row>
    <row r="3" spans="1:8">
      <c r="A3" s="83" t="s">
        <v>236</v>
      </c>
      <c r="B3" s="84"/>
      <c r="C3" s="85"/>
      <c r="G3" s="12" t="s">
        <v>275</v>
      </c>
      <c r="H3" s="12"/>
    </row>
    <row r="4" spans="1:8">
      <c r="A4" s="83" t="s">
        <v>272</v>
      </c>
      <c r="B4" s="84"/>
      <c r="C4" s="85"/>
      <c r="G4" s="12" t="s">
        <v>276</v>
      </c>
      <c r="H4" s="12"/>
    </row>
    <row r="5" spans="1:8">
      <c r="A5" s="86" t="s">
        <v>277</v>
      </c>
      <c r="B5" s="87"/>
      <c r="C5" s="88"/>
    </row>
    <row r="7" spans="1:8">
      <c r="A7" s="12" t="s">
        <v>278</v>
      </c>
    </row>
    <row r="8" spans="1:8">
      <c r="A8" s="12" t="s">
        <v>279</v>
      </c>
    </row>
    <row r="10" spans="1:8">
      <c r="A10" s="93" t="s">
        <v>280</v>
      </c>
      <c r="C10" s="93" t="s">
        <v>281</v>
      </c>
      <c r="D10" s="93" t="s">
        <v>282</v>
      </c>
    </row>
    <row r="11" spans="1:8">
      <c r="A11" s="90" t="s">
        <v>199</v>
      </c>
      <c r="C11" s="90" t="s">
        <v>200</v>
      </c>
      <c r="D11" s="177" t="s">
        <v>283</v>
      </c>
      <c r="E11" s="94" t="s">
        <v>284</v>
      </c>
    </row>
    <row r="12" spans="1:8">
      <c r="A12" s="91" t="s">
        <v>285</v>
      </c>
      <c r="C12" s="91" t="s">
        <v>286</v>
      </c>
      <c r="D12" s="92" t="b">
        <f>ISNUMBER(MATCH(C12,$A$12:$A$104,0))</f>
        <v>1</v>
      </c>
    </row>
    <row r="13" spans="1:8">
      <c r="A13" s="91" t="s">
        <v>287</v>
      </c>
      <c r="C13" s="91" t="s">
        <v>288</v>
      </c>
      <c r="D13" s="92" t="b">
        <f t="shared" ref="D13:D76" si="0">ISNUMBER(MATCH(C13,$A$12:$A$104,0))</f>
        <v>1</v>
      </c>
    </row>
    <row r="14" spans="1:8">
      <c r="A14" s="91" t="s">
        <v>289</v>
      </c>
      <c r="C14" s="91" t="s">
        <v>285</v>
      </c>
      <c r="D14" s="92" t="b">
        <f t="shared" si="0"/>
        <v>1</v>
      </c>
    </row>
    <row r="15" spans="1:8">
      <c r="A15" s="91" t="s">
        <v>290</v>
      </c>
      <c r="C15" s="91" t="s">
        <v>291</v>
      </c>
      <c r="D15" s="92" t="b">
        <f t="shared" si="0"/>
        <v>1</v>
      </c>
    </row>
    <row r="16" spans="1:8">
      <c r="A16" s="91" t="s">
        <v>292</v>
      </c>
      <c r="C16" s="91" t="s">
        <v>293</v>
      </c>
      <c r="D16" s="93" t="b">
        <f t="shared" si="0"/>
        <v>0</v>
      </c>
    </row>
    <row r="17" spans="1:4">
      <c r="A17" s="91" t="s">
        <v>288</v>
      </c>
      <c r="C17" s="91" t="s">
        <v>294</v>
      </c>
      <c r="D17" s="92" t="b">
        <f t="shared" si="0"/>
        <v>1</v>
      </c>
    </row>
    <row r="18" spans="1:4">
      <c r="A18" s="91" t="s">
        <v>295</v>
      </c>
      <c r="C18" s="91" t="s">
        <v>296</v>
      </c>
      <c r="D18" s="92" t="b">
        <f t="shared" si="0"/>
        <v>1</v>
      </c>
    </row>
    <row r="19" spans="1:4">
      <c r="A19" s="91" t="s">
        <v>297</v>
      </c>
      <c r="C19" s="91" t="s">
        <v>298</v>
      </c>
      <c r="D19" s="92" t="b">
        <f t="shared" si="0"/>
        <v>1</v>
      </c>
    </row>
    <row r="20" spans="1:4">
      <c r="A20" s="91" t="s">
        <v>299</v>
      </c>
      <c r="C20" s="91" t="s">
        <v>300</v>
      </c>
      <c r="D20" s="92" t="b">
        <f t="shared" si="0"/>
        <v>1</v>
      </c>
    </row>
    <row r="21" spans="1:4">
      <c r="A21" s="91" t="s">
        <v>301</v>
      </c>
      <c r="C21" s="91" t="s">
        <v>302</v>
      </c>
      <c r="D21" s="92" t="b">
        <f t="shared" si="0"/>
        <v>1</v>
      </c>
    </row>
    <row r="22" spans="1:4">
      <c r="A22" s="91" t="s">
        <v>303</v>
      </c>
      <c r="C22" s="91" t="s">
        <v>304</v>
      </c>
      <c r="D22" s="92" t="b">
        <f t="shared" si="0"/>
        <v>1</v>
      </c>
    </row>
    <row r="23" spans="1:4">
      <c r="A23" s="91" t="s">
        <v>305</v>
      </c>
      <c r="C23" s="91" t="s">
        <v>306</v>
      </c>
      <c r="D23" s="92" t="b">
        <f t="shared" si="0"/>
        <v>1</v>
      </c>
    </row>
    <row r="24" spans="1:4">
      <c r="A24" s="91" t="s">
        <v>307</v>
      </c>
      <c r="C24" s="91" t="s">
        <v>308</v>
      </c>
      <c r="D24" s="93" t="b">
        <f t="shared" si="0"/>
        <v>0</v>
      </c>
    </row>
    <row r="25" spans="1:4">
      <c r="A25" s="91" t="s">
        <v>309</v>
      </c>
      <c r="C25" s="91" t="s">
        <v>310</v>
      </c>
      <c r="D25" s="92" t="b">
        <f t="shared" si="0"/>
        <v>1</v>
      </c>
    </row>
    <row r="26" spans="1:4">
      <c r="A26" s="91" t="s">
        <v>311</v>
      </c>
      <c r="C26" s="91" t="s">
        <v>312</v>
      </c>
      <c r="D26" s="93" t="b">
        <f t="shared" si="0"/>
        <v>0</v>
      </c>
    </row>
    <row r="27" spans="1:4">
      <c r="A27" s="91" t="s">
        <v>313</v>
      </c>
      <c r="C27" s="91" t="s">
        <v>311</v>
      </c>
      <c r="D27" s="92" t="b">
        <f t="shared" si="0"/>
        <v>1</v>
      </c>
    </row>
    <row r="28" spans="1:4">
      <c r="A28" s="91" t="s">
        <v>314</v>
      </c>
      <c r="C28" s="91" t="s">
        <v>315</v>
      </c>
      <c r="D28" s="92" t="b">
        <f t="shared" si="0"/>
        <v>1</v>
      </c>
    </row>
    <row r="29" spans="1:4">
      <c r="A29" s="91" t="s">
        <v>316</v>
      </c>
      <c r="C29" s="91" t="s">
        <v>317</v>
      </c>
      <c r="D29" s="92" t="b">
        <f t="shared" si="0"/>
        <v>1</v>
      </c>
    </row>
    <row r="30" spans="1:4">
      <c r="A30" s="91" t="s">
        <v>318</v>
      </c>
      <c r="C30" s="91" t="s">
        <v>319</v>
      </c>
      <c r="D30" s="92" t="b">
        <f t="shared" si="0"/>
        <v>1</v>
      </c>
    </row>
    <row r="31" spans="1:4">
      <c r="A31" s="91" t="s">
        <v>320</v>
      </c>
      <c r="C31" s="91" t="s">
        <v>321</v>
      </c>
      <c r="D31" s="92" t="b">
        <f t="shared" si="0"/>
        <v>1</v>
      </c>
    </row>
    <row r="32" spans="1:4">
      <c r="A32" s="91" t="s">
        <v>322</v>
      </c>
      <c r="C32" s="91" t="s">
        <v>323</v>
      </c>
      <c r="D32" s="92" t="b">
        <f t="shared" si="0"/>
        <v>1</v>
      </c>
    </row>
    <row r="33" spans="1:4">
      <c r="A33" s="91" t="s">
        <v>323</v>
      </c>
      <c r="C33" s="91" t="s">
        <v>299</v>
      </c>
      <c r="D33" s="92" t="b">
        <f t="shared" si="0"/>
        <v>1</v>
      </c>
    </row>
    <row r="34" spans="1:4">
      <c r="A34" s="91" t="s">
        <v>296</v>
      </c>
      <c r="C34" s="91" t="s">
        <v>324</v>
      </c>
      <c r="D34" s="92" t="b">
        <f t="shared" si="0"/>
        <v>1</v>
      </c>
    </row>
    <row r="35" spans="1:4">
      <c r="A35" s="91" t="s">
        <v>325</v>
      </c>
      <c r="C35" s="91" t="s">
        <v>326</v>
      </c>
      <c r="D35" s="92" t="b">
        <f t="shared" si="0"/>
        <v>1</v>
      </c>
    </row>
    <row r="36" spans="1:4">
      <c r="A36" s="91" t="s">
        <v>327</v>
      </c>
      <c r="C36" s="91" t="s">
        <v>290</v>
      </c>
      <c r="D36" s="92" t="b">
        <f t="shared" si="0"/>
        <v>1</v>
      </c>
    </row>
    <row r="37" spans="1:4">
      <c r="A37" s="91" t="s">
        <v>326</v>
      </c>
      <c r="C37" s="91" t="s">
        <v>297</v>
      </c>
      <c r="D37" s="92" t="b">
        <f t="shared" si="0"/>
        <v>1</v>
      </c>
    </row>
    <row r="38" spans="1:4">
      <c r="A38" s="91" t="s">
        <v>328</v>
      </c>
      <c r="C38" s="91" t="s">
        <v>329</v>
      </c>
      <c r="D38" s="92" t="b">
        <f t="shared" si="0"/>
        <v>1</v>
      </c>
    </row>
    <row r="39" spans="1:4">
      <c r="A39" s="91" t="s">
        <v>330</v>
      </c>
      <c r="C39" s="91" t="s">
        <v>331</v>
      </c>
      <c r="D39" s="92" t="b">
        <f t="shared" si="0"/>
        <v>1</v>
      </c>
    </row>
    <row r="40" spans="1:4">
      <c r="A40" s="91" t="s">
        <v>332</v>
      </c>
      <c r="C40" s="91" t="s">
        <v>333</v>
      </c>
      <c r="D40" s="92" t="b">
        <f t="shared" si="0"/>
        <v>1</v>
      </c>
    </row>
    <row r="41" spans="1:4">
      <c r="A41" s="91" t="s">
        <v>334</v>
      </c>
      <c r="C41" s="91" t="s">
        <v>335</v>
      </c>
      <c r="D41" s="92" t="b">
        <f t="shared" si="0"/>
        <v>1</v>
      </c>
    </row>
    <row r="42" spans="1:4">
      <c r="A42" s="91" t="s">
        <v>336</v>
      </c>
      <c r="C42" s="91" t="s">
        <v>337</v>
      </c>
      <c r="D42" s="92" t="b">
        <f t="shared" si="0"/>
        <v>1</v>
      </c>
    </row>
    <row r="43" spans="1:4">
      <c r="A43" s="91" t="s">
        <v>338</v>
      </c>
      <c r="C43" s="91" t="s">
        <v>339</v>
      </c>
      <c r="D43" s="92" t="b">
        <f t="shared" si="0"/>
        <v>1</v>
      </c>
    </row>
    <row r="44" spans="1:4">
      <c r="A44" s="91" t="s">
        <v>340</v>
      </c>
      <c r="C44" s="91" t="s">
        <v>327</v>
      </c>
      <c r="D44" s="92" t="b">
        <f t="shared" si="0"/>
        <v>1</v>
      </c>
    </row>
    <row r="45" spans="1:4">
      <c r="A45" s="91" t="s">
        <v>315</v>
      </c>
      <c r="C45" s="91" t="s">
        <v>341</v>
      </c>
      <c r="D45" s="92" t="b">
        <f t="shared" si="0"/>
        <v>1</v>
      </c>
    </row>
    <row r="46" spans="1:4">
      <c r="A46" s="91" t="s">
        <v>342</v>
      </c>
      <c r="C46" s="91" t="s">
        <v>343</v>
      </c>
      <c r="D46" s="92" t="b">
        <f t="shared" si="0"/>
        <v>1</v>
      </c>
    </row>
    <row r="47" spans="1:4">
      <c r="A47" s="91" t="s">
        <v>324</v>
      </c>
      <c r="C47" s="91" t="s">
        <v>344</v>
      </c>
      <c r="D47" s="92" t="b">
        <f t="shared" si="0"/>
        <v>1</v>
      </c>
    </row>
    <row r="48" spans="1:4">
      <c r="A48" s="91" t="s">
        <v>345</v>
      </c>
      <c r="C48" s="91" t="s">
        <v>346</v>
      </c>
      <c r="D48" s="93" t="b">
        <f t="shared" si="0"/>
        <v>0</v>
      </c>
    </row>
    <row r="49" spans="1:4">
      <c r="A49" s="91" t="s">
        <v>347</v>
      </c>
      <c r="C49" s="91" t="s">
        <v>348</v>
      </c>
      <c r="D49" s="93" t="b">
        <f t="shared" si="0"/>
        <v>0</v>
      </c>
    </row>
    <row r="50" spans="1:4">
      <c r="A50" s="91" t="s">
        <v>349</v>
      </c>
      <c r="C50" s="91" t="s">
        <v>303</v>
      </c>
      <c r="D50" s="92" t="b">
        <f t="shared" si="0"/>
        <v>1</v>
      </c>
    </row>
    <row r="51" spans="1:4">
      <c r="A51" s="91" t="s">
        <v>343</v>
      </c>
      <c r="C51" s="91" t="s">
        <v>350</v>
      </c>
      <c r="D51" s="92" t="b">
        <f t="shared" si="0"/>
        <v>1</v>
      </c>
    </row>
    <row r="52" spans="1:4">
      <c r="A52" s="91" t="s">
        <v>302</v>
      </c>
      <c r="C52" s="91" t="s">
        <v>351</v>
      </c>
      <c r="D52" s="92" t="b">
        <f t="shared" si="0"/>
        <v>1</v>
      </c>
    </row>
    <row r="53" spans="1:4">
      <c r="A53" s="91" t="s">
        <v>352</v>
      </c>
      <c r="C53" s="91" t="s">
        <v>353</v>
      </c>
      <c r="D53" s="92" t="b">
        <f t="shared" si="0"/>
        <v>1</v>
      </c>
    </row>
    <row r="54" spans="1:4">
      <c r="A54" s="91" t="s">
        <v>339</v>
      </c>
      <c r="C54" s="91" t="s">
        <v>301</v>
      </c>
      <c r="D54" s="92" t="b">
        <f t="shared" si="0"/>
        <v>1</v>
      </c>
    </row>
    <row r="55" spans="1:4">
      <c r="A55" s="91" t="s">
        <v>294</v>
      </c>
      <c r="C55" s="91" t="s">
        <v>354</v>
      </c>
      <c r="D55" s="92" t="b">
        <f t="shared" si="0"/>
        <v>1</v>
      </c>
    </row>
    <row r="56" spans="1:4">
      <c r="A56" s="91" t="s">
        <v>298</v>
      </c>
      <c r="C56" s="91" t="s">
        <v>292</v>
      </c>
      <c r="D56" s="92" t="b">
        <f t="shared" si="0"/>
        <v>1</v>
      </c>
    </row>
    <row r="57" spans="1:4">
      <c r="A57" s="91" t="s">
        <v>353</v>
      </c>
      <c r="C57" s="91" t="s">
        <v>355</v>
      </c>
      <c r="D57" s="92" t="b">
        <f t="shared" si="0"/>
        <v>1</v>
      </c>
    </row>
    <row r="58" spans="1:4">
      <c r="A58" s="91" t="s">
        <v>329</v>
      </c>
      <c r="C58" s="91" t="s">
        <v>325</v>
      </c>
      <c r="D58" s="92" t="b">
        <f t="shared" si="0"/>
        <v>1</v>
      </c>
    </row>
    <row r="59" spans="1:4">
      <c r="A59" s="91" t="s">
        <v>356</v>
      </c>
      <c r="C59" s="91" t="s">
        <v>356</v>
      </c>
      <c r="D59" s="92" t="b">
        <f t="shared" si="0"/>
        <v>1</v>
      </c>
    </row>
    <row r="60" spans="1:4">
      <c r="A60" s="91" t="s">
        <v>357</v>
      </c>
      <c r="C60" s="91" t="s">
        <v>307</v>
      </c>
      <c r="D60" s="92" t="b">
        <f t="shared" si="0"/>
        <v>1</v>
      </c>
    </row>
    <row r="61" spans="1:4">
      <c r="A61" s="91" t="s">
        <v>358</v>
      </c>
      <c r="C61" s="91" t="s">
        <v>349</v>
      </c>
      <c r="D61" s="92" t="b">
        <f t="shared" si="0"/>
        <v>1</v>
      </c>
    </row>
    <row r="62" spans="1:4">
      <c r="A62" s="91" t="s">
        <v>310</v>
      </c>
      <c r="C62" s="91" t="s">
        <v>359</v>
      </c>
      <c r="D62" s="92" t="b">
        <f>ISNUMBER(MATCH(C62,$A$12:$A$104,0))</f>
        <v>1</v>
      </c>
    </row>
    <row r="63" spans="1:4">
      <c r="A63" s="91" t="s">
        <v>360</v>
      </c>
      <c r="C63" s="91" t="s">
        <v>361</v>
      </c>
      <c r="D63" s="92" t="b">
        <f t="shared" si="0"/>
        <v>1</v>
      </c>
    </row>
    <row r="64" spans="1:4">
      <c r="A64" s="91" t="s">
        <v>337</v>
      </c>
      <c r="C64" s="91" t="s">
        <v>336</v>
      </c>
      <c r="D64" s="92" t="b">
        <f t="shared" si="0"/>
        <v>1</v>
      </c>
    </row>
    <row r="65" spans="1:4">
      <c r="A65" s="91" t="s">
        <v>362</v>
      </c>
      <c r="C65" s="91" t="s">
        <v>363</v>
      </c>
      <c r="D65" s="92" t="b">
        <f t="shared" si="0"/>
        <v>1</v>
      </c>
    </row>
    <row r="66" spans="1:4">
      <c r="A66" s="91" t="s">
        <v>364</v>
      </c>
      <c r="C66" s="91" t="s">
        <v>357</v>
      </c>
      <c r="D66" s="92" t="b">
        <f t="shared" si="0"/>
        <v>1</v>
      </c>
    </row>
    <row r="67" spans="1:4">
      <c r="A67" s="91" t="s">
        <v>365</v>
      </c>
      <c r="C67" s="91" t="s">
        <v>366</v>
      </c>
      <c r="D67" s="92" t="b">
        <f t="shared" si="0"/>
        <v>1</v>
      </c>
    </row>
    <row r="68" spans="1:4">
      <c r="A68" s="91" t="s">
        <v>367</v>
      </c>
      <c r="C68" s="91" t="s">
        <v>313</v>
      </c>
      <c r="D68" s="92" t="b">
        <f t="shared" si="0"/>
        <v>1</v>
      </c>
    </row>
    <row r="69" spans="1:4">
      <c r="A69" s="91" t="s">
        <v>368</v>
      </c>
      <c r="C69" s="91" t="s">
        <v>320</v>
      </c>
      <c r="D69" s="92" t="b">
        <f t="shared" si="0"/>
        <v>1</v>
      </c>
    </row>
    <row r="70" spans="1:4">
      <c r="A70" s="91" t="s">
        <v>369</v>
      </c>
      <c r="C70" s="91" t="s">
        <v>287</v>
      </c>
      <c r="D70" s="92" t="b">
        <f t="shared" si="0"/>
        <v>1</v>
      </c>
    </row>
    <row r="71" spans="1:4">
      <c r="A71" s="91" t="s">
        <v>370</v>
      </c>
      <c r="C71" s="91" t="s">
        <v>360</v>
      </c>
      <c r="D71" s="92" t="b">
        <f t="shared" si="0"/>
        <v>1</v>
      </c>
    </row>
    <row r="72" spans="1:4">
      <c r="A72" s="91" t="s">
        <v>355</v>
      </c>
      <c r="C72" s="91" t="s">
        <v>358</v>
      </c>
      <c r="D72" s="92" t="b">
        <f t="shared" si="0"/>
        <v>1</v>
      </c>
    </row>
    <row r="73" spans="1:4">
      <c r="A73" s="91" t="s">
        <v>361</v>
      </c>
      <c r="C73" s="91" t="s">
        <v>334</v>
      </c>
      <c r="D73" s="92" t="b">
        <f t="shared" si="0"/>
        <v>1</v>
      </c>
    </row>
    <row r="74" spans="1:4">
      <c r="A74" s="91" t="s">
        <v>300</v>
      </c>
      <c r="C74" s="91" t="s">
        <v>322</v>
      </c>
      <c r="D74" s="92" t="b">
        <f t="shared" si="0"/>
        <v>1</v>
      </c>
    </row>
    <row r="75" spans="1:4">
      <c r="A75" s="91" t="s">
        <v>344</v>
      </c>
      <c r="C75" s="91" t="s">
        <v>370</v>
      </c>
      <c r="D75" s="92" t="b">
        <f t="shared" si="0"/>
        <v>1</v>
      </c>
    </row>
    <row r="76" spans="1:4">
      <c r="A76" s="91" t="s">
        <v>351</v>
      </c>
      <c r="C76" s="91" t="s">
        <v>364</v>
      </c>
      <c r="D76" s="92" t="b">
        <f t="shared" si="0"/>
        <v>1</v>
      </c>
    </row>
    <row r="77" spans="1:4">
      <c r="A77" s="91" t="s">
        <v>371</v>
      </c>
      <c r="C77" s="91" t="s">
        <v>347</v>
      </c>
      <c r="D77" s="92" t="b">
        <f t="shared" ref="D77:D111" si="1">ISNUMBER(MATCH(C77,$A$12:$A$104,0))</f>
        <v>1</v>
      </c>
    </row>
    <row r="78" spans="1:4">
      <c r="A78" s="91" t="s">
        <v>372</v>
      </c>
      <c r="C78" s="91" t="s">
        <v>373</v>
      </c>
      <c r="D78" s="92" t="b">
        <f t="shared" si="1"/>
        <v>1</v>
      </c>
    </row>
    <row r="79" spans="1:4">
      <c r="A79" s="91" t="s">
        <v>373</v>
      </c>
      <c r="C79" s="91" t="s">
        <v>330</v>
      </c>
      <c r="D79" s="92" t="b">
        <f t="shared" si="1"/>
        <v>1</v>
      </c>
    </row>
    <row r="80" spans="1:4">
      <c r="A80" s="91" t="s">
        <v>374</v>
      </c>
      <c r="C80" s="91" t="s">
        <v>372</v>
      </c>
      <c r="D80" s="92" t="b">
        <f t="shared" si="1"/>
        <v>1</v>
      </c>
    </row>
    <row r="81" spans="1:4">
      <c r="A81" s="91" t="s">
        <v>304</v>
      </c>
      <c r="C81" s="91" t="s">
        <v>305</v>
      </c>
      <c r="D81" s="92" t="b">
        <f t="shared" si="1"/>
        <v>1</v>
      </c>
    </row>
    <row r="82" spans="1:4">
      <c r="A82" s="91" t="s">
        <v>375</v>
      </c>
      <c r="C82" s="91" t="s">
        <v>368</v>
      </c>
      <c r="D82" s="92" t="b">
        <f t="shared" si="1"/>
        <v>1</v>
      </c>
    </row>
    <row r="83" spans="1:4">
      <c r="A83" s="91" t="s">
        <v>321</v>
      </c>
      <c r="C83" s="91" t="s">
        <v>376</v>
      </c>
      <c r="D83" s="92" t="b">
        <f t="shared" si="1"/>
        <v>1</v>
      </c>
    </row>
    <row r="84" spans="1:4">
      <c r="A84" s="91" t="s">
        <v>317</v>
      </c>
      <c r="C84" s="91" t="s">
        <v>375</v>
      </c>
      <c r="D84" s="92" t="b">
        <f t="shared" si="1"/>
        <v>1</v>
      </c>
    </row>
    <row r="85" spans="1:4">
      <c r="A85" s="91" t="s">
        <v>377</v>
      </c>
      <c r="C85" s="91" t="s">
        <v>352</v>
      </c>
      <c r="D85" s="92" t="b">
        <f t="shared" si="1"/>
        <v>1</v>
      </c>
    </row>
    <row r="86" spans="1:4">
      <c r="A86" s="91" t="s">
        <v>319</v>
      </c>
      <c r="C86" s="91" t="s">
        <v>332</v>
      </c>
      <c r="D86" s="92" t="b">
        <f t="shared" si="1"/>
        <v>1</v>
      </c>
    </row>
    <row r="87" spans="1:4">
      <c r="A87" s="91" t="s">
        <v>378</v>
      </c>
      <c r="C87" s="91" t="s">
        <v>365</v>
      </c>
      <c r="D87" s="92" t="b">
        <f t="shared" si="1"/>
        <v>1</v>
      </c>
    </row>
    <row r="88" spans="1:4">
      <c r="A88" s="91" t="s">
        <v>359</v>
      </c>
      <c r="C88" s="91" t="s">
        <v>289</v>
      </c>
      <c r="D88" s="92" t="b">
        <f t="shared" si="1"/>
        <v>1</v>
      </c>
    </row>
    <row r="89" spans="1:4">
      <c r="A89" s="91" t="s">
        <v>354</v>
      </c>
      <c r="C89" s="91" t="s">
        <v>318</v>
      </c>
      <c r="D89" s="92" t="b">
        <f t="shared" si="1"/>
        <v>1</v>
      </c>
    </row>
    <row r="90" spans="1:4">
      <c r="A90" s="91" t="s">
        <v>379</v>
      </c>
      <c r="C90" s="91" t="s">
        <v>309</v>
      </c>
      <c r="D90" s="92" t="b">
        <f t="shared" si="1"/>
        <v>1</v>
      </c>
    </row>
    <row r="91" spans="1:4">
      <c r="A91" s="91" t="s">
        <v>380</v>
      </c>
      <c r="C91" s="91" t="s">
        <v>295</v>
      </c>
      <c r="D91" s="92" t="b">
        <f t="shared" si="1"/>
        <v>1</v>
      </c>
    </row>
    <row r="92" spans="1:4">
      <c r="A92" s="91" t="s">
        <v>366</v>
      </c>
      <c r="C92" s="91" t="s">
        <v>338</v>
      </c>
      <c r="D92" s="92" t="b">
        <f t="shared" si="1"/>
        <v>1</v>
      </c>
    </row>
    <row r="93" spans="1:4">
      <c r="A93" s="91" t="s">
        <v>363</v>
      </c>
      <c r="C93" s="91" t="s">
        <v>381</v>
      </c>
      <c r="D93" s="92" t="b">
        <f t="shared" si="1"/>
        <v>1</v>
      </c>
    </row>
    <row r="94" spans="1:4">
      <c r="A94" s="91" t="s">
        <v>286</v>
      </c>
      <c r="C94" s="91" t="s">
        <v>369</v>
      </c>
      <c r="D94" s="92" t="b">
        <f t="shared" si="1"/>
        <v>1</v>
      </c>
    </row>
    <row r="95" spans="1:4">
      <c r="A95" s="91" t="s">
        <v>335</v>
      </c>
      <c r="C95" s="91" t="s">
        <v>382</v>
      </c>
      <c r="D95" s="92" t="b">
        <f t="shared" si="1"/>
        <v>1</v>
      </c>
    </row>
    <row r="96" spans="1:4">
      <c r="A96" s="91" t="s">
        <v>333</v>
      </c>
      <c r="C96" s="91" t="s">
        <v>342</v>
      </c>
      <c r="D96" s="92" t="b">
        <f t="shared" si="1"/>
        <v>1</v>
      </c>
    </row>
    <row r="97" spans="1:4">
      <c r="A97" s="91" t="s">
        <v>381</v>
      </c>
      <c r="C97" s="91" t="s">
        <v>340</v>
      </c>
      <c r="D97" s="92" t="b">
        <f t="shared" si="1"/>
        <v>1</v>
      </c>
    </row>
    <row r="98" spans="1:4">
      <c r="A98" s="91" t="s">
        <v>376</v>
      </c>
      <c r="C98" s="91" t="s">
        <v>328</v>
      </c>
      <c r="D98" s="92" t="b">
        <f t="shared" si="1"/>
        <v>1</v>
      </c>
    </row>
    <row r="99" spans="1:4">
      <c r="A99" s="91" t="s">
        <v>382</v>
      </c>
      <c r="C99" s="91" t="s">
        <v>367</v>
      </c>
      <c r="D99" s="92" t="b">
        <f t="shared" si="1"/>
        <v>1</v>
      </c>
    </row>
    <row r="100" spans="1:4">
      <c r="A100" s="91" t="s">
        <v>331</v>
      </c>
      <c r="C100" s="91" t="s">
        <v>380</v>
      </c>
      <c r="D100" s="92" t="b">
        <f t="shared" si="1"/>
        <v>1</v>
      </c>
    </row>
    <row r="101" spans="1:4">
      <c r="A101" s="91" t="s">
        <v>291</v>
      </c>
      <c r="C101" s="91" t="s">
        <v>362</v>
      </c>
      <c r="D101" s="92" t="b">
        <f t="shared" si="1"/>
        <v>1</v>
      </c>
    </row>
    <row r="102" spans="1:4">
      <c r="A102" s="91" t="s">
        <v>341</v>
      </c>
      <c r="C102" s="91" t="s">
        <v>345</v>
      </c>
      <c r="D102" s="92" t="b">
        <f t="shared" si="1"/>
        <v>1</v>
      </c>
    </row>
    <row r="103" spans="1:4">
      <c r="A103" s="91" t="s">
        <v>306</v>
      </c>
      <c r="C103" s="91" t="s">
        <v>371</v>
      </c>
      <c r="D103" s="92" t="b">
        <f t="shared" si="1"/>
        <v>1</v>
      </c>
    </row>
    <row r="104" spans="1:4">
      <c r="A104" s="91" t="s">
        <v>350</v>
      </c>
      <c r="C104" s="91" t="s">
        <v>383</v>
      </c>
      <c r="D104" s="93" t="b">
        <f t="shared" si="1"/>
        <v>0</v>
      </c>
    </row>
    <row r="105" spans="1:4">
      <c r="C105" s="91" t="s">
        <v>316</v>
      </c>
      <c r="D105" s="92" t="b">
        <f t="shared" si="1"/>
        <v>1</v>
      </c>
    </row>
    <row r="106" spans="1:4">
      <c r="C106" s="91" t="s">
        <v>314</v>
      </c>
      <c r="D106" s="92" t="b">
        <f t="shared" si="1"/>
        <v>1</v>
      </c>
    </row>
    <row r="107" spans="1:4">
      <c r="C107" s="91" t="s">
        <v>378</v>
      </c>
      <c r="D107" s="92" t="b">
        <f t="shared" si="1"/>
        <v>1</v>
      </c>
    </row>
    <row r="108" spans="1:4">
      <c r="C108" s="91" t="s">
        <v>379</v>
      </c>
      <c r="D108" s="92" t="b">
        <f t="shared" si="1"/>
        <v>1</v>
      </c>
    </row>
    <row r="109" spans="1:4">
      <c r="C109" s="91" t="s">
        <v>384</v>
      </c>
      <c r="D109" s="93" t="b">
        <f t="shared" si="1"/>
        <v>0</v>
      </c>
    </row>
    <row r="110" spans="1:4">
      <c r="C110" s="91" t="s">
        <v>377</v>
      </c>
      <c r="D110" s="92" t="b">
        <f t="shared" si="1"/>
        <v>1</v>
      </c>
    </row>
    <row r="111" spans="1:4">
      <c r="C111" s="91" t="s">
        <v>374</v>
      </c>
      <c r="D111" s="92" t="b">
        <f t="shared" si="1"/>
        <v>1</v>
      </c>
    </row>
  </sheetData>
  <autoFilter ref="C10:E111" xr:uid="{0C2A3C91-BFD6-416B-8BFA-9FB76CB32857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58425-1691-4458-B40A-648D0B3FD211}">
  <sheetPr>
    <tabColor rgb="FF0000FF"/>
  </sheetPr>
  <dimension ref="A1:I30"/>
  <sheetViews>
    <sheetView topLeftCell="A10" zoomScaleNormal="100" workbookViewId="0">
      <selection activeCell="I20" sqref="I20"/>
    </sheetView>
  </sheetViews>
  <sheetFormatPr defaultRowHeight="14.4"/>
  <cols>
    <col min="1" max="1" width="12" bestFit="1" customWidth="1"/>
    <col min="2" max="2" width="13.44140625" customWidth="1"/>
    <col min="3" max="3" width="19.5546875" customWidth="1"/>
    <col min="4" max="4" width="24.44140625" bestFit="1" customWidth="1"/>
    <col min="5" max="5" width="27.5546875" bestFit="1" customWidth="1"/>
    <col min="6" max="6" width="14.21875" bestFit="1" customWidth="1"/>
    <col min="7" max="7" width="2.21875" customWidth="1"/>
    <col min="8" max="8" width="17.5546875" bestFit="1" customWidth="1"/>
    <col min="9" max="9" width="11.77734375" bestFit="1" customWidth="1"/>
    <col min="10" max="10" width="11.5546875" bestFit="1" customWidth="1"/>
    <col min="11" max="11" width="2.21875" customWidth="1"/>
    <col min="12" max="12" width="13.21875" bestFit="1" customWidth="1"/>
  </cols>
  <sheetData>
    <row r="1" spans="1:9">
      <c r="A1" s="95" t="s">
        <v>385</v>
      </c>
      <c r="B1" s="95"/>
      <c r="C1" s="95"/>
      <c r="D1" s="95"/>
      <c r="E1" s="95"/>
      <c r="F1" s="95"/>
      <c r="G1" s="95"/>
      <c r="H1" s="95"/>
      <c r="I1" s="95"/>
    </row>
    <row r="5" spans="1:9">
      <c r="A5" s="178" t="s">
        <v>21</v>
      </c>
      <c r="B5" s="178" t="s">
        <v>386</v>
      </c>
      <c r="C5" s="178" t="s">
        <v>387</v>
      </c>
      <c r="D5" s="178" t="s">
        <v>479</v>
      </c>
      <c r="E5" s="178" t="s">
        <v>480</v>
      </c>
      <c r="H5" s="96" t="s">
        <v>387</v>
      </c>
      <c r="I5" s="96" t="s">
        <v>388</v>
      </c>
    </row>
    <row r="6" spans="1:9">
      <c r="A6" s="97">
        <v>40308</v>
      </c>
      <c r="B6" s="91" t="s">
        <v>389</v>
      </c>
      <c r="C6" s="91">
        <v>73</v>
      </c>
      <c r="D6" s="162">
        <f>VLOOKUP(C6,H:I,2,1)</f>
        <v>50</v>
      </c>
      <c r="E6" s="162">
        <f>INDEX(I:I,MATCH(C6,H:H,1))</f>
        <v>50</v>
      </c>
      <c r="H6" s="91">
        <v>0</v>
      </c>
      <c r="I6" s="98">
        <v>0</v>
      </c>
    </row>
    <row r="7" spans="1:9">
      <c r="A7" s="97">
        <v>40308</v>
      </c>
      <c r="B7" s="91" t="s">
        <v>390</v>
      </c>
      <c r="C7" s="91">
        <v>22</v>
      </c>
      <c r="D7" s="162">
        <f t="shared" ref="D7:D30" si="0">VLOOKUP(C7,H:I,2,1)</f>
        <v>0</v>
      </c>
      <c r="E7" s="162">
        <f t="shared" ref="E7:E30" si="1">INDEX(I:I,MATCH(C7,H:H,1))</f>
        <v>0</v>
      </c>
      <c r="H7" s="91">
        <v>60</v>
      </c>
      <c r="I7" s="98">
        <v>50</v>
      </c>
    </row>
    <row r="8" spans="1:9">
      <c r="A8" s="97">
        <v>40308</v>
      </c>
      <c r="B8" s="91" t="s">
        <v>391</v>
      </c>
      <c r="C8" s="91">
        <v>92</v>
      </c>
      <c r="D8" s="162">
        <f t="shared" si="0"/>
        <v>75</v>
      </c>
      <c r="E8" s="162">
        <f t="shared" si="1"/>
        <v>75</v>
      </c>
      <c r="H8" s="91">
        <v>90</v>
      </c>
      <c r="I8" s="98">
        <v>75</v>
      </c>
    </row>
    <row r="9" spans="1:9">
      <c r="A9" s="97">
        <v>40308</v>
      </c>
      <c r="B9" s="91" t="s">
        <v>392</v>
      </c>
      <c r="C9" s="91">
        <v>77</v>
      </c>
      <c r="D9" s="162">
        <f t="shared" si="0"/>
        <v>50</v>
      </c>
      <c r="E9" s="162">
        <f t="shared" si="1"/>
        <v>50</v>
      </c>
      <c r="H9" s="91">
        <v>150</v>
      </c>
      <c r="I9" s="98">
        <v>150</v>
      </c>
    </row>
    <row r="10" spans="1:9">
      <c r="A10" s="97">
        <v>40308</v>
      </c>
      <c r="B10" s="91" t="s">
        <v>393</v>
      </c>
      <c r="C10" s="91">
        <v>78</v>
      </c>
      <c r="D10" s="162">
        <f t="shared" si="0"/>
        <v>50</v>
      </c>
      <c r="E10" s="162">
        <f t="shared" si="1"/>
        <v>50</v>
      </c>
    </row>
    <row r="11" spans="1:9">
      <c r="A11" s="97">
        <v>40308</v>
      </c>
      <c r="B11" s="91" t="s">
        <v>394</v>
      </c>
      <c r="C11" s="91">
        <v>93</v>
      </c>
      <c r="D11" s="162">
        <f t="shared" si="0"/>
        <v>75</v>
      </c>
      <c r="E11" s="162">
        <f t="shared" si="1"/>
        <v>75</v>
      </c>
    </row>
    <row r="12" spans="1:9">
      <c r="A12" s="97">
        <v>40308</v>
      </c>
      <c r="B12" s="91" t="s">
        <v>395</v>
      </c>
      <c r="C12" s="91">
        <v>90</v>
      </c>
      <c r="D12" s="162">
        <f t="shared" si="0"/>
        <v>75</v>
      </c>
      <c r="E12" s="162">
        <f t="shared" si="1"/>
        <v>75</v>
      </c>
    </row>
    <row r="13" spans="1:9">
      <c r="A13" s="97">
        <v>40308</v>
      </c>
      <c r="B13" s="91" t="s">
        <v>396</v>
      </c>
      <c r="C13" s="91">
        <v>88</v>
      </c>
      <c r="D13" s="162">
        <f t="shared" si="0"/>
        <v>50</v>
      </c>
      <c r="E13" s="162">
        <f t="shared" si="1"/>
        <v>50</v>
      </c>
    </row>
    <row r="14" spans="1:9">
      <c r="A14" s="97">
        <v>40308</v>
      </c>
      <c r="B14" s="91" t="s">
        <v>397</v>
      </c>
      <c r="C14" s="91">
        <v>77</v>
      </c>
      <c r="D14" s="162">
        <f t="shared" si="0"/>
        <v>50</v>
      </c>
      <c r="E14" s="162">
        <f t="shared" si="1"/>
        <v>50</v>
      </c>
    </row>
    <row r="15" spans="1:9">
      <c r="A15" s="97">
        <v>40308</v>
      </c>
      <c r="B15" s="91" t="s">
        <v>398</v>
      </c>
      <c r="C15" s="91">
        <v>81</v>
      </c>
      <c r="D15" s="162">
        <f t="shared" si="0"/>
        <v>50</v>
      </c>
      <c r="E15" s="162">
        <f t="shared" si="1"/>
        <v>50</v>
      </c>
    </row>
    <row r="16" spans="1:9">
      <c r="A16" s="97">
        <v>40308</v>
      </c>
      <c r="B16" s="91" t="s">
        <v>399</v>
      </c>
      <c r="C16" s="91">
        <v>81</v>
      </c>
      <c r="D16" s="162">
        <f t="shared" si="0"/>
        <v>50</v>
      </c>
      <c r="E16" s="162">
        <f t="shared" si="1"/>
        <v>50</v>
      </c>
    </row>
    <row r="17" spans="1:5">
      <c r="A17" s="97">
        <v>40308</v>
      </c>
      <c r="B17" s="91" t="s">
        <v>400</v>
      </c>
      <c r="C17" s="91">
        <v>86</v>
      </c>
      <c r="D17" s="162">
        <f t="shared" si="0"/>
        <v>50</v>
      </c>
      <c r="E17" s="162">
        <f t="shared" si="1"/>
        <v>50</v>
      </c>
    </row>
    <row r="18" spans="1:5">
      <c r="A18" s="97">
        <v>40308</v>
      </c>
      <c r="B18" s="91" t="s">
        <v>401</v>
      </c>
      <c r="C18" s="91">
        <v>91</v>
      </c>
      <c r="D18" s="162">
        <f t="shared" si="0"/>
        <v>75</v>
      </c>
      <c r="E18" s="162">
        <f t="shared" si="1"/>
        <v>75</v>
      </c>
    </row>
    <row r="19" spans="1:5">
      <c r="A19" s="97">
        <v>40308</v>
      </c>
      <c r="B19" s="91" t="s">
        <v>402</v>
      </c>
      <c r="C19" s="91">
        <v>84</v>
      </c>
      <c r="D19" s="162">
        <f t="shared" si="0"/>
        <v>50</v>
      </c>
      <c r="E19" s="162">
        <f t="shared" si="1"/>
        <v>50</v>
      </c>
    </row>
    <row r="20" spans="1:5">
      <c r="A20" s="97">
        <v>40308</v>
      </c>
      <c r="B20" s="91" t="s">
        <v>403</v>
      </c>
      <c r="C20" s="91">
        <v>89</v>
      </c>
      <c r="D20" s="162">
        <f t="shared" si="0"/>
        <v>50</v>
      </c>
      <c r="E20" s="162">
        <f t="shared" si="1"/>
        <v>50</v>
      </c>
    </row>
    <row r="21" spans="1:5">
      <c r="A21" s="97">
        <v>40308</v>
      </c>
      <c r="B21" s="91" t="s">
        <v>404</v>
      </c>
      <c r="C21" s="91">
        <v>74</v>
      </c>
      <c r="D21" s="162">
        <f t="shared" si="0"/>
        <v>50</v>
      </c>
      <c r="E21" s="162">
        <f t="shared" si="1"/>
        <v>50</v>
      </c>
    </row>
    <row r="22" spans="1:5">
      <c r="A22" s="97">
        <v>40308</v>
      </c>
      <c r="B22" s="91" t="s">
        <v>405</v>
      </c>
      <c r="C22" s="91">
        <v>86</v>
      </c>
      <c r="D22" s="162">
        <f t="shared" si="0"/>
        <v>50</v>
      </c>
      <c r="E22" s="162">
        <f t="shared" si="1"/>
        <v>50</v>
      </c>
    </row>
    <row r="23" spans="1:5">
      <c r="A23" s="97">
        <v>40308</v>
      </c>
      <c r="B23" s="91" t="s">
        <v>406</v>
      </c>
      <c r="C23" s="91">
        <v>94</v>
      </c>
      <c r="D23" s="162">
        <f t="shared" si="0"/>
        <v>75</v>
      </c>
      <c r="E23" s="162">
        <f t="shared" si="1"/>
        <v>75</v>
      </c>
    </row>
    <row r="24" spans="1:5">
      <c r="A24" s="97">
        <v>40308</v>
      </c>
      <c r="B24" s="91" t="s">
        <v>407</v>
      </c>
      <c r="C24" s="91">
        <v>70</v>
      </c>
      <c r="D24" s="162">
        <f t="shared" si="0"/>
        <v>50</v>
      </c>
      <c r="E24" s="162">
        <f t="shared" si="1"/>
        <v>50</v>
      </c>
    </row>
    <row r="25" spans="1:5">
      <c r="A25" s="97">
        <v>40308</v>
      </c>
      <c r="B25" s="91" t="s">
        <v>408</v>
      </c>
      <c r="C25" s="91">
        <v>0</v>
      </c>
      <c r="D25" s="162">
        <f t="shared" si="0"/>
        <v>0</v>
      </c>
      <c r="E25" s="162">
        <f t="shared" si="1"/>
        <v>0</v>
      </c>
    </row>
    <row r="26" spans="1:5">
      <c r="A26" s="97">
        <v>40308</v>
      </c>
      <c r="B26" s="91" t="s">
        <v>409</v>
      </c>
      <c r="C26" s="91">
        <v>86</v>
      </c>
      <c r="D26" s="162">
        <f t="shared" si="0"/>
        <v>50</v>
      </c>
      <c r="E26" s="162">
        <f t="shared" si="1"/>
        <v>50</v>
      </c>
    </row>
    <row r="27" spans="1:5">
      <c r="A27" s="97">
        <v>40308</v>
      </c>
      <c r="B27" s="91" t="s">
        <v>410</v>
      </c>
      <c r="C27" s="91">
        <v>88</v>
      </c>
      <c r="D27" s="162">
        <f t="shared" si="0"/>
        <v>50</v>
      </c>
      <c r="E27" s="162">
        <f t="shared" si="1"/>
        <v>50</v>
      </c>
    </row>
    <row r="28" spans="1:5">
      <c r="A28" s="97">
        <v>40308</v>
      </c>
      <c r="B28" s="91" t="s">
        <v>411</v>
      </c>
      <c r="C28" s="91">
        <v>94</v>
      </c>
      <c r="D28" s="162">
        <f t="shared" si="0"/>
        <v>75</v>
      </c>
      <c r="E28" s="162">
        <f t="shared" si="1"/>
        <v>75</v>
      </c>
    </row>
    <row r="29" spans="1:5">
      <c r="A29" s="97">
        <v>40308</v>
      </c>
      <c r="B29" s="91" t="s">
        <v>412</v>
      </c>
      <c r="C29" s="91">
        <v>84</v>
      </c>
      <c r="D29" s="162">
        <f t="shared" si="0"/>
        <v>50</v>
      </c>
      <c r="E29" s="162">
        <f t="shared" si="1"/>
        <v>50</v>
      </c>
    </row>
    <row r="30" spans="1:5">
      <c r="A30" s="97">
        <v>40308</v>
      </c>
      <c r="B30" s="91" t="s">
        <v>413</v>
      </c>
      <c r="C30" s="91">
        <v>79</v>
      </c>
      <c r="D30" s="162">
        <f t="shared" si="0"/>
        <v>50</v>
      </c>
      <c r="E30" s="162">
        <f t="shared" si="1"/>
        <v>50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D00D1-B9FF-429D-8AB6-6926312955EB}">
  <sheetPr>
    <tabColor rgb="FF0000FF"/>
  </sheetPr>
  <dimension ref="A1:J21"/>
  <sheetViews>
    <sheetView zoomScaleNormal="100" workbookViewId="0">
      <selection activeCell="C1" sqref="C1"/>
    </sheetView>
  </sheetViews>
  <sheetFormatPr defaultRowHeight="14.4"/>
  <cols>
    <col min="1" max="1" width="16.44140625" bestFit="1" customWidth="1"/>
    <col min="2" max="8" width="9.77734375" bestFit="1" customWidth="1"/>
    <col min="9" max="9" width="7.77734375" bestFit="1" customWidth="1"/>
    <col min="10" max="10" width="14.44140625" bestFit="1" customWidth="1"/>
    <col min="27" max="27" width="15.5546875" bestFit="1" customWidth="1"/>
    <col min="28" max="28" width="11.21875" bestFit="1" customWidth="1"/>
    <col min="29" max="30" width="10.5546875" bestFit="1" customWidth="1"/>
    <col min="31" max="31" width="10.77734375" bestFit="1" customWidth="1"/>
  </cols>
  <sheetData>
    <row r="1" spans="1:10" ht="43.2">
      <c r="A1" s="99" t="s">
        <v>414</v>
      </c>
      <c r="B1" s="99"/>
      <c r="C1" s="99"/>
      <c r="D1" s="99"/>
      <c r="E1" s="99"/>
      <c r="F1" s="99"/>
      <c r="G1" s="99"/>
      <c r="H1" s="99"/>
      <c r="I1" s="99"/>
      <c r="J1" s="99"/>
    </row>
    <row r="4" spans="1:10">
      <c r="A4" s="100" t="s">
        <v>415</v>
      </c>
      <c r="B4" s="101" t="s">
        <v>416</v>
      </c>
      <c r="C4" s="101" t="s">
        <v>417</v>
      </c>
      <c r="D4" s="101" t="s">
        <v>418</v>
      </c>
      <c r="E4" s="101" t="s">
        <v>419</v>
      </c>
      <c r="F4" s="101" t="s">
        <v>420</v>
      </c>
      <c r="G4" s="101" t="s">
        <v>421</v>
      </c>
      <c r="H4" s="101" t="s">
        <v>422</v>
      </c>
      <c r="I4" s="100" t="s">
        <v>423</v>
      </c>
      <c r="J4" s="100" t="s">
        <v>424</v>
      </c>
    </row>
    <row r="5" spans="1:10">
      <c r="A5" s="101" t="s">
        <v>425</v>
      </c>
      <c r="B5" s="102">
        <v>57.97</v>
      </c>
      <c r="C5" s="102">
        <v>72.2</v>
      </c>
      <c r="D5" s="102">
        <v>39.01</v>
      </c>
      <c r="E5" s="102">
        <v>60.33</v>
      </c>
      <c r="F5" s="102">
        <v>71.400000000000006</v>
      </c>
      <c r="G5" s="102">
        <v>72.819999999999993</v>
      </c>
      <c r="H5" s="102">
        <v>60.93</v>
      </c>
      <c r="I5" s="103">
        <f>MIN(B5:H5)</f>
        <v>39.01</v>
      </c>
      <c r="J5" s="92"/>
    </row>
    <row r="6" spans="1:10">
      <c r="A6" s="101" t="s">
        <v>426</v>
      </c>
      <c r="B6" s="102">
        <v>51.67</v>
      </c>
      <c r="C6" s="102">
        <v>29.87</v>
      </c>
      <c r="D6" s="102">
        <v>52.23</v>
      </c>
      <c r="E6" s="102">
        <v>48.34</v>
      </c>
      <c r="F6" s="102">
        <v>51.37</v>
      </c>
      <c r="G6" s="102">
        <v>52.58</v>
      </c>
      <c r="H6" s="102">
        <v>51.64</v>
      </c>
      <c r="I6" s="103">
        <f t="shared" ref="I6:I21" si="0">MIN(B6:H6)</f>
        <v>29.87</v>
      </c>
      <c r="J6" s="92"/>
    </row>
    <row r="7" spans="1:10">
      <c r="A7" s="101" t="s">
        <v>427</v>
      </c>
      <c r="B7" s="102">
        <v>64.73</v>
      </c>
      <c r="C7" s="102">
        <v>40.590000000000003</v>
      </c>
      <c r="D7" s="102">
        <v>61.76</v>
      </c>
      <c r="E7" s="102">
        <v>35.56</v>
      </c>
      <c r="F7" s="102">
        <v>28.81</v>
      </c>
      <c r="G7" s="102">
        <v>74.77</v>
      </c>
      <c r="H7" s="102">
        <v>64.55</v>
      </c>
      <c r="I7" s="103">
        <f t="shared" si="0"/>
        <v>28.81</v>
      </c>
      <c r="J7" s="92"/>
    </row>
    <row r="8" spans="1:10">
      <c r="A8" s="101" t="s">
        <v>428</v>
      </c>
      <c r="B8" s="102">
        <v>73.02</v>
      </c>
      <c r="C8" s="102">
        <v>64.98</v>
      </c>
      <c r="D8" s="102">
        <v>53.34</v>
      </c>
      <c r="E8" s="102">
        <v>62.14</v>
      </c>
      <c r="F8" s="102">
        <v>29.69</v>
      </c>
      <c r="G8" s="102">
        <v>50.67</v>
      </c>
      <c r="H8" s="102">
        <v>48.59</v>
      </c>
      <c r="I8" s="103">
        <f t="shared" si="0"/>
        <v>29.69</v>
      </c>
      <c r="J8" s="92"/>
    </row>
    <row r="9" spans="1:10">
      <c r="A9" s="101" t="s">
        <v>429</v>
      </c>
      <c r="B9" s="102">
        <v>72.36</v>
      </c>
      <c r="C9" s="102">
        <v>32.44</v>
      </c>
      <c r="D9" s="102">
        <v>65.069999999999993</v>
      </c>
      <c r="E9" s="102">
        <v>35.71</v>
      </c>
      <c r="F9" s="102">
        <v>52.5</v>
      </c>
      <c r="G9" s="102">
        <v>52.86</v>
      </c>
      <c r="H9" s="102">
        <v>43</v>
      </c>
      <c r="I9" s="103">
        <f t="shared" si="0"/>
        <v>32.44</v>
      </c>
      <c r="J9" s="92"/>
    </row>
    <row r="10" spans="1:10">
      <c r="A10" s="101" t="s">
        <v>430</v>
      </c>
      <c r="B10" s="102">
        <v>47.52</v>
      </c>
      <c r="C10" s="102">
        <v>47.39</v>
      </c>
      <c r="D10" s="102">
        <v>26.32</v>
      </c>
      <c r="E10" s="102">
        <v>47.34</v>
      </c>
      <c r="F10" s="102">
        <v>49.11</v>
      </c>
      <c r="G10" s="102">
        <v>56.24</v>
      </c>
      <c r="H10" s="102">
        <v>73.069999999999993</v>
      </c>
      <c r="I10" s="103">
        <f t="shared" si="0"/>
        <v>26.32</v>
      </c>
      <c r="J10" s="92"/>
    </row>
    <row r="11" spans="1:10">
      <c r="A11" s="101" t="s">
        <v>431</v>
      </c>
      <c r="B11" s="102">
        <v>66.02</v>
      </c>
      <c r="C11" s="102">
        <v>68.8</v>
      </c>
      <c r="D11" s="102">
        <v>33.14</v>
      </c>
      <c r="E11" s="102">
        <v>60.98</v>
      </c>
      <c r="F11" s="102">
        <v>28.11</v>
      </c>
      <c r="G11" s="102">
        <v>54.45</v>
      </c>
      <c r="H11" s="102">
        <v>56.33</v>
      </c>
      <c r="I11" s="103">
        <f t="shared" si="0"/>
        <v>28.11</v>
      </c>
      <c r="J11" s="92"/>
    </row>
    <row r="12" spans="1:10">
      <c r="A12" s="101" t="s">
        <v>432</v>
      </c>
      <c r="B12" s="102">
        <v>74.569999999999993</v>
      </c>
      <c r="C12" s="102">
        <v>43.65</v>
      </c>
      <c r="D12" s="102">
        <v>41.36</v>
      </c>
      <c r="E12" s="102">
        <v>39.86</v>
      </c>
      <c r="F12" s="102">
        <v>39.22</v>
      </c>
      <c r="G12" s="102">
        <v>58.92</v>
      </c>
      <c r="H12" s="102">
        <v>67.209999999999994</v>
      </c>
      <c r="I12" s="103">
        <f t="shared" si="0"/>
        <v>39.22</v>
      </c>
      <c r="J12" s="92"/>
    </row>
    <row r="13" spans="1:10">
      <c r="A13" s="101" t="s">
        <v>433</v>
      </c>
      <c r="B13" s="102">
        <v>71.55</v>
      </c>
      <c r="C13" s="102">
        <v>55.67</v>
      </c>
      <c r="D13" s="102">
        <v>57.99</v>
      </c>
      <c r="E13" s="102">
        <v>69.540000000000006</v>
      </c>
      <c r="F13" s="102">
        <v>47.16</v>
      </c>
      <c r="G13" s="102">
        <v>72.78</v>
      </c>
      <c r="H13" s="102">
        <v>48.83</v>
      </c>
      <c r="I13" s="103">
        <f t="shared" si="0"/>
        <v>47.16</v>
      </c>
      <c r="J13" s="92"/>
    </row>
    <row r="14" spans="1:10">
      <c r="A14" s="101" t="s">
        <v>434</v>
      </c>
      <c r="B14" s="102">
        <v>50.06</v>
      </c>
      <c r="C14" s="102">
        <v>70.11</v>
      </c>
      <c r="D14" s="102">
        <v>41.98</v>
      </c>
      <c r="E14" s="102">
        <v>63.71</v>
      </c>
      <c r="F14" s="102">
        <v>51.05</v>
      </c>
      <c r="G14" s="102">
        <v>26.44</v>
      </c>
      <c r="H14" s="102">
        <v>30.49</v>
      </c>
      <c r="I14" s="103">
        <f t="shared" si="0"/>
        <v>26.44</v>
      </c>
      <c r="J14" s="92"/>
    </row>
    <row r="15" spans="1:10">
      <c r="A15" s="101" t="s">
        <v>435</v>
      </c>
      <c r="B15" s="102">
        <v>39.92</v>
      </c>
      <c r="C15" s="102">
        <v>69.05</v>
      </c>
      <c r="D15" s="102">
        <v>71.14</v>
      </c>
      <c r="E15" s="102">
        <v>62.54</v>
      </c>
      <c r="F15" s="102">
        <v>59.59</v>
      </c>
      <c r="G15" s="102">
        <v>55.17</v>
      </c>
      <c r="H15" s="102">
        <v>65.290000000000006</v>
      </c>
      <c r="I15" s="103">
        <f t="shared" si="0"/>
        <v>39.92</v>
      </c>
      <c r="J15" s="92"/>
    </row>
    <row r="16" spans="1:10">
      <c r="A16" s="101" t="s">
        <v>436</v>
      </c>
      <c r="B16" s="102">
        <v>31.03</v>
      </c>
      <c r="C16" s="102">
        <v>60.19</v>
      </c>
      <c r="D16" s="102">
        <v>31.82</v>
      </c>
      <c r="E16" s="102">
        <v>30.53</v>
      </c>
      <c r="F16" s="102">
        <v>62.71</v>
      </c>
      <c r="G16" s="102">
        <v>46.56</v>
      </c>
      <c r="H16" s="102">
        <v>44.78</v>
      </c>
      <c r="I16" s="103">
        <f t="shared" si="0"/>
        <v>30.53</v>
      </c>
      <c r="J16" s="92"/>
    </row>
    <row r="17" spans="1:10">
      <c r="A17" s="101" t="s">
        <v>437</v>
      </c>
      <c r="B17" s="102">
        <v>65.98</v>
      </c>
      <c r="C17" s="102">
        <v>49.93</v>
      </c>
      <c r="D17" s="102">
        <v>60.68</v>
      </c>
      <c r="E17" s="102">
        <v>72.040000000000006</v>
      </c>
      <c r="F17" s="102">
        <v>68.239999999999995</v>
      </c>
      <c r="G17" s="102">
        <v>55.82</v>
      </c>
      <c r="H17" s="102">
        <v>34.57</v>
      </c>
      <c r="I17" s="103">
        <f t="shared" si="0"/>
        <v>34.57</v>
      </c>
      <c r="J17" s="92"/>
    </row>
    <row r="18" spans="1:10">
      <c r="A18" s="101" t="s">
        <v>438</v>
      </c>
      <c r="B18" s="102">
        <v>40.090000000000003</v>
      </c>
      <c r="C18" s="102">
        <v>27.33</v>
      </c>
      <c r="D18" s="102">
        <v>62.3</v>
      </c>
      <c r="E18" s="102">
        <v>41.04</v>
      </c>
      <c r="F18" s="102">
        <v>44.3</v>
      </c>
      <c r="G18" s="102">
        <v>40.67</v>
      </c>
      <c r="H18" s="102">
        <v>26.93</v>
      </c>
      <c r="I18" s="103">
        <f t="shared" si="0"/>
        <v>26.93</v>
      </c>
      <c r="J18" s="92"/>
    </row>
    <row r="19" spans="1:10">
      <c r="A19" s="101" t="s">
        <v>439</v>
      </c>
      <c r="B19" s="102">
        <v>73.59</v>
      </c>
      <c r="C19" s="102">
        <v>58.8</v>
      </c>
      <c r="D19" s="102">
        <v>56.93</v>
      </c>
      <c r="E19" s="102">
        <v>47.5</v>
      </c>
      <c r="F19" s="102">
        <v>43.76</v>
      </c>
      <c r="G19" s="102">
        <v>27.49</v>
      </c>
      <c r="H19" s="102">
        <v>58.85</v>
      </c>
      <c r="I19" s="103">
        <f t="shared" si="0"/>
        <v>27.49</v>
      </c>
      <c r="J19" s="92"/>
    </row>
    <row r="20" spans="1:10">
      <c r="A20" s="101" t="s">
        <v>440</v>
      </c>
      <c r="B20" s="102">
        <v>57.86</v>
      </c>
      <c r="C20" s="102">
        <v>62.93</v>
      </c>
      <c r="D20" s="102">
        <v>48.05</v>
      </c>
      <c r="E20" s="102">
        <v>37.69</v>
      </c>
      <c r="F20" s="102">
        <v>32.81</v>
      </c>
      <c r="G20" s="102">
        <v>50.7</v>
      </c>
      <c r="H20" s="102">
        <v>46.65</v>
      </c>
      <c r="I20" s="103">
        <f t="shared" si="0"/>
        <v>32.81</v>
      </c>
      <c r="J20" s="92"/>
    </row>
    <row r="21" spans="1:10">
      <c r="A21" s="101" t="s">
        <v>441</v>
      </c>
      <c r="B21" s="102">
        <v>59.02</v>
      </c>
      <c r="C21" s="102">
        <v>42.07</v>
      </c>
      <c r="D21" s="102">
        <v>45.23</v>
      </c>
      <c r="E21" s="102">
        <v>62.1</v>
      </c>
      <c r="F21" s="102">
        <v>60.28</v>
      </c>
      <c r="G21" s="102">
        <v>52.26</v>
      </c>
      <c r="H21" s="102">
        <v>36.049999999999997</v>
      </c>
      <c r="I21" s="103">
        <f t="shared" si="0"/>
        <v>36.049999999999997</v>
      </c>
      <c r="J21" s="92"/>
    </row>
  </sheetData>
  <conditionalFormatting sqref="B5:H21">
    <cfRule type="duplicateValues" dxfId="0" priority="1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37A0E-B7F7-49CC-AF82-14F76A8381B3}">
  <sheetPr>
    <tabColor rgb="FF0000FF"/>
  </sheetPr>
  <dimension ref="A1:L93"/>
  <sheetViews>
    <sheetView zoomScale="85" zoomScaleNormal="85" workbookViewId="0">
      <selection activeCell="C1" sqref="C1"/>
    </sheetView>
  </sheetViews>
  <sheetFormatPr defaultRowHeight="14.4"/>
  <cols>
    <col min="1" max="1" width="14.5546875" bestFit="1" customWidth="1"/>
    <col min="2" max="2" width="12.77734375" customWidth="1"/>
    <col min="3" max="6" width="11" bestFit="1" customWidth="1"/>
    <col min="7" max="7" width="18.44140625" bestFit="1" customWidth="1"/>
    <col min="8" max="12" width="11" bestFit="1" customWidth="1"/>
  </cols>
  <sheetData>
    <row r="1" spans="1:12" ht="28.8">
      <c r="A1" s="99" t="s">
        <v>442</v>
      </c>
      <c r="B1" s="99"/>
      <c r="C1" s="99"/>
      <c r="D1" s="99"/>
      <c r="E1" s="99"/>
      <c r="F1" s="99"/>
      <c r="G1" s="99"/>
      <c r="H1" s="99"/>
    </row>
    <row r="3" spans="1:12">
      <c r="A3" s="96" t="s">
        <v>443</v>
      </c>
      <c r="B3" s="91" t="s">
        <v>444</v>
      </c>
    </row>
    <row r="4" spans="1:12">
      <c r="A4" s="96" t="s">
        <v>102</v>
      </c>
      <c r="B4" s="104"/>
    </row>
    <row r="6" spans="1:12">
      <c r="A6" s="90" t="s">
        <v>445</v>
      </c>
      <c r="B6" s="90" t="s">
        <v>444</v>
      </c>
      <c r="C6" s="90" t="s">
        <v>446</v>
      </c>
      <c r="D6" s="90" t="s">
        <v>447</v>
      </c>
      <c r="E6" s="90" t="s">
        <v>448</v>
      </c>
      <c r="F6" s="90" t="s">
        <v>449</v>
      </c>
      <c r="G6" s="90" t="s">
        <v>450</v>
      </c>
      <c r="H6" s="90" t="s">
        <v>451</v>
      </c>
      <c r="I6" s="90" t="s">
        <v>452</v>
      </c>
      <c r="J6" s="90" t="s">
        <v>453</v>
      </c>
      <c r="K6" s="90" t="s">
        <v>454</v>
      </c>
      <c r="L6" s="90" t="s">
        <v>455</v>
      </c>
    </row>
    <row r="7" spans="1:12">
      <c r="A7" s="98">
        <v>6236</v>
      </c>
      <c r="B7" s="98">
        <v>7325</v>
      </c>
      <c r="C7" s="98">
        <v>9421</v>
      </c>
      <c r="D7" s="98">
        <v>6520</v>
      </c>
      <c r="E7" s="98">
        <v>10403</v>
      </c>
      <c r="F7" s="98">
        <v>10746</v>
      </c>
      <c r="G7" s="98">
        <v>9700</v>
      </c>
      <c r="H7" s="98">
        <v>8536</v>
      </c>
      <c r="I7" s="98">
        <v>5199</v>
      </c>
      <c r="J7" s="98">
        <v>10997</v>
      </c>
      <c r="K7" s="98">
        <v>7730</v>
      </c>
      <c r="L7" s="98">
        <v>10232</v>
      </c>
    </row>
    <row r="8" spans="1:12">
      <c r="A8" s="98">
        <v>9620</v>
      </c>
      <c r="B8" s="98">
        <v>8201</v>
      </c>
      <c r="C8" s="98">
        <v>10415</v>
      </c>
      <c r="D8" s="98">
        <v>10754</v>
      </c>
      <c r="E8" s="98">
        <v>5134</v>
      </c>
      <c r="F8" s="98">
        <v>9262</v>
      </c>
      <c r="G8" s="98">
        <v>5648</v>
      </c>
      <c r="H8" s="98">
        <v>6731</v>
      </c>
      <c r="I8" s="98">
        <v>8529</v>
      </c>
      <c r="J8" s="98">
        <v>8518</v>
      </c>
      <c r="K8" s="98">
        <v>7593</v>
      </c>
      <c r="L8" s="98">
        <v>8192</v>
      </c>
    </row>
    <row r="9" spans="1:12">
      <c r="A9" s="98">
        <v>6422</v>
      </c>
      <c r="B9" s="98">
        <v>8750</v>
      </c>
      <c r="C9" s="98">
        <v>6679</v>
      </c>
      <c r="D9" s="98">
        <v>6913</v>
      </c>
      <c r="E9" s="98">
        <v>9010</v>
      </c>
      <c r="F9" s="98">
        <v>9361</v>
      </c>
      <c r="G9" s="98">
        <v>6262</v>
      </c>
      <c r="H9" s="98">
        <v>6368</v>
      </c>
      <c r="I9" s="98">
        <v>8294</v>
      </c>
      <c r="J9" s="98">
        <v>6223</v>
      </c>
      <c r="K9" s="98">
        <v>7005</v>
      </c>
      <c r="L9" s="98">
        <v>10495</v>
      </c>
    </row>
    <row r="10" spans="1:12">
      <c r="A10" s="98">
        <v>9808</v>
      </c>
      <c r="B10" s="98">
        <v>5900</v>
      </c>
      <c r="C10" s="98">
        <v>6554</v>
      </c>
      <c r="D10" s="98">
        <v>8031</v>
      </c>
      <c r="E10" s="98">
        <v>8231</v>
      </c>
      <c r="F10" s="98">
        <v>9168</v>
      </c>
      <c r="G10" s="98">
        <v>8678</v>
      </c>
      <c r="H10" s="98">
        <v>8897</v>
      </c>
      <c r="I10" s="98">
        <v>10017</v>
      </c>
      <c r="J10" s="98">
        <v>6377</v>
      </c>
      <c r="K10" s="98">
        <v>10319</v>
      </c>
      <c r="L10" s="98">
        <v>9520</v>
      </c>
    </row>
    <row r="11" spans="1:12">
      <c r="A11" s="98">
        <v>8884</v>
      </c>
      <c r="B11" s="98">
        <v>8988</v>
      </c>
      <c r="C11" s="98">
        <v>5520</v>
      </c>
      <c r="D11" s="98">
        <v>8825</v>
      </c>
      <c r="E11" s="98">
        <v>5522</v>
      </c>
      <c r="F11" s="98">
        <v>5812</v>
      </c>
      <c r="G11" s="98">
        <v>9472</v>
      </c>
      <c r="H11" s="98">
        <v>8465</v>
      </c>
      <c r="I11" s="98">
        <v>8909</v>
      </c>
      <c r="J11" s="98">
        <v>7298</v>
      </c>
      <c r="K11" s="98">
        <v>7283</v>
      </c>
      <c r="L11" s="98">
        <v>7809</v>
      </c>
    </row>
    <row r="12" spans="1:12">
      <c r="A12" s="98">
        <v>6147</v>
      </c>
      <c r="B12" s="98">
        <v>6025</v>
      </c>
      <c r="C12" s="98">
        <v>8787</v>
      </c>
      <c r="D12" s="98">
        <v>6796</v>
      </c>
      <c r="E12" s="98">
        <v>5286</v>
      </c>
      <c r="F12" s="98">
        <v>9269</v>
      </c>
      <c r="G12" s="98">
        <v>10571</v>
      </c>
      <c r="H12" s="98">
        <v>6999</v>
      </c>
      <c r="I12" s="98">
        <v>10085</v>
      </c>
      <c r="J12" s="98">
        <v>6163</v>
      </c>
      <c r="K12" s="98">
        <v>9024</v>
      </c>
      <c r="L12" s="98">
        <v>6980</v>
      </c>
    </row>
    <row r="13" spans="1:12">
      <c r="A13" s="98">
        <v>5000</v>
      </c>
      <c r="B13" s="98">
        <v>9513</v>
      </c>
      <c r="C13" s="98">
        <v>9272</v>
      </c>
      <c r="D13" s="98">
        <v>5242</v>
      </c>
      <c r="E13" s="98">
        <v>7492</v>
      </c>
      <c r="F13" s="98">
        <v>6309</v>
      </c>
      <c r="G13" s="98">
        <v>8721</v>
      </c>
      <c r="H13" s="98">
        <v>8409</v>
      </c>
      <c r="I13" s="98">
        <v>7660</v>
      </c>
      <c r="J13" s="98">
        <v>9832</v>
      </c>
      <c r="K13" s="98">
        <v>9017</v>
      </c>
      <c r="L13" s="98">
        <v>5525</v>
      </c>
    </row>
    <row r="14" spans="1:12">
      <c r="A14" s="98">
        <v>6970</v>
      </c>
      <c r="B14" s="98">
        <v>9239</v>
      </c>
      <c r="C14" s="98">
        <v>5181</v>
      </c>
      <c r="D14" s="98">
        <v>10581</v>
      </c>
      <c r="E14" s="98">
        <v>9348</v>
      </c>
      <c r="F14" s="98">
        <v>10450</v>
      </c>
      <c r="G14" s="98">
        <v>8428</v>
      </c>
      <c r="H14" s="98">
        <v>5009</v>
      </c>
      <c r="I14" s="98">
        <v>6717</v>
      </c>
      <c r="J14" s="98">
        <v>10855</v>
      </c>
      <c r="K14" s="98">
        <v>10702</v>
      </c>
      <c r="L14" s="98">
        <v>5606</v>
      </c>
    </row>
    <row r="15" spans="1:12">
      <c r="A15" s="98">
        <v>6273</v>
      </c>
      <c r="B15" s="98">
        <v>5430</v>
      </c>
      <c r="C15" s="98">
        <v>8289</v>
      </c>
      <c r="D15" s="98">
        <v>10612</v>
      </c>
      <c r="E15" s="98">
        <v>8322</v>
      </c>
      <c r="F15" s="98">
        <v>7308</v>
      </c>
      <c r="G15" s="98">
        <v>7147</v>
      </c>
      <c r="H15" s="98">
        <v>8587</v>
      </c>
      <c r="I15" s="98">
        <v>8432</v>
      </c>
      <c r="J15" s="98">
        <v>8694</v>
      </c>
      <c r="K15" s="98">
        <v>10120</v>
      </c>
      <c r="L15" s="98">
        <v>10544</v>
      </c>
    </row>
    <row r="16" spans="1:12">
      <c r="A16" s="98">
        <v>7001</v>
      </c>
      <c r="B16" s="98">
        <v>9938</v>
      </c>
      <c r="C16" s="98">
        <v>5568</v>
      </c>
      <c r="D16" s="98">
        <v>5034</v>
      </c>
      <c r="E16" s="98">
        <v>8396</v>
      </c>
      <c r="F16" s="98">
        <v>10063</v>
      </c>
      <c r="G16" s="98">
        <v>10443</v>
      </c>
      <c r="H16" s="98">
        <v>8114</v>
      </c>
      <c r="I16" s="98">
        <v>8211</v>
      </c>
      <c r="J16" s="98">
        <v>10696</v>
      </c>
      <c r="K16" s="98">
        <v>9500</v>
      </c>
      <c r="L16" s="98">
        <v>8350</v>
      </c>
    </row>
    <row r="17" spans="1:12">
      <c r="A17" s="98">
        <v>6653</v>
      </c>
      <c r="B17" s="98">
        <v>6483</v>
      </c>
      <c r="C17" s="98">
        <v>6388</v>
      </c>
      <c r="D17" s="98">
        <v>6938</v>
      </c>
      <c r="E17" s="98">
        <v>9610</v>
      </c>
      <c r="F17" s="98">
        <v>9826</v>
      </c>
      <c r="G17" s="98">
        <v>8223</v>
      </c>
      <c r="H17" s="98">
        <v>5232</v>
      </c>
      <c r="I17" s="98">
        <v>10847</v>
      </c>
      <c r="J17" s="98">
        <v>5015</v>
      </c>
      <c r="K17" s="98">
        <v>6125</v>
      </c>
      <c r="L17" s="98">
        <v>6869</v>
      </c>
    </row>
    <row r="18" spans="1:12">
      <c r="A18" s="98">
        <v>6600</v>
      </c>
      <c r="B18" s="98">
        <v>5280</v>
      </c>
      <c r="C18" s="98">
        <v>10331</v>
      </c>
      <c r="D18" s="98">
        <v>9594</v>
      </c>
      <c r="E18" s="98">
        <v>8125</v>
      </c>
      <c r="F18" s="98">
        <v>7577</v>
      </c>
      <c r="G18" s="98">
        <v>10658</v>
      </c>
      <c r="H18" s="98">
        <v>8030</v>
      </c>
      <c r="I18" s="98">
        <v>8402</v>
      </c>
      <c r="J18" s="98">
        <v>6372</v>
      </c>
      <c r="K18" s="98">
        <v>10345</v>
      </c>
      <c r="L18" s="98">
        <v>5480</v>
      </c>
    </row>
    <row r="19" spans="1:12">
      <c r="A19" s="98">
        <v>10889</v>
      </c>
      <c r="B19" s="98">
        <v>10349</v>
      </c>
      <c r="C19" s="98">
        <v>9273</v>
      </c>
      <c r="D19" s="98">
        <v>8365</v>
      </c>
      <c r="E19" s="98">
        <v>8120</v>
      </c>
      <c r="F19" s="98">
        <v>5817</v>
      </c>
      <c r="G19" s="98">
        <v>7853</v>
      </c>
      <c r="H19" s="98">
        <v>6668</v>
      </c>
      <c r="I19" s="98">
        <v>8918</v>
      </c>
      <c r="J19" s="98">
        <v>7982</v>
      </c>
      <c r="K19" s="98">
        <v>8951</v>
      </c>
      <c r="L19" s="98">
        <v>10102</v>
      </c>
    </row>
    <row r="20" spans="1:12">
      <c r="A20" s="98">
        <v>9564</v>
      </c>
      <c r="B20" s="98">
        <v>6001</v>
      </c>
      <c r="C20" s="98">
        <v>9006</v>
      </c>
      <c r="D20" s="98">
        <v>9989</v>
      </c>
      <c r="E20" s="98">
        <v>10201</v>
      </c>
      <c r="F20" s="98">
        <v>9303</v>
      </c>
      <c r="G20" s="98">
        <v>6515</v>
      </c>
      <c r="H20" s="98">
        <v>6460</v>
      </c>
      <c r="I20" s="98">
        <v>6466</v>
      </c>
      <c r="J20" s="98">
        <v>5129</v>
      </c>
      <c r="K20" s="98">
        <v>7976</v>
      </c>
      <c r="L20" s="98">
        <v>8941</v>
      </c>
    </row>
    <row r="21" spans="1:12">
      <c r="A21" s="98">
        <v>8082</v>
      </c>
      <c r="B21" s="98">
        <v>8562</v>
      </c>
      <c r="C21" s="98">
        <v>5421</v>
      </c>
      <c r="D21" s="98">
        <v>6095</v>
      </c>
      <c r="E21" s="98">
        <v>10853</v>
      </c>
      <c r="F21" s="98">
        <v>10556</v>
      </c>
      <c r="G21" s="98">
        <v>10823</v>
      </c>
      <c r="H21" s="98">
        <v>7653</v>
      </c>
      <c r="I21" s="98">
        <v>10535</v>
      </c>
      <c r="J21" s="98">
        <v>10693</v>
      </c>
      <c r="K21" s="98">
        <v>9098</v>
      </c>
      <c r="L21" s="98">
        <v>7647</v>
      </c>
    </row>
    <row r="22" spans="1:12">
      <c r="A22" s="98">
        <v>5831</v>
      </c>
      <c r="B22" s="98">
        <v>9564</v>
      </c>
      <c r="C22" s="98">
        <v>6204</v>
      </c>
      <c r="D22" s="98">
        <v>9750</v>
      </c>
      <c r="E22" s="98">
        <v>6835</v>
      </c>
      <c r="F22" s="98">
        <v>6814</v>
      </c>
      <c r="G22" s="98">
        <v>8862</v>
      </c>
      <c r="H22" s="98">
        <v>5928</v>
      </c>
      <c r="I22" s="98">
        <v>8710</v>
      </c>
      <c r="J22" s="98">
        <v>5087</v>
      </c>
      <c r="K22" s="98">
        <v>8656</v>
      </c>
      <c r="L22" s="98">
        <v>7148</v>
      </c>
    </row>
    <row r="23" spans="1:12">
      <c r="A23" s="98">
        <v>5677</v>
      </c>
      <c r="B23" s="98">
        <v>10487</v>
      </c>
      <c r="C23" s="98">
        <v>6848</v>
      </c>
      <c r="D23" s="98">
        <v>10646</v>
      </c>
      <c r="E23" s="98">
        <v>7557</v>
      </c>
      <c r="F23" s="98">
        <v>6390</v>
      </c>
      <c r="G23" s="98">
        <v>10581</v>
      </c>
      <c r="H23" s="98">
        <v>8137</v>
      </c>
      <c r="I23" s="98">
        <v>8313</v>
      </c>
      <c r="J23" s="98">
        <v>7896</v>
      </c>
      <c r="K23" s="98">
        <v>9983</v>
      </c>
      <c r="L23" s="98">
        <v>6373</v>
      </c>
    </row>
    <row r="24" spans="1:12">
      <c r="A24" s="98">
        <v>9478</v>
      </c>
      <c r="B24" s="98">
        <v>8797</v>
      </c>
      <c r="C24" s="98">
        <v>5542</v>
      </c>
      <c r="D24" s="98">
        <v>8969</v>
      </c>
      <c r="E24" s="98">
        <v>5056</v>
      </c>
      <c r="F24" s="98">
        <v>8407</v>
      </c>
      <c r="G24" s="98">
        <v>8940</v>
      </c>
      <c r="H24" s="98">
        <v>8411</v>
      </c>
      <c r="I24" s="98">
        <v>10406</v>
      </c>
      <c r="J24" s="98">
        <v>9858</v>
      </c>
      <c r="K24" s="98">
        <v>6926</v>
      </c>
      <c r="L24" s="98">
        <v>9089</v>
      </c>
    </row>
    <row r="25" spans="1:12">
      <c r="A25" s="98">
        <v>6859</v>
      </c>
      <c r="B25" s="98">
        <v>9917</v>
      </c>
      <c r="C25" s="98">
        <v>7619</v>
      </c>
      <c r="D25" s="98">
        <v>7734</v>
      </c>
      <c r="E25" s="98">
        <v>6525</v>
      </c>
      <c r="F25" s="98">
        <v>9793</v>
      </c>
      <c r="G25" s="98">
        <v>7033</v>
      </c>
      <c r="H25" s="98">
        <v>6777</v>
      </c>
      <c r="I25" s="98">
        <v>10766</v>
      </c>
      <c r="J25" s="98">
        <v>10046</v>
      </c>
      <c r="K25" s="98">
        <v>9938</v>
      </c>
      <c r="L25" s="98">
        <v>8298</v>
      </c>
    </row>
    <row r="26" spans="1:12">
      <c r="A26" s="98">
        <v>8288</v>
      </c>
      <c r="B26" s="98">
        <v>5945</v>
      </c>
      <c r="C26" s="98">
        <v>7375</v>
      </c>
      <c r="D26" s="98">
        <v>10576</v>
      </c>
      <c r="E26" s="98">
        <v>5915</v>
      </c>
      <c r="F26" s="98">
        <v>9080</v>
      </c>
      <c r="G26" s="98">
        <v>9214</v>
      </c>
      <c r="H26" s="98">
        <v>8065</v>
      </c>
      <c r="I26" s="98">
        <v>7026</v>
      </c>
      <c r="J26" s="98">
        <v>6991</v>
      </c>
      <c r="K26" s="98">
        <v>5121</v>
      </c>
      <c r="L26" s="98">
        <v>7195</v>
      </c>
    </row>
    <row r="27" spans="1:12">
      <c r="A27" s="98">
        <v>9669</v>
      </c>
      <c r="B27" s="98">
        <v>7469</v>
      </c>
      <c r="C27" s="98">
        <v>9715</v>
      </c>
      <c r="D27" s="98">
        <v>10633</v>
      </c>
      <c r="E27" s="98">
        <v>5135</v>
      </c>
      <c r="F27" s="98">
        <v>7888</v>
      </c>
      <c r="G27" s="98">
        <v>8621</v>
      </c>
      <c r="H27" s="98">
        <v>6117</v>
      </c>
      <c r="I27" s="98">
        <v>7201</v>
      </c>
      <c r="J27" s="98">
        <v>10343</v>
      </c>
      <c r="K27" s="98">
        <v>6098</v>
      </c>
      <c r="L27" s="98">
        <v>6133</v>
      </c>
    </row>
    <row r="28" spans="1:12">
      <c r="A28" s="98">
        <v>10725</v>
      </c>
      <c r="B28" s="98">
        <v>8769</v>
      </c>
      <c r="C28" s="98">
        <v>8528</v>
      </c>
      <c r="D28" s="98">
        <v>10395</v>
      </c>
      <c r="E28" s="98">
        <v>10712</v>
      </c>
      <c r="F28" s="98">
        <v>10709</v>
      </c>
      <c r="G28" s="98">
        <v>5323</v>
      </c>
      <c r="H28" s="98">
        <v>6036</v>
      </c>
      <c r="I28" s="98">
        <v>8737</v>
      </c>
      <c r="J28" s="98">
        <v>10579</v>
      </c>
      <c r="K28" s="98">
        <v>8188</v>
      </c>
      <c r="L28" s="98">
        <v>9057</v>
      </c>
    </row>
    <row r="29" spans="1:12">
      <c r="A29" s="98">
        <v>7803</v>
      </c>
      <c r="B29" s="98">
        <v>8620</v>
      </c>
      <c r="C29" s="98">
        <v>5792</v>
      </c>
      <c r="D29" s="98">
        <v>7557</v>
      </c>
      <c r="E29" s="98">
        <v>8041</v>
      </c>
      <c r="F29" s="98">
        <v>8900</v>
      </c>
      <c r="G29" s="98">
        <v>5315</v>
      </c>
      <c r="H29" s="98">
        <v>5582</v>
      </c>
      <c r="I29" s="98">
        <v>8763</v>
      </c>
      <c r="J29" s="98">
        <v>10205</v>
      </c>
      <c r="K29" s="98">
        <v>5407</v>
      </c>
      <c r="L29" s="98">
        <v>8462</v>
      </c>
    </row>
    <row r="30" spans="1:12">
      <c r="A30" s="98">
        <v>5955</v>
      </c>
      <c r="B30" s="98">
        <v>9963</v>
      </c>
      <c r="C30" s="98">
        <v>10361</v>
      </c>
      <c r="D30" s="98">
        <v>8478</v>
      </c>
      <c r="E30" s="98">
        <v>10925</v>
      </c>
      <c r="F30" s="98">
        <v>8152</v>
      </c>
      <c r="G30" s="98">
        <v>8468</v>
      </c>
      <c r="H30" s="98">
        <v>10058</v>
      </c>
      <c r="I30" s="98">
        <v>9755</v>
      </c>
      <c r="J30" s="98">
        <v>9742</v>
      </c>
      <c r="K30" s="98">
        <v>6815</v>
      </c>
      <c r="L30" s="98">
        <v>5824</v>
      </c>
    </row>
    <row r="31" spans="1:12">
      <c r="A31" s="98">
        <v>9067</v>
      </c>
      <c r="B31" s="98">
        <v>9963</v>
      </c>
      <c r="C31" s="98">
        <v>9323</v>
      </c>
      <c r="D31" s="98">
        <v>10270</v>
      </c>
      <c r="E31" s="98">
        <v>7507</v>
      </c>
      <c r="F31" s="98">
        <v>9542</v>
      </c>
      <c r="G31" s="98">
        <v>10199</v>
      </c>
      <c r="H31" s="98">
        <v>5233</v>
      </c>
      <c r="I31" s="98">
        <v>8017</v>
      </c>
      <c r="J31" s="98">
        <v>6163</v>
      </c>
      <c r="K31" s="98">
        <v>9665</v>
      </c>
      <c r="L31" s="98">
        <v>7921</v>
      </c>
    </row>
    <row r="32" spans="1:12">
      <c r="A32" s="98">
        <v>10099</v>
      </c>
      <c r="B32" s="98">
        <v>5820</v>
      </c>
      <c r="C32" s="98">
        <v>7802</v>
      </c>
      <c r="D32" s="98">
        <v>10962</v>
      </c>
      <c r="E32" s="98">
        <v>9983</v>
      </c>
      <c r="F32" s="98">
        <v>5911</v>
      </c>
      <c r="G32" s="98">
        <v>10803</v>
      </c>
      <c r="H32" s="98">
        <v>8710</v>
      </c>
      <c r="I32" s="98">
        <v>6103</v>
      </c>
      <c r="J32" s="98">
        <v>9535</v>
      </c>
      <c r="K32" s="98">
        <v>6056</v>
      </c>
      <c r="L32" s="98">
        <v>8117</v>
      </c>
    </row>
    <row r="33" spans="1:12">
      <c r="A33" s="98">
        <v>6723</v>
      </c>
      <c r="B33" s="98">
        <v>8518</v>
      </c>
      <c r="C33" s="98">
        <v>5653</v>
      </c>
      <c r="D33" s="98">
        <v>8361</v>
      </c>
      <c r="E33" s="98">
        <v>7281</v>
      </c>
      <c r="F33" s="98">
        <v>6605</v>
      </c>
      <c r="G33" s="98">
        <v>6285</v>
      </c>
      <c r="H33" s="98">
        <v>9135</v>
      </c>
      <c r="I33" s="98">
        <v>5703</v>
      </c>
      <c r="J33" s="98">
        <v>5288</v>
      </c>
      <c r="K33" s="98">
        <v>10974</v>
      </c>
      <c r="L33" s="98">
        <v>5193</v>
      </c>
    </row>
    <row r="34" spans="1:12">
      <c r="A34" s="98">
        <v>7207</v>
      </c>
      <c r="B34" s="98">
        <v>5930</v>
      </c>
      <c r="C34" s="98">
        <v>8186</v>
      </c>
      <c r="D34" s="98">
        <v>7540</v>
      </c>
      <c r="E34" s="98">
        <v>7646</v>
      </c>
      <c r="F34" s="98">
        <v>10343</v>
      </c>
      <c r="G34" s="98">
        <v>7318</v>
      </c>
      <c r="H34" s="98">
        <v>10269</v>
      </c>
      <c r="I34" s="98">
        <v>8261</v>
      </c>
      <c r="J34" s="98">
        <v>9231</v>
      </c>
      <c r="K34" s="98">
        <v>6262</v>
      </c>
      <c r="L34" s="98">
        <v>8783</v>
      </c>
    </row>
    <row r="35" spans="1:12">
      <c r="A35" s="98">
        <v>10694</v>
      </c>
      <c r="B35" s="98">
        <v>6816</v>
      </c>
      <c r="C35" s="98">
        <v>7906</v>
      </c>
      <c r="D35" s="98">
        <v>6746</v>
      </c>
      <c r="E35" s="98">
        <v>8555</v>
      </c>
      <c r="F35" s="98">
        <v>9635</v>
      </c>
      <c r="G35" s="98">
        <v>5324</v>
      </c>
      <c r="H35" s="98">
        <v>10640</v>
      </c>
      <c r="I35" s="98">
        <v>8480</v>
      </c>
      <c r="J35" s="98">
        <v>9433</v>
      </c>
      <c r="K35" s="98">
        <v>5078</v>
      </c>
      <c r="L35" s="98">
        <v>6709</v>
      </c>
    </row>
    <row r="36" spans="1:12">
      <c r="A36" s="98">
        <v>9856</v>
      </c>
      <c r="B36" s="98">
        <v>6677</v>
      </c>
      <c r="C36" s="98">
        <v>6320</v>
      </c>
      <c r="D36" s="98">
        <v>10218</v>
      </c>
      <c r="E36" s="98">
        <v>10143</v>
      </c>
      <c r="F36" s="98">
        <v>10677</v>
      </c>
      <c r="G36" s="98">
        <v>10932</v>
      </c>
      <c r="H36" s="98">
        <v>7506</v>
      </c>
      <c r="I36" s="98">
        <v>5781</v>
      </c>
      <c r="J36" s="98">
        <v>8607</v>
      </c>
      <c r="K36" s="98">
        <v>5302</v>
      </c>
      <c r="L36" s="98">
        <v>6566</v>
      </c>
    </row>
    <row r="37" spans="1:12">
      <c r="A37" s="98">
        <v>5839</v>
      </c>
      <c r="B37" s="98">
        <v>9320</v>
      </c>
      <c r="C37" s="98">
        <v>7714</v>
      </c>
      <c r="D37" s="98">
        <v>10772</v>
      </c>
      <c r="E37" s="98">
        <v>9676</v>
      </c>
      <c r="F37" s="98">
        <v>7711</v>
      </c>
      <c r="G37" s="98">
        <v>10201</v>
      </c>
      <c r="H37" s="98">
        <v>7722</v>
      </c>
      <c r="I37" s="98">
        <v>10587</v>
      </c>
      <c r="J37" s="98">
        <v>10056</v>
      </c>
      <c r="K37" s="98">
        <v>6142</v>
      </c>
      <c r="L37" s="98">
        <v>5635</v>
      </c>
    </row>
    <row r="38" spans="1:12">
      <c r="A38" s="98">
        <v>8767</v>
      </c>
      <c r="B38" s="98">
        <v>5606</v>
      </c>
      <c r="C38" s="98">
        <v>8493</v>
      </c>
      <c r="D38" s="98">
        <v>6999</v>
      </c>
      <c r="E38" s="98">
        <v>10751</v>
      </c>
      <c r="F38" s="98">
        <v>5093</v>
      </c>
      <c r="G38" s="98">
        <v>5923</v>
      </c>
      <c r="H38" s="98">
        <v>7325</v>
      </c>
      <c r="I38" s="98">
        <v>7753</v>
      </c>
      <c r="J38" s="98">
        <v>5402</v>
      </c>
      <c r="K38" s="98">
        <v>6531</v>
      </c>
      <c r="L38" s="98">
        <v>6653</v>
      </c>
    </row>
    <row r="39" spans="1:12">
      <c r="A39" s="98">
        <v>5527</v>
      </c>
      <c r="B39" s="98">
        <v>6553</v>
      </c>
      <c r="C39" s="98">
        <v>5506</v>
      </c>
      <c r="D39" s="98">
        <v>5356</v>
      </c>
      <c r="E39" s="98">
        <v>7604</v>
      </c>
      <c r="F39" s="98">
        <v>8403</v>
      </c>
      <c r="G39" s="98">
        <v>7412</v>
      </c>
      <c r="H39" s="98">
        <v>10653</v>
      </c>
      <c r="I39" s="98">
        <v>10499</v>
      </c>
      <c r="J39" s="98">
        <v>9016</v>
      </c>
      <c r="K39" s="98">
        <v>6178</v>
      </c>
      <c r="L39" s="98">
        <v>9519</v>
      </c>
    </row>
    <row r="40" spans="1:12">
      <c r="A40" s="98">
        <v>10380</v>
      </c>
      <c r="B40" s="98">
        <v>10553</v>
      </c>
      <c r="C40" s="98">
        <v>9508</v>
      </c>
      <c r="D40" s="98">
        <v>5176</v>
      </c>
      <c r="E40" s="98">
        <v>5568</v>
      </c>
      <c r="F40" s="98">
        <v>7057</v>
      </c>
      <c r="G40" s="98">
        <v>6104</v>
      </c>
      <c r="H40" s="98">
        <v>8382</v>
      </c>
      <c r="I40" s="98">
        <v>6503</v>
      </c>
      <c r="J40" s="98">
        <v>5257</v>
      </c>
      <c r="K40" s="98">
        <v>9170</v>
      </c>
      <c r="L40" s="98">
        <v>10531</v>
      </c>
    </row>
    <row r="41" spans="1:12">
      <c r="A41" s="98">
        <v>8687</v>
      </c>
      <c r="B41" s="98">
        <v>5385</v>
      </c>
      <c r="C41" s="98">
        <v>5803</v>
      </c>
      <c r="D41" s="98">
        <v>8389</v>
      </c>
      <c r="E41" s="98">
        <v>5721</v>
      </c>
      <c r="F41" s="98">
        <v>10325</v>
      </c>
      <c r="G41" s="98">
        <v>9424</v>
      </c>
      <c r="H41" s="98">
        <v>8919</v>
      </c>
      <c r="I41" s="98">
        <v>5596</v>
      </c>
      <c r="J41" s="98">
        <v>10318</v>
      </c>
      <c r="K41" s="98">
        <v>5455</v>
      </c>
      <c r="L41" s="98">
        <v>9570</v>
      </c>
    </row>
    <row r="42" spans="1:12">
      <c r="A42" s="98">
        <v>7862</v>
      </c>
      <c r="B42" s="98">
        <v>10443</v>
      </c>
      <c r="C42" s="98">
        <v>9210</v>
      </c>
      <c r="D42" s="98">
        <v>5633</v>
      </c>
      <c r="E42" s="98">
        <v>10208</v>
      </c>
      <c r="F42" s="98">
        <v>8908</v>
      </c>
      <c r="G42" s="98">
        <v>8957</v>
      </c>
      <c r="H42" s="98">
        <v>5358</v>
      </c>
      <c r="I42" s="98">
        <v>5199</v>
      </c>
      <c r="J42" s="98">
        <v>8822</v>
      </c>
      <c r="K42" s="98">
        <v>5698</v>
      </c>
      <c r="L42" s="98">
        <v>5152</v>
      </c>
    </row>
    <row r="43" spans="1:12">
      <c r="A43" s="98">
        <v>5622</v>
      </c>
      <c r="B43" s="98">
        <v>10077</v>
      </c>
      <c r="C43" s="98">
        <v>10398</v>
      </c>
      <c r="D43" s="98">
        <v>8886</v>
      </c>
      <c r="E43" s="98">
        <v>7422</v>
      </c>
      <c r="F43" s="98">
        <v>6182</v>
      </c>
      <c r="G43" s="98">
        <v>10160</v>
      </c>
      <c r="H43" s="98">
        <v>10709</v>
      </c>
      <c r="I43" s="98">
        <v>10829</v>
      </c>
      <c r="J43" s="98">
        <v>9018</v>
      </c>
      <c r="K43" s="98">
        <v>10974</v>
      </c>
      <c r="L43" s="98">
        <v>5576</v>
      </c>
    </row>
    <row r="44" spans="1:12">
      <c r="A44" s="98">
        <v>8316</v>
      </c>
      <c r="B44" s="98">
        <v>9216</v>
      </c>
      <c r="C44" s="98">
        <v>7441</v>
      </c>
      <c r="D44" s="98">
        <v>6054</v>
      </c>
      <c r="E44" s="98">
        <v>9222</v>
      </c>
      <c r="F44" s="98">
        <v>6135</v>
      </c>
      <c r="G44" s="98">
        <v>6539</v>
      </c>
      <c r="H44" s="98">
        <v>6065</v>
      </c>
      <c r="I44" s="98">
        <v>5267</v>
      </c>
      <c r="J44" s="98">
        <v>5043</v>
      </c>
      <c r="K44" s="98">
        <v>8933</v>
      </c>
      <c r="L44" s="98">
        <v>7704</v>
      </c>
    </row>
    <row r="45" spans="1:12">
      <c r="A45" s="98">
        <v>6577</v>
      </c>
      <c r="B45" s="98">
        <v>10584</v>
      </c>
      <c r="C45" s="98">
        <v>9889</v>
      </c>
      <c r="D45" s="98">
        <v>9061</v>
      </c>
      <c r="E45" s="98">
        <v>5038</v>
      </c>
      <c r="F45" s="98">
        <v>8350</v>
      </c>
      <c r="G45" s="98">
        <v>10187</v>
      </c>
      <c r="H45" s="98">
        <v>10585</v>
      </c>
      <c r="I45" s="98">
        <v>5242</v>
      </c>
      <c r="J45" s="98">
        <v>7416</v>
      </c>
      <c r="K45" s="98">
        <v>8290</v>
      </c>
      <c r="L45" s="98">
        <v>8367</v>
      </c>
    </row>
    <row r="46" spans="1:12">
      <c r="A46" s="98">
        <v>5783</v>
      </c>
      <c r="B46" s="98">
        <v>5431</v>
      </c>
      <c r="C46" s="98">
        <v>8667</v>
      </c>
      <c r="D46" s="98">
        <v>10798</v>
      </c>
      <c r="E46" s="98">
        <v>9103</v>
      </c>
      <c r="F46" s="98">
        <v>6088</v>
      </c>
      <c r="G46" s="98">
        <v>7433</v>
      </c>
      <c r="H46" s="98">
        <v>7934</v>
      </c>
      <c r="I46" s="98">
        <v>9899</v>
      </c>
      <c r="J46" s="98">
        <v>10737</v>
      </c>
      <c r="K46" s="98">
        <v>8537</v>
      </c>
      <c r="L46" s="98">
        <v>6871</v>
      </c>
    </row>
    <row r="47" spans="1:12">
      <c r="A47" s="98">
        <v>6085</v>
      </c>
      <c r="B47" s="98">
        <v>5407</v>
      </c>
      <c r="C47" s="98">
        <v>5046</v>
      </c>
      <c r="D47" s="98">
        <v>5715</v>
      </c>
      <c r="E47" s="98">
        <v>5745</v>
      </c>
      <c r="F47" s="98">
        <v>6213</v>
      </c>
      <c r="G47" s="98">
        <v>7689</v>
      </c>
      <c r="H47" s="98">
        <v>9691</v>
      </c>
      <c r="I47" s="98">
        <v>7095</v>
      </c>
      <c r="J47" s="98">
        <v>9151</v>
      </c>
      <c r="K47" s="98">
        <v>7501</v>
      </c>
      <c r="L47" s="98">
        <v>10396</v>
      </c>
    </row>
    <row r="48" spans="1:12">
      <c r="A48" s="98">
        <v>10573</v>
      </c>
      <c r="B48" s="98">
        <v>6705</v>
      </c>
      <c r="C48" s="98">
        <v>7038</v>
      </c>
      <c r="D48" s="98">
        <v>9209</v>
      </c>
      <c r="E48" s="98">
        <v>6971</v>
      </c>
      <c r="F48" s="98">
        <v>6833</v>
      </c>
      <c r="G48" s="98">
        <v>8174</v>
      </c>
      <c r="H48" s="98">
        <v>5169</v>
      </c>
      <c r="I48" s="98">
        <v>9714</v>
      </c>
      <c r="J48" s="98">
        <v>6930</v>
      </c>
      <c r="K48" s="98">
        <v>6941</v>
      </c>
      <c r="L48" s="98">
        <v>6595</v>
      </c>
    </row>
    <row r="49" spans="1:12">
      <c r="A49" s="98">
        <v>10475</v>
      </c>
      <c r="B49" s="98">
        <v>5938</v>
      </c>
      <c r="C49" s="98">
        <v>8564</v>
      </c>
      <c r="D49" s="98">
        <v>6740</v>
      </c>
      <c r="E49" s="98">
        <v>6894</v>
      </c>
      <c r="F49" s="98">
        <v>6488</v>
      </c>
      <c r="G49" s="98">
        <v>10489</v>
      </c>
      <c r="H49" s="98">
        <v>8067</v>
      </c>
      <c r="I49" s="98">
        <v>7002</v>
      </c>
      <c r="J49" s="98">
        <v>10261</v>
      </c>
      <c r="K49" s="98">
        <v>5881</v>
      </c>
      <c r="L49" s="98">
        <v>7296</v>
      </c>
    </row>
    <row r="50" spans="1:12">
      <c r="A50" s="98">
        <v>5893</v>
      </c>
      <c r="B50" s="98">
        <v>7072</v>
      </c>
      <c r="C50" s="98">
        <v>10097</v>
      </c>
      <c r="D50" s="98">
        <v>8190</v>
      </c>
      <c r="E50" s="98">
        <v>6348</v>
      </c>
      <c r="F50" s="98">
        <v>10381</v>
      </c>
      <c r="G50" s="98">
        <v>8656</v>
      </c>
      <c r="H50" s="98">
        <v>10974</v>
      </c>
      <c r="I50" s="98">
        <v>7685</v>
      </c>
      <c r="J50" s="98">
        <v>8039</v>
      </c>
      <c r="K50" s="98">
        <v>5945</v>
      </c>
      <c r="L50" s="98">
        <v>6147</v>
      </c>
    </row>
    <row r="51" spans="1:12">
      <c r="A51" s="98">
        <v>6201</v>
      </c>
      <c r="B51" s="98">
        <v>8515</v>
      </c>
      <c r="C51" s="98">
        <v>8224</v>
      </c>
      <c r="D51" s="98">
        <v>5499</v>
      </c>
      <c r="E51" s="98">
        <v>8892</v>
      </c>
      <c r="F51" s="98">
        <v>6661</v>
      </c>
      <c r="G51" s="98">
        <v>5364</v>
      </c>
      <c r="H51" s="98">
        <v>7057</v>
      </c>
      <c r="I51" s="98">
        <v>9208</v>
      </c>
      <c r="J51" s="98">
        <v>8075</v>
      </c>
      <c r="K51" s="98">
        <v>5149</v>
      </c>
      <c r="L51" s="98">
        <v>5221</v>
      </c>
    </row>
    <row r="52" spans="1:12">
      <c r="A52" s="98">
        <v>5543</v>
      </c>
      <c r="B52" s="98">
        <v>7428</v>
      </c>
      <c r="C52" s="98">
        <v>7400</v>
      </c>
      <c r="D52" s="98">
        <v>6944</v>
      </c>
      <c r="E52" s="98">
        <v>6634</v>
      </c>
      <c r="F52" s="98">
        <v>7560</v>
      </c>
      <c r="G52" s="98">
        <v>9809</v>
      </c>
      <c r="H52" s="98">
        <v>6869</v>
      </c>
      <c r="I52" s="98">
        <v>9620</v>
      </c>
      <c r="J52" s="98">
        <v>8122</v>
      </c>
      <c r="K52" s="98">
        <v>7036</v>
      </c>
      <c r="L52" s="98">
        <v>5462</v>
      </c>
    </row>
    <row r="53" spans="1:12">
      <c r="A53" s="98">
        <v>7199</v>
      </c>
      <c r="B53" s="98">
        <v>10718</v>
      </c>
      <c r="C53" s="98">
        <v>8306</v>
      </c>
      <c r="D53" s="98">
        <v>10986</v>
      </c>
      <c r="E53" s="98">
        <v>7630</v>
      </c>
      <c r="F53" s="98">
        <v>6939</v>
      </c>
      <c r="G53" s="98">
        <v>6492</v>
      </c>
      <c r="H53" s="98">
        <v>6450</v>
      </c>
      <c r="I53" s="98">
        <v>6206</v>
      </c>
      <c r="J53" s="98">
        <v>8209</v>
      </c>
      <c r="K53" s="98">
        <v>9126</v>
      </c>
      <c r="L53" s="98">
        <v>8768</v>
      </c>
    </row>
    <row r="54" spans="1:12">
      <c r="A54" s="98">
        <v>5714</v>
      </c>
      <c r="B54" s="98">
        <v>7847</v>
      </c>
      <c r="C54" s="98">
        <v>10759</v>
      </c>
      <c r="D54" s="98">
        <v>10310</v>
      </c>
      <c r="E54" s="98">
        <v>6089</v>
      </c>
      <c r="F54" s="98">
        <v>8883</v>
      </c>
      <c r="G54" s="98">
        <v>8957</v>
      </c>
      <c r="H54" s="98">
        <v>7882</v>
      </c>
      <c r="I54" s="98">
        <v>7393</v>
      </c>
      <c r="J54" s="98">
        <v>7414</v>
      </c>
      <c r="K54" s="98">
        <v>8610</v>
      </c>
      <c r="L54" s="98">
        <v>6987</v>
      </c>
    </row>
    <row r="55" spans="1:12">
      <c r="A55" s="98">
        <v>5041</v>
      </c>
      <c r="B55" s="98">
        <v>6151</v>
      </c>
      <c r="C55" s="98">
        <v>9561</v>
      </c>
      <c r="D55" s="98">
        <v>10389</v>
      </c>
      <c r="E55" s="98">
        <v>6116</v>
      </c>
      <c r="F55" s="98">
        <v>5689</v>
      </c>
      <c r="G55" s="98">
        <v>7578</v>
      </c>
      <c r="H55" s="98">
        <v>10632</v>
      </c>
      <c r="I55" s="98">
        <v>7232</v>
      </c>
      <c r="J55" s="98">
        <v>5412</v>
      </c>
      <c r="K55" s="98">
        <v>8541</v>
      </c>
      <c r="L55" s="98">
        <v>9035</v>
      </c>
    </row>
    <row r="56" spans="1:12">
      <c r="A56" s="98">
        <v>10940</v>
      </c>
      <c r="B56" s="98">
        <v>10930</v>
      </c>
      <c r="C56" s="98">
        <v>10705</v>
      </c>
      <c r="D56" s="98">
        <v>9756</v>
      </c>
      <c r="E56" s="98">
        <v>9032</v>
      </c>
      <c r="F56" s="98">
        <v>10534</v>
      </c>
      <c r="G56" s="98">
        <v>8613</v>
      </c>
      <c r="H56" s="98">
        <v>5959</v>
      </c>
      <c r="I56" s="98">
        <v>7703</v>
      </c>
      <c r="J56" s="98">
        <v>8422</v>
      </c>
      <c r="K56" s="98">
        <v>5125</v>
      </c>
      <c r="L56" s="98">
        <v>6586</v>
      </c>
    </row>
    <row r="57" spans="1:12">
      <c r="A57" s="98">
        <v>8610</v>
      </c>
      <c r="B57" s="98">
        <v>7654</v>
      </c>
      <c r="C57" s="98">
        <v>9423</v>
      </c>
      <c r="D57" s="98">
        <v>6143</v>
      </c>
      <c r="E57" s="98">
        <v>8633</v>
      </c>
      <c r="F57" s="98">
        <v>9066</v>
      </c>
      <c r="G57" s="98">
        <v>9974</v>
      </c>
      <c r="H57" s="98">
        <v>5364</v>
      </c>
      <c r="I57" s="98">
        <v>10523</v>
      </c>
      <c r="J57" s="98">
        <v>9424</v>
      </c>
      <c r="K57" s="98">
        <v>9902</v>
      </c>
      <c r="L57" s="98">
        <v>5021</v>
      </c>
    </row>
    <row r="58" spans="1:12">
      <c r="A58" s="98">
        <v>6799</v>
      </c>
      <c r="B58" s="98">
        <v>8994</v>
      </c>
      <c r="C58" s="98">
        <v>10979</v>
      </c>
      <c r="D58" s="98">
        <v>7621</v>
      </c>
      <c r="E58" s="98">
        <v>8199</v>
      </c>
      <c r="F58" s="98">
        <v>5484</v>
      </c>
      <c r="G58" s="98">
        <v>10970</v>
      </c>
      <c r="H58" s="98">
        <v>5748</v>
      </c>
      <c r="I58" s="98">
        <v>10551</v>
      </c>
      <c r="J58" s="98">
        <v>8249</v>
      </c>
      <c r="K58" s="98">
        <v>6679</v>
      </c>
      <c r="L58" s="98">
        <v>10395</v>
      </c>
    </row>
    <row r="59" spans="1:12">
      <c r="A59" s="98">
        <v>6108</v>
      </c>
      <c r="B59" s="98">
        <v>9274</v>
      </c>
      <c r="C59" s="98">
        <v>9192</v>
      </c>
      <c r="D59" s="98">
        <v>8314</v>
      </c>
      <c r="E59" s="98">
        <v>8205</v>
      </c>
      <c r="F59" s="98">
        <v>6760</v>
      </c>
      <c r="G59" s="98">
        <v>9780</v>
      </c>
      <c r="H59" s="98">
        <v>9122</v>
      </c>
      <c r="I59" s="98">
        <v>8893</v>
      </c>
      <c r="J59" s="98">
        <v>9733</v>
      </c>
      <c r="K59" s="98">
        <v>7655</v>
      </c>
      <c r="L59" s="98">
        <v>9477</v>
      </c>
    </row>
    <row r="60" spans="1:12">
      <c r="A60" s="98">
        <v>9141</v>
      </c>
      <c r="B60" s="98">
        <v>9583</v>
      </c>
      <c r="C60" s="98">
        <v>6746</v>
      </c>
      <c r="D60" s="98">
        <v>9708</v>
      </c>
      <c r="E60" s="98">
        <v>8224</v>
      </c>
      <c r="F60" s="98">
        <v>10122</v>
      </c>
      <c r="G60" s="98">
        <v>7471</v>
      </c>
      <c r="H60" s="98">
        <v>6017</v>
      </c>
      <c r="I60" s="98">
        <v>9524</v>
      </c>
      <c r="J60" s="98">
        <v>9577</v>
      </c>
      <c r="K60" s="98">
        <v>9359</v>
      </c>
      <c r="L60" s="98">
        <v>6654</v>
      </c>
    </row>
    <row r="61" spans="1:12">
      <c r="A61" s="98">
        <v>7429</v>
      </c>
      <c r="B61" s="98">
        <v>5336</v>
      </c>
      <c r="C61" s="98">
        <v>7822</v>
      </c>
      <c r="D61" s="98">
        <v>10218</v>
      </c>
      <c r="E61" s="98">
        <v>6126</v>
      </c>
      <c r="F61" s="98">
        <v>5391</v>
      </c>
      <c r="G61" s="98">
        <v>5976</v>
      </c>
      <c r="H61" s="98">
        <v>6860</v>
      </c>
      <c r="I61" s="98">
        <v>9387</v>
      </c>
      <c r="J61" s="98">
        <v>5702</v>
      </c>
      <c r="K61" s="98">
        <v>10424</v>
      </c>
      <c r="L61" s="98">
        <v>9813</v>
      </c>
    </row>
    <row r="62" spans="1:12">
      <c r="A62" s="98">
        <v>6112</v>
      </c>
      <c r="B62" s="98">
        <v>10210</v>
      </c>
      <c r="C62" s="98">
        <v>9782</v>
      </c>
      <c r="D62" s="98">
        <v>5657</v>
      </c>
      <c r="E62" s="98">
        <v>5177</v>
      </c>
      <c r="F62" s="98">
        <v>7614</v>
      </c>
      <c r="G62" s="98">
        <v>6191</v>
      </c>
      <c r="H62" s="98">
        <v>9633</v>
      </c>
      <c r="I62" s="98">
        <v>5761</v>
      </c>
      <c r="J62" s="98">
        <v>8541</v>
      </c>
      <c r="K62" s="98">
        <v>10509</v>
      </c>
      <c r="L62" s="98">
        <v>9978</v>
      </c>
    </row>
    <row r="63" spans="1:12">
      <c r="A63" s="98">
        <v>5754</v>
      </c>
      <c r="B63" s="98">
        <v>5040</v>
      </c>
      <c r="C63" s="98">
        <v>6313</v>
      </c>
      <c r="D63" s="98">
        <v>8787</v>
      </c>
      <c r="E63" s="98">
        <v>9227</v>
      </c>
      <c r="F63" s="98">
        <v>5588</v>
      </c>
      <c r="G63" s="98">
        <v>9154</v>
      </c>
      <c r="H63" s="98">
        <v>10466</v>
      </c>
      <c r="I63" s="98">
        <v>9784</v>
      </c>
      <c r="J63" s="98">
        <v>7477</v>
      </c>
      <c r="K63" s="98">
        <v>10121</v>
      </c>
      <c r="L63" s="98">
        <v>10823</v>
      </c>
    </row>
    <row r="64" spans="1:12">
      <c r="A64" s="98">
        <v>10569</v>
      </c>
      <c r="B64" s="98">
        <v>9007</v>
      </c>
      <c r="C64" s="98">
        <v>10103</v>
      </c>
      <c r="D64" s="98">
        <v>7714</v>
      </c>
      <c r="E64" s="98">
        <v>7292</v>
      </c>
      <c r="F64" s="98">
        <v>7159</v>
      </c>
      <c r="G64" s="98">
        <v>10620</v>
      </c>
      <c r="H64" s="98">
        <v>10813</v>
      </c>
      <c r="I64" s="98">
        <v>6973</v>
      </c>
      <c r="J64" s="98">
        <v>7580</v>
      </c>
      <c r="K64" s="98">
        <v>5545</v>
      </c>
      <c r="L64" s="98">
        <v>8207</v>
      </c>
    </row>
    <row r="65" spans="1:12">
      <c r="A65" s="98">
        <v>7080</v>
      </c>
      <c r="B65" s="98">
        <v>6470</v>
      </c>
      <c r="C65" s="98">
        <v>9881</v>
      </c>
      <c r="D65" s="98">
        <v>8594</v>
      </c>
      <c r="E65" s="98">
        <v>9732</v>
      </c>
      <c r="F65" s="98">
        <v>7823</v>
      </c>
      <c r="G65" s="98">
        <v>5981</v>
      </c>
      <c r="H65" s="98">
        <v>8934</v>
      </c>
      <c r="I65" s="98">
        <v>10831</v>
      </c>
      <c r="J65" s="98">
        <v>5724</v>
      </c>
      <c r="K65" s="98">
        <v>9097</v>
      </c>
      <c r="L65" s="98">
        <v>8696</v>
      </c>
    </row>
    <row r="66" spans="1:12">
      <c r="A66" s="98">
        <v>8856</v>
      </c>
      <c r="B66" s="98">
        <v>5447</v>
      </c>
      <c r="C66" s="98">
        <v>7827</v>
      </c>
      <c r="D66" s="98">
        <v>9986</v>
      </c>
      <c r="E66" s="98">
        <v>10496</v>
      </c>
      <c r="F66" s="98">
        <v>10696</v>
      </c>
      <c r="G66" s="98">
        <v>7580</v>
      </c>
      <c r="H66" s="98">
        <v>9407</v>
      </c>
      <c r="I66" s="98">
        <v>7278</v>
      </c>
      <c r="J66" s="98">
        <v>8109</v>
      </c>
      <c r="K66" s="98">
        <v>6336</v>
      </c>
      <c r="L66" s="98">
        <v>8425</v>
      </c>
    </row>
    <row r="67" spans="1:12">
      <c r="A67" s="98">
        <v>6376</v>
      </c>
      <c r="B67" s="98">
        <v>7309</v>
      </c>
      <c r="C67" s="98">
        <v>9808</v>
      </c>
      <c r="D67" s="98">
        <v>6437</v>
      </c>
      <c r="E67" s="98">
        <v>5896</v>
      </c>
      <c r="F67" s="98">
        <v>10135</v>
      </c>
      <c r="G67" s="98">
        <v>9752</v>
      </c>
      <c r="H67" s="98">
        <v>10295</v>
      </c>
      <c r="I67" s="98">
        <v>7642</v>
      </c>
      <c r="J67" s="98">
        <v>7856</v>
      </c>
      <c r="K67" s="98">
        <v>9723</v>
      </c>
      <c r="L67" s="98">
        <v>8865</v>
      </c>
    </row>
    <row r="68" spans="1:12">
      <c r="A68" s="98">
        <v>10973</v>
      </c>
      <c r="B68" s="98">
        <v>6174</v>
      </c>
      <c r="C68" s="98">
        <v>6574</v>
      </c>
      <c r="D68" s="98">
        <v>6126</v>
      </c>
      <c r="E68" s="98">
        <v>9661</v>
      </c>
      <c r="F68" s="98">
        <v>5387</v>
      </c>
      <c r="G68" s="98">
        <v>7163</v>
      </c>
      <c r="H68" s="98">
        <v>8763</v>
      </c>
      <c r="I68" s="98">
        <v>8096</v>
      </c>
      <c r="J68" s="98">
        <v>8942</v>
      </c>
      <c r="K68" s="98">
        <v>8643</v>
      </c>
      <c r="L68" s="98">
        <v>9210</v>
      </c>
    </row>
    <row r="69" spans="1:12">
      <c r="A69" s="98">
        <v>6136</v>
      </c>
      <c r="B69" s="98">
        <v>9777</v>
      </c>
      <c r="C69" s="98">
        <v>10664</v>
      </c>
      <c r="D69" s="98">
        <v>10663</v>
      </c>
      <c r="E69" s="98">
        <v>8552</v>
      </c>
      <c r="F69" s="98">
        <v>10339</v>
      </c>
      <c r="G69" s="98">
        <v>8769</v>
      </c>
      <c r="H69" s="98">
        <v>7051</v>
      </c>
      <c r="I69" s="98">
        <v>10373</v>
      </c>
      <c r="J69" s="98">
        <v>9736</v>
      </c>
      <c r="K69" s="98">
        <v>5523</v>
      </c>
      <c r="L69" s="98">
        <v>8970</v>
      </c>
    </row>
    <row r="70" spans="1:12">
      <c r="A70" s="98">
        <v>9992</v>
      </c>
      <c r="B70" s="98">
        <v>9994</v>
      </c>
      <c r="C70" s="98">
        <v>7573</v>
      </c>
      <c r="D70" s="98">
        <v>6083</v>
      </c>
      <c r="E70" s="98">
        <v>9628</v>
      </c>
      <c r="F70" s="98">
        <v>6713</v>
      </c>
      <c r="G70" s="98">
        <v>7882</v>
      </c>
      <c r="H70" s="98">
        <v>6217</v>
      </c>
      <c r="I70" s="98">
        <v>10926</v>
      </c>
      <c r="J70" s="98">
        <v>9669</v>
      </c>
      <c r="K70" s="98">
        <v>8310</v>
      </c>
      <c r="L70" s="98">
        <v>7930</v>
      </c>
    </row>
    <row r="71" spans="1:12">
      <c r="A71" s="98">
        <v>6851</v>
      </c>
      <c r="B71" s="98">
        <v>7123</v>
      </c>
      <c r="C71" s="98">
        <v>7944</v>
      </c>
      <c r="D71" s="98">
        <v>8882</v>
      </c>
      <c r="E71" s="98">
        <v>6235</v>
      </c>
      <c r="F71" s="98">
        <v>5999</v>
      </c>
      <c r="G71" s="98">
        <v>6743</v>
      </c>
      <c r="H71" s="98">
        <v>8199</v>
      </c>
      <c r="I71" s="98">
        <v>8830</v>
      </c>
      <c r="J71" s="98">
        <v>10375</v>
      </c>
      <c r="K71" s="98">
        <v>9131</v>
      </c>
      <c r="L71" s="98">
        <v>7042</v>
      </c>
    </row>
    <row r="72" spans="1:12">
      <c r="A72" s="98">
        <v>6813</v>
      </c>
      <c r="B72" s="98">
        <v>10583</v>
      </c>
      <c r="C72" s="98">
        <v>5784</v>
      </c>
      <c r="D72" s="98">
        <v>8908</v>
      </c>
      <c r="E72" s="98">
        <v>7771</v>
      </c>
      <c r="F72" s="98">
        <v>5690</v>
      </c>
      <c r="G72" s="98">
        <v>7205</v>
      </c>
      <c r="H72" s="98">
        <v>9404</v>
      </c>
      <c r="I72" s="98">
        <v>9851</v>
      </c>
      <c r="J72" s="98">
        <v>10462</v>
      </c>
      <c r="K72" s="98">
        <v>8025</v>
      </c>
      <c r="L72" s="98">
        <v>8553</v>
      </c>
    </row>
    <row r="73" spans="1:12">
      <c r="A73" s="98">
        <v>9743</v>
      </c>
      <c r="B73" s="98">
        <v>8962</v>
      </c>
      <c r="C73" s="98">
        <v>6553</v>
      </c>
      <c r="D73" s="98">
        <v>9053</v>
      </c>
      <c r="E73" s="98">
        <v>8147</v>
      </c>
      <c r="F73" s="98">
        <v>10191</v>
      </c>
      <c r="G73" s="98">
        <v>9062</v>
      </c>
      <c r="H73" s="98">
        <v>8416</v>
      </c>
      <c r="I73" s="98">
        <v>10735</v>
      </c>
      <c r="J73" s="98">
        <v>9307</v>
      </c>
      <c r="K73" s="98">
        <v>5447</v>
      </c>
      <c r="L73" s="98">
        <v>7266</v>
      </c>
    </row>
    <row r="74" spans="1:12">
      <c r="A74" s="98">
        <v>8483</v>
      </c>
      <c r="B74" s="98">
        <v>10760</v>
      </c>
      <c r="C74" s="98">
        <v>8233</v>
      </c>
      <c r="D74" s="98">
        <v>9798</v>
      </c>
      <c r="E74" s="98">
        <v>9090</v>
      </c>
      <c r="F74" s="98">
        <v>7706</v>
      </c>
      <c r="G74" s="98">
        <v>8442</v>
      </c>
      <c r="H74" s="98">
        <v>7968</v>
      </c>
      <c r="I74" s="98">
        <v>5179</v>
      </c>
      <c r="J74" s="98">
        <v>5384</v>
      </c>
      <c r="K74" s="98">
        <v>5923</v>
      </c>
      <c r="L74" s="98">
        <v>6882</v>
      </c>
    </row>
    <row r="75" spans="1:12">
      <c r="A75" s="98">
        <v>6899</v>
      </c>
      <c r="B75" s="98">
        <v>5679</v>
      </c>
      <c r="C75" s="98">
        <v>10017</v>
      </c>
      <c r="D75" s="98">
        <v>8439</v>
      </c>
      <c r="E75" s="98">
        <v>9433</v>
      </c>
      <c r="F75" s="98">
        <v>7254</v>
      </c>
      <c r="G75" s="98">
        <v>7284</v>
      </c>
      <c r="H75" s="98">
        <v>6339</v>
      </c>
      <c r="I75" s="98">
        <v>10863</v>
      </c>
      <c r="J75" s="98">
        <v>8176</v>
      </c>
      <c r="K75" s="98">
        <v>10687</v>
      </c>
      <c r="L75" s="98">
        <v>9063</v>
      </c>
    </row>
    <row r="76" spans="1:12">
      <c r="A76" s="98">
        <v>8106</v>
      </c>
      <c r="B76" s="98">
        <v>10650</v>
      </c>
      <c r="C76" s="98">
        <v>8178</v>
      </c>
      <c r="D76" s="98">
        <v>7876</v>
      </c>
      <c r="E76" s="98">
        <v>9829</v>
      </c>
      <c r="F76" s="98">
        <v>6548</v>
      </c>
      <c r="G76" s="98">
        <v>6575</v>
      </c>
      <c r="H76" s="98">
        <v>8053</v>
      </c>
      <c r="I76" s="98">
        <v>9427</v>
      </c>
      <c r="J76" s="98">
        <v>8111</v>
      </c>
      <c r="K76" s="98">
        <v>8342</v>
      </c>
      <c r="L76" s="98">
        <v>10532</v>
      </c>
    </row>
    <row r="77" spans="1:12">
      <c r="A77" s="98">
        <v>8146</v>
      </c>
      <c r="B77" s="98">
        <v>7744</v>
      </c>
      <c r="C77" s="98">
        <v>8731</v>
      </c>
      <c r="D77" s="98">
        <v>7498</v>
      </c>
      <c r="E77" s="98">
        <v>9243</v>
      </c>
      <c r="F77" s="98">
        <v>8319</v>
      </c>
      <c r="G77" s="98">
        <v>7574</v>
      </c>
      <c r="H77" s="98">
        <v>5218</v>
      </c>
      <c r="I77" s="98">
        <v>5189</v>
      </c>
      <c r="J77" s="98">
        <v>10405</v>
      </c>
      <c r="K77" s="98">
        <v>10305</v>
      </c>
      <c r="L77" s="98">
        <v>8265</v>
      </c>
    </row>
    <row r="78" spans="1:12">
      <c r="A78" s="98">
        <v>5518</v>
      </c>
      <c r="B78" s="98">
        <v>9323</v>
      </c>
      <c r="C78" s="98">
        <v>5653</v>
      </c>
      <c r="D78" s="98">
        <v>8862</v>
      </c>
      <c r="E78" s="98">
        <v>7571</v>
      </c>
      <c r="F78" s="98">
        <v>7112</v>
      </c>
      <c r="G78" s="98">
        <v>7339</v>
      </c>
      <c r="H78" s="98">
        <v>7289</v>
      </c>
      <c r="I78" s="98">
        <v>6825</v>
      </c>
      <c r="J78" s="98">
        <v>5180</v>
      </c>
      <c r="K78" s="98">
        <v>6886</v>
      </c>
      <c r="L78" s="98">
        <v>10461</v>
      </c>
    </row>
    <row r="79" spans="1:12">
      <c r="A79" s="98">
        <v>10253</v>
      </c>
      <c r="B79" s="98">
        <v>8111</v>
      </c>
      <c r="C79" s="98">
        <v>9810</v>
      </c>
      <c r="D79" s="98">
        <v>7848</v>
      </c>
      <c r="E79" s="98">
        <v>6282</v>
      </c>
      <c r="F79" s="98">
        <v>5947</v>
      </c>
      <c r="G79" s="98">
        <v>5000</v>
      </c>
      <c r="H79" s="98">
        <v>10066</v>
      </c>
      <c r="I79" s="98">
        <v>7665</v>
      </c>
      <c r="J79" s="98">
        <v>9510</v>
      </c>
      <c r="K79" s="98">
        <v>9590</v>
      </c>
      <c r="L79" s="98">
        <v>10301</v>
      </c>
    </row>
    <row r="80" spans="1:12">
      <c r="A80" s="98">
        <v>9637</v>
      </c>
      <c r="B80" s="98">
        <v>8864</v>
      </c>
      <c r="C80" s="98">
        <v>10424</v>
      </c>
      <c r="D80" s="98">
        <v>10403</v>
      </c>
      <c r="E80" s="98">
        <v>7919</v>
      </c>
      <c r="F80" s="98">
        <v>10148</v>
      </c>
      <c r="G80" s="98">
        <v>8062</v>
      </c>
      <c r="H80" s="98">
        <v>9030</v>
      </c>
      <c r="I80" s="98">
        <v>10532</v>
      </c>
      <c r="J80" s="98">
        <v>8626</v>
      </c>
      <c r="K80" s="98">
        <v>5194</v>
      </c>
      <c r="L80" s="98">
        <v>6461</v>
      </c>
    </row>
    <row r="81" spans="1:12">
      <c r="A81" s="98">
        <v>6267</v>
      </c>
      <c r="B81" s="98">
        <v>5823</v>
      </c>
      <c r="C81" s="98">
        <v>9020</v>
      </c>
      <c r="D81" s="98">
        <v>9163</v>
      </c>
      <c r="E81" s="98">
        <v>6344</v>
      </c>
      <c r="F81" s="98">
        <v>10287</v>
      </c>
      <c r="G81" s="98">
        <v>7060</v>
      </c>
      <c r="H81" s="98">
        <v>8040</v>
      </c>
      <c r="I81" s="98">
        <v>6949</v>
      </c>
      <c r="J81" s="98">
        <v>6830</v>
      </c>
      <c r="K81" s="98">
        <v>7887</v>
      </c>
      <c r="L81" s="98">
        <v>9961</v>
      </c>
    </row>
    <row r="82" spans="1:12">
      <c r="A82" s="98">
        <v>8630</v>
      </c>
      <c r="B82" s="98">
        <v>6570</v>
      </c>
      <c r="C82" s="98">
        <v>5495</v>
      </c>
      <c r="D82" s="98">
        <v>10687</v>
      </c>
      <c r="E82" s="98">
        <v>10295</v>
      </c>
      <c r="F82" s="98">
        <v>8115</v>
      </c>
      <c r="G82" s="98">
        <v>7353</v>
      </c>
      <c r="H82" s="98">
        <v>5100</v>
      </c>
      <c r="I82" s="98">
        <v>8095</v>
      </c>
      <c r="J82" s="98">
        <v>10700</v>
      </c>
      <c r="K82" s="98">
        <v>9868</v>
      </c>
      <c r="L82" s="98">
        <v>9221</v>
      </c>
    </row>
    <row r="83" spans="1:12">
      <c r="A83" s="98">
        <v>8397</v>
      </c>
      <c r="B83" s="98">
        <v>10051</v>
      </c>
      <c r="C83" s="98">
        <v>5834</v>
      </c>
      <c r="D83" s="98">
        <v>7947</v>
      </c>
      <c r="E83" s="98">
        <v>10564</v>
      </c>
      <c r="F83" s="98">
        <v>8093</v>
      </c>
      <c r="G83" s="98">
        <v>8634</v>
      </c>
      <c r="H83" s="98">
        <v>9843</v>
      </c>
      <c r="I83" s="98">
        <v>9625</v>
      </c>
      <c r="J83" s="98">
        <v>9210</v>
      </c>
      <c r="K83" s="98">
        <v>10045</v>
      </c>
      <c r="L83" s="98">
        <v>7591</v>
      </c>
    </row>
    <row r="84" spans="1:12">
      <c r="A84" s="98">
        <v>9600</v>
      </c>
      <c r="B84" s="98">
        <v>10578</v>
      </c>
      <c r="C84" s="98">
        <v>9519</v>
      </c>
      <c r="D84" s="98">
        <v>7399</v>
      </c>
      <c r="E84" s="98">
        <v>5081</v>
      </c>
      <c r="F84" s="98">
        <v>5807</v>
      </c>
      <c r="G84" s="98">
        <v>7287</v>
      </c>
      <c r="H84" s="98">
        <v>9268</v>
      </c>
      <c r="I84" s="98">
        <v>5999</v>
      </c>
      <c r="J84" s="98">
        <v>9895</v>
      </c>
      <c r="K84" s="98">
        <v>5311</v>
      </c>
      <c r="L84" s="98">
        <v>8741</v>
      </c>
    </row>
    <row r="85" spans="1:12">
      <c r="A85" s="98">
        <v>8378</v>
      </c>
      <c r="B85" s="98">
        <v>5199</v>
      </c>
      <c r="C85" s="98">
        <v>7359</v>
      </c>
      <c r="D85" s="98">
        <v>10834</v>
      </c>
      <c r="E85" s="98">
        <v>5026</v>
      </c>
      <c r="F85" s="98">
        <v>6688</v>
      </c>
      <c r="G85" s="98">
        <v>10761</v>
      </c>
      <c r="H85" s="98">
        <v>10501</v>
      </c>
      <c r="I85" s="98">
        <v>8772</v>
      </c>
      <c r="J85" s="98">
        <v>9265</v>
      </c>
      <c r="K85" s="98">
        <v>9447</v>
      </c>
      <c r="L85" s="98">
        <v>9940</v>
      </c>
    </row>
    <row r="86" spans="1:12">
      <c r="A86" s="98">
        <v>8691</v>
      </c>
      <c r="B86" s="98">
        <v>7229</v>
      </c>
      <c r="C86" s="98">
        <v>10668</v>
      </c>
      <c r="D86" s="98">
        <v>8616</v>
      </c>
      <c r="E86" s="98">
        <v>5666</v>
      </c>
      <c r="F86" s="98">
        <v>5447</v>
      </c>
      <c r="G86" s="98">
        <v>8357</v>
      </c>
      <c r="H86" s="98">
        <v>8922</v>
      </c>
      <c r="I86" s="98">
        <v>8512</v>
      </c>
      <c r="J86" s="98">
        <v>6040</v>
      </c>
      <c r="K86" s="98">
        <v>7259</v>
      </c>
      <c r="L86" s="98">
        <v>8085</v>
      </c>
    </row>
    <row r="87" spans="1:12">
      <c r="A87" s="98">
        <v>10197</v>
      </c>
      <c r="B87" s="98">
        <v>8030</v>
      </c>
      <c r="C87" s="98">
        <v>6882</v>
      </c>
      <c r="D87" s="98">
        <v>9062</v>
      </c>
      <c r="E87" s="98">
        <v>6523</v>
      </c>
      <c r="F87" s="98">
        <v>5968</v>
      </c>
      <c r="G87" s="98">
        <v>10205</v>
      </c>
      <c r="H87" s="98">
        <v>6758</v>
      </c>
      <c r="I87" s="98">
        <v>9867</v>
      </c>
      <c r="J87" s="98">
        <v>6595</v>
      </c>
      <c r="K87" s="98">
        <v>8181</v>
      </c>
      <c r="L87" s="98">
        <v>5567</v>
      </c>
    </row>
    <row r="88" spans="1:12">
      <c r="A88" s="98">
        <v>9510</v>
      </c>
      <c r="B88" s="98">
        <v>5977</v>
      </c>
      <c r="C88" s="98">
        <v>8299</v>
      </c>
      <c r="D88" s="98">
        <v>9160</v>
      </c>
      <c r="E88" s="98">
        <v>10221</v>
      </c>
      <c r="F88" s="98">
        <v>10660</v>
      </c>
      <c r="G88" s="98">
        <v>6597</v>
      </c>
      <c r="H88" s="98">
        <v>5041</v>
      </c>
      <c r="I88" s="98">
        <v>8684</v>
      </c>
      <c r="J88" s="98">
        <v>10142</v>
      </c>
      <c r="K88" s="98">
        <v>8562</v>
      </c>
      <c r="L88" s="98">
        <v>5680</v>
      </c>
    </row>
    <row r="89" spans="1:12">
      <c r="A89" s="98">
        <v>10451</v>
      </c>
      <c r="B89" s="98">
        <v>8614</v>
      </c>
      <c r="C89" s="98">
        <v>7491</v>
      </c>
      <c r="D89" s="98">
        <v>10297</v>
      </c>
      <c r="E89" s="98">
        <v>10742</v>
      </c>
      <c r="F89" s="98">
        <v>9807</v>
      </c>
      <c r="G89" s="98">
        <v>8809</v>
      </c>
      <c r="H89" s="98">
        <v>7113</v>
      </c>
      <c r="I89" s="98">
        <v>6656</v>
      </c>
      <c r="J89" s="98">
        <v>5548</v>
      </c>
      <c r="K89" s="98">
        <v>5455</v>
      </c>
      <c r="L89" s="98">
        <v>7283</v>
      </c>
    </row>
    <row r="90" spans="1:12">
      <c r="A90" s="98">
        <v>8091</v>
      </c>
      <c r="B90" s="98">
        <v>10399</v>
      </c>
      <c r="C90" s="98">
        <v>6479</v>
      </c>
      <c r="D90" s="98">
        <v>5125</v>
      </c>
      <c r="E90" s="98">
        <v>5082</v>
      </c>
      <c r="F90" s="98">
        <v>8935</v>
      </c>
      <c r="G90" s="98">
        <v>7320</v>
      </c>
      <c r="H90" s="98">
        <v>5207</v>
      </c>
      <c r="I90" s="98">
        <v>6756</v>
      </c>
      <c r="J90" s="98">
        <v>10471</v>
      </c>
      <c r="K90" s="98">
        <v>8719</v>
      </c>
      <c r="L90" s="98">
        <v>9300</v>
      </c>
    </row>
    <row r="91" spans="1:12">
      <c r="A91" s="98">
        <v>5581</v>
      </c>
      <c r="B91" s="98">
        <v>9638</v>
      </c>
      <c r="C91" s="98">
        <v>6755</v>
      </c>
      <c r="D91" s="98">
        <v>6132</v>
      </c>
      <c r="E91" s="98">
        <v>10926</v>
      </c>
      <c r="F91" s="98">
        <v>5755</v>
      </c>
      <c r="G91" s="98">
        <v>5168</v>
      </c>
      <c r="H91" s="98">
        <v>5588</v>
      </c>
      <c r="I91" s="98">
        <v>10821</v>
      </c>
      <c r="J91" s="98">
        <v>8076</v>
      </c>
      <c r="K91" s="98">
        <v>10119</v>
      </c>
      <c r="L91" s="98">
        <v>9636</v>
      </c>
    </row>
    <row r="92" spans="1:12">
      <c r="A92" s="98">
        <v>6094</v>
      </c>
      <c r="B92" s="98">
        <v>9679</v>
      </c>
      <c r="C92" s="98">
        <v>8169</v>
      </c>
      <c r="D92" s="98">
        <v>9225</v>
      </c>
      <c r="E92" s="98">
        <v>7124</v>
      </c>
      <c r="F92" s="98">
        <v>9908</v>
      </c>
      <c r="G92" s="98">
        <v>9047</v>
      </c>
      <c r="H92" s="98">
        <v>6069</v>
      </c>
      <c r="I92" s="98">
        <v>6994</v>
      </c>
      <c r="J92" s="98">
        <v>10209</v>
      </c>
      <c r="K92" s="98">
        <v>6806</v>
      </c>
      <c r="L92" s="98">
        <v>10216</v>
      </c>
    </row>
    <row r="93" spans="1:12">
      <c r="A93" s="98">
        <v>10378</v>
      </c>
      <c r="B93" s="98">
        <v>7378</v>
      </c>
      <c r="C93" s="98">
        <v>7850</v>
      </c>
      <c r="D93" s="98">
        <v>7193</v>
      </c>
      <c r="E93" s="98">
        <v>9162</v>
      </c>
      <c r="F93" s="98">
        <v>8156</v>
      </c>
      <c r="G93" s="98">
        <v>8714</v>
      </c>
      <c r="H93" s="98">
        <v>6988</v>
      </c>
      <c r="I93" s="98">
        <v>10249</v>
      </c>
      <c r="J93" s="98">
        <v>5320</v>
      </c>
      <c r="K93" s="98">
        <v>9584</v>
      </c>
      <c r="L93" s="98">
        <v>9095</v>
      </c>
    </row>
  </sheetData>
  <dataValidations count="1">
    <dataValidation type="list" allowBlank="1" showInputMessage="1" showErrorMessage="1" sqref="B3" xr:uid="{83A744F8-E302-44BB-935D-D322E1AA5D7F}">
      <formula1>$A$6:$L$6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</vt:i4>
      </vt:variant>
    </vt:vector>
  </HeadingPairs>
  <TitlesOfParts>
    <vt:vector size="29" baseType="lpstr">
      <vt:lpstr>More --&gt;</vt:lpstr>
      <vt:lpstr>Daily Challenge 1 - Cleaning</vt:lpstr>
      <vt:lpstr>Daily Challenge 2 - IF</vt:lpstr>
      <vt:lpstr>Daily Challenge 3 - SUMIFS</vt:lpstr>
      <vt:lpstr>Daily Challenge 4 - SumProduct</vt:lpstr>
      <vt:lpstr>Aggregate</vt:lpstr>
      <vt:lpstr>Aggregate 2</vt:lpstr>
      <vt:lpstr>Round and IPMT </vt:lpstr>
      <vt:lpstr>EOMONTH</vt:lpstr>
      <vt:lpstr>Workday</vt:lpstr>
      <vt:lpstr>EDATE</vt:lpstr>
      <vt:lpstr> Daily Challenge 5 -Formartting</vt:lpstr>
      <vt:lpstr>Daily Challenge 6 - Vlook Up</vt:lpstr>
      <vt:lpstr>Daily Challenge 7 - Index Match</vt:lpstr>
      <vt:lpstr>Daily Challenge 8 - Text Funcs</vt:lpstr>
      <vt:lpstr>Daily Challenge 9 - IS Number</vt:lpstr>
      <vt:lpstr>COGS</vt:lpstr>
      <vt:lpstr>ERExp</vt:lpstr>
      <vt:lpstr>Lease</vt:lpstr>
      <vt:lpstr>Material</vt:lpstr>
      <vt:lpstr>NonOpExp</vt:lpstr>
      <vt:lpstr>3D Formula</vt:lpstr>
      <vt:lpstr>Index Match </vt:lpstr>
      <vt:lpstr>Ex 1 - Answer</vt:lpstr>
      <vt:lpstr>Daily Challenge 10 - Referencin</vt:lpstr>
      <vt:lpstr>Daily Challenge 11 - Calculate</vt:lpstr>
      <vt:lpstr>ESaiX4</vt:lpstr>
      <vt:lpstr>EX5</vt:lpstr>
      <vt:lpstr>accs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2024-02-15T15:16:16Z</dcterms:created>
  <dcterms:modified xsi:type="dcterms:W3CDTF">2026-03-19T16:26:00Z</dcterms:modified>
  <cp:category/>
  <cp:contentStatus/>
</cp:coreProperties>
</file>