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s\rusty_dam\explanatory_notes\"/>
    </mc:Choice>
  </mc:AlternateContent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D36" i="1"/>
  <c r="C36" i="1"/>
  <c r="D10" i="1"/>
  <c r="C9" i="1"/>
  <c r="E9" i="1" s="1"/>
  <c r="C8" i="1"/>
  <c r="E8" i="1" s="1"/>
  <c r="C7" i="1"/>
  <c r="E7" i="1" s="1"/>
  <c r="C6" i="1"/>
  <c r="E6" i="1" s="1"/>
  <c r="E45" i="1"/>
  <c r="D45" i="1"/>
  <c r="C45" i="1"/>
  <c r="B45" i="1"/>
  <c r="E10" i="1" l="1"/>
  <c r="E11" i="1" s="1"/>
  <c r="E12" i="1" s="1"/>
  <c r="B15" i="1" l="1"/>
  <c r="B21" i="1"/>
  <c r="B18" i="1" l="1"/>
  <c r="B23" i="1" s="1"/>
  <c r="B25" i="1" s="1"/>
  <c r="B26" i="1" s="1"/>
  <c r="B29" i="1" l="1"/>
  <c r="B40" i="1"/>
  <c r="B41" i="1" s="1"/>
  <c r="B31" i="1" l="1"/>
  <c r="B30" i="1"/>
  <c r="C37" i="1" l="1"/>
  <c r="C38" i="1" s="1"/>
  <c r="C43" i="1" s="1"/>
  <c r="D37" i="1"/>
  <c r="D38" i="1" s="1"/>
  <c r="D43" i="1" s="1"/>
  <c r="B37" i="1"/>
  <c r="B38" i="1" s="1"/>
  <c r="B43" i="1" s="1"/>
  <c r="B44" i="1" s="1"/>
  <c r="E37" i="1"/>
  <c r="E38" i="1" s="1"/>
  <c r="E43" i="1" s="1"/>
  <c r="C44" i="1" l="1"/>
  <c r="D44" i="1" s="1"/>
  <c r="E44" i="1" s="1"/>
  <c r="B47" i="1" s="1"/>
</calcChain>
</file>

<file path=xl/sharedStrings.xml><?xml version="1.0" encoding="utf-8"?>
<sst xmlns="http://schemas.openxmlformats.org/spreadsheetml/2006/main" count="38" uniqueCount="37">
  <si>
    <t>План реализации копий ПО</t>
  </si>
  <si>
    <t>Экономический эффект</t>
  </si>
  <si>
    <t>Дисконтированный результат</t>
  </si>
  <si>
    <t>Инвестиции в разработку ПС</t>
  </si>
  <si>
    <t>Дисконтирование инфистиций</t>
  </si>
  <si>
    <t>По годам</t>
  </si>
  <si>
    <t>Нарастающим итогом</t>
  </si>
  <si>
    <t>Коэфициент дисконтирования</t>
  </si>
  <si>
    <t>Норма дисконта</t>
  </si>
  <si>
    <t>Год</t>
  </si>
  <si>
    <t>Рентабельность инвистиций</t>
  </si>
  <si>
    <t>Комманда</t>
  </si>
  <si>
    <t>Программист</t>
  </si>
  <si>
    <t>Тестировщик</t>
  </si>
  <si>
    <t>Архитектор БД</t>
  </si>
  <si>
    <t>Месячный оклад</t>
  </si>
  <si>
    <t>Часовой оклад</t>
  </si>
  <si>
    <t>Трудоемкость работ</t>
  </si>
  <si>
    <t>Основная з.п</t>
  </si>
  <si>
    <t>Кол-во раб дней в месяце</t>
  </si>
  <si>
    <t>Итого</t>
  </si>
  <si>
    <t>Премия</t>
  </si>
  <si>
    <t>Зарплата разработчиков</t>
  </si>
  <si>
    <t>Норматив доп з\п</t>
  </si>
  <si>
    <t>Затраты на доп з\п</t>
  </si>
  <si>
    <t>Норматив соц нужды</t>
  </si>
  <si>
    <t>Затраты на соц нужды</t>
  </si>
  <si>
    <t>Норматив прочих затрат</t>
  </si>
  <si>
    <t>Прочие затраты</t>
  </si>
  <si>
    <t>Полная сумма затрат на разработку</t>
  </si>
  <si>
    <t>Затраты на реализацию</t>
  </si>
  <si>
    <t>Сумарные затраты на разраб и реализ</t>
  </si>
  <si>
    <t>Прибыль организации</t>
  </si>
  <si>
    <t>Кол-во лицензий</t>
  </si>
  <si>
    <t>Уровень рентабильности</t>
  </si>
  <si>
    <t>Цена одной копии</t>
  </si>
  <si>
    <t>Годовая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</si>
</sst>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tabSelected="1" topLeftCell="A25" workbookViewId="0">
      <selection activeCell="D47" sqref="D47"/>
    </sheetView>
  </sheetViews>
  <sheetFormatPr defaultRowHeight="14.4" x14ac:dyDescent="0.3"/>
  <cols>
    <col min="1" max="1" width="36.5546875" bestFit="1" customWidth="1"/>
    <col min="2" max="2" width="16.44140625" bestFit="1" customWidth="1"/>
    <col min="3" max="3" width="14.44140625" bestFit="1" customWidth="1"/>
    <col min="4" max="4" width="19.88671875" bestFit="1" customWidth="1"/>
    <col min="5" max="5" width="12.6640625" bestFit="1" customWidth="1"/>
  </cols>
  <sheetData>
    <row r="2" spans="1:5" x14ac:dyDescent="0.3">
      <c r="A2" t="s">
        <v>19</v>
      </c>
      <c r="B2">
        <v>21.1</v>
      </c>
    </row>
    <row r="3" spans="1:5" x14ac:dyDescent="0.3">
      <c r="A3" t="s">
        <v>33</v>
      </c>
      <c r="B3">
        <v>36</v>
      </c>
    </row>
    <row r="5" spans="1:5" x14ac:dyDescent="0.3">
      <c r="A5" t="s">
        <v>11</v>
      </c>
      <c r="B5" t="s">
        <v>15</v>
      </c>
      <c r="C5" t="s">
        <v>16</v>
      </c>
      <c r="D5" t="s">
        <v>17</v>
      </c>
      <c r="E5" t="s">
        <v>18</v>
      </c>
    </row>
    <row r="6" spans="1:5" x14ac:dyDescent="0.3">
      <c r="A6" t="s">
        <v>12</v>
      </c>
      <c r="B6">
        <v>800</v>
      </c>
      <c r="C6">
        <f>B6/B2/8</f>
        <v>4.7393364928909953</v>
      </c>
      <c r="D6">
        <v>460</v>
      </c>
      <c r="E6">
        <f>C6*D6</f>
        <v>2180.0947867298578</v>
      </c>
    </row>
    <row r="7" spans="1:5" x14ac:dyDescent="0.3">
      <c r="A7" t="s">
        <v>12</v>
      </c>
      <c r="B7">
        <v>800</v>
      </c>
      <c r="C7">
        <f>B7/B2/8</f>
        <v>4.7393364928909953</v>
      </c>
      <c r="D7">
        <v>80</v>
      </c>
      <c r="E7">
        <f t="shared" ref="E7:E9" si="0">C7*D7</f>
        <v>379.14691943127963</v>
      </c>
    </row>
    <row r="8" spans="1:5" x14ac:dyDescent="0.3">
      <c r="A8" t="s">
        <v>14</v>
      </c>
      <c r="B8">
        <v>800</v>
      </c>
      <c r="C8">
        <f>B8/B2/8</f>
        <v>4.7393364928909953</v>
      </c>
      <c r="D8">
        <v>80</v>
      </c>
      <c r="E8">
        <f t="shared" si="0"/>
        <v>379.14691943127963</v>
      </c>
    </row>
    <row r="9" spans="1:5" x14ac:dyDescent="0.3">
      <c r="A9" t="s">
        <v>13</v>
      </c>
      <c r="B9">
        <v>600</v>
      </c>
      <c r="C9">
        <f>B9/B2/8</f>
        <v>3.5545023696682461</v>
      </c>
      <c r="D9">
        <v>56</v>
      </c>
      <c r="E9">
        <f t="shared" si="0"/>
        <v>199.05213270142178</v>
      </c>
    </row>
    <row r="10" spans="1:5" x14ac:dyDescent="0.3">
      <c r="A10" t="s">
        <v>20</v>
      </c>
      <c r="D10">
        <f>D6+D7+D8+D9</f>
        <v>676</v>
      </c>
      <c r="E10">
        <f>E6+E7+E8+E9</f>
        <v>3137.4407582938384</v>
      </c>
    </row>
    <row r="11" spans="1:5" x14ac:dyDescent="0.3">
      <c r="A11" t="s">
        <v>21</v>
      </c>
      <c r="B11">
        <v>50</v>
      </c>
      <c r="E11">
        <f>E10*(B11/100)</f>
        <v>1568.7203791469192</v>
      </c>
    </row>
    <row r="12" spans="1:5" x14ac:dyDescent="0.3">
      <c r="A12" t="s">
        <v>22</v>
      </c>
      <c r="E12">
        <f>E10+E11</f>
        <v>4706.1611374407576</v>
      </c>
    </row>
    <row r="14" spans="1:5" x14ac:dyDescent="0.3">
      <c r="A14" t="s">
        <v>23</v>
      </c>
      <c r="B14">
        <v>20</v>
      </c>
    </row>
    <row r="15" spans="1:5" x14ac:dyDescent="0.3">
      <c r="A15" t="s">
        <v>24</v>
      </c>
      <c r="B15">
        <f>E12*(B14/100)</f>
        <v>941.23222748815158</v>
      </c>
    </row>
    <row r="17" spans="1:2" x14ac:dyDescent="0.3">
      <c r="A17" t="s">
        <v>25</v>
      </c>
      <c r="B17">
        <v>35</v>
      </c>
    </row>
    <row r="18" spans="1:2" x14ac:dyDescent="0.3">
      <c r="A18" t="s">
        <v>26</v>
      </c>
      <c r="B18">
        <f>(E12+B15)*(B17/100)</f>
        <v>1976.5876777251181</v>
      </c>
    </row>
    <row r="20" spans="1:2" x14ac:dyDescent="0.3">
      <c r="A20" t="s">
        <v>27</v>
      </c>
      <c r="B20">
        <v>100</v>
      </c>
    </row>
    <row r="21" spans="1:2" x14ac:dyDescent="0.3">
      <c r="A21" t="s">
        <v>28</v>
      </c>
      <c r="B21">
        <f>E12*(B20/100)</f>
        <v>4706.1611374407576</v>
      </c>
    </row>
    <row r="23" spans="1:2" x14ac:dyDescent="0.3">
      <c r="A23" t="s">
        <v>29</v>
      </c>
      <c r="B23">
        <f>E12+B15+B18+B21</f>
        <v>12330.142180094785</v>
      </c>
    </row>
    <row r="25" spans="1:2" x14ac:dyDescent="0.3">
      <c r="A25" t="s">
        <v>30</v>
      </c>
      <c r="B25">
        <f>B23*0.05</f>
        <v>616.50710900473928</v>
      </c>
    </row>
    <row r="26" spans="1:2" x14ac:dyDescent="0.3">
      <c r="A26" t="s">
        <v>31</v>
      </c>
      <c r="B26">
        <f>B25+B23</f>
        <v>12946.649289099523</v>
      </c>
    </row>
    <row r="28" spans="1:2" x14ac:dyDescent="0.3">
      <c r="A28" t="s">
        <v>34</v>
      </c>
      <c r="B28">
        <v>30</v>
      </c>
    </row>
    <row r="29" spans="1:2" x14ac:dyDescent="0.3">
      <c r="A29" t="s">
        <v>32</v>
      </c>
      <c r="B29">
        <f>(B26*B28)/(B3*100)</f>
        <v>107.88874407582935</v>
      </c>
    </row>
    <row r="30" spans="1:2" x14ac:dyDescent="0.3">
      <c r="A30" t="s">
        <v>35</v>
      </c>
      <c r="B30">
        <f>B26/B3+B29</f>
        <v>467.51789099526059</v>
      </c>
    </row>
    <row r="31" spans="1:2" x14ac:dyDescent="0.3">
      <c r="A31" t="s">
        <v>36</v>
      </c>
      <c r="B31">
        <f>B29*B3</f>
        <v>3883.9947867298565</v>
      </c>
    </row>
    <row r="33" spans="1:5" x14ac:dyDescent="0.3">
      <c r="A33" t="s">
        <v>8</v>
      </c>
      <c r="B33">
        <v>0.18</v>
      </c>
    </row>
    <row r="35" spans="1:5" x14ac:dyDescent="0.3">
      <c r="A35" t="s">
        <v>9</v>
      </c>
      <c r="B35">
        <v>0</v>
      </c>
      <c r="C35">
        <v>1</v>
      </c>
      <c r="D35">
        <v>2</v>
      </c>
      <c r="E35">
        <v>3</v>
      </c>
    </row>
    <row r="36" spans="1:5" x14ac:dyDescent="0.3">
      <c r="A36" t="s">
        <v>0</v>
      </c>
      <c r="B36">
        <v>24</v>
      </c>
      <c r="C36">
        <f>B3</f>
        <v>36</v>
      </c>
      <c r="D36">
        <f>B3</f>
        <v>36</v>
      </c>
      <c r="E36">
        <f>B3</f>
        <v>36</v>
      </c>
    </row>
    <row r="37" spans="1:5" x14ac:dyDescent="0.3">
      <c r="A37" t="s">
        <v>1</v>
      </c>
      <c r="B37">
        <f>B36*B30</f>
        <v>11220.429383886254</v>
      </c>
      <c r="C37">
        <f>C36*B30</f>
        <v>16830.644075829383</v>
      </c>
      <c r="D37">
        <f>D36*B30</f>
        <v>16830.644075829383</v>
      </c>
      <c r="E37">
        <f>E36*B30</f>
        <v>16830.644075829383</v>
      </c>
    </row>
    <row r="38" spans="1:5" x14ac:dyDescent="0.3">
      <c r="A38" t="s">
        <v>2</v>
      </c>
      <c r="B38">
        <f>B37*B45</f>
        <v>11220.429383886254</v>
      </c>
      <c r="C38">
        <f>C37*C45</f>
        <v>14263.257691380833</v>
      </c>
      <c r="D38">
        <f>D37*D45</f>
        <v>12087.506518119351</v>
      </c>
      <c r="E38">
        <f>E37*E45</f>
        <v>10243.649591626569</v>
      </c>
    </row>
    <row r="40" spans="1:5" x14ac:dyDescent="0.3">
      <c r="A40" t="s">
        <v>3</v>
      </c>
      <c r="B40">
        <f>B26</f>
        <v>12946.649289099523</v>
      </c>
      <c r="C40">
        <v>0</v>
      </c>
      <c r="D40">
        <v>0</v>
      </c>
      <c r="E40">
        <v>0</v>
      </c>
    </row>
    <row r="41" spans="1:5" x14ac:dyDescent="0.3">
      <c r="A41" t="s">
        <v>4</v>
      </c>
      <c r="B41">
        <f>B40*B45</f>
        <v>12946.649289099523</v>
      </c>
      <c r="C41">
        <v>0</v>
      </c>
      <c r="D41">
        <v>0</v>
      </c>
      <c r="E41">
        <v>0</v>
      </c>
    </row>
    <row r="43" spans="1:5" x14ac:dyDescent="0.3">
      <c r="A43" t="s">
        <v>5</v>
      </c>
      <c r="B43">
        <f>B38-B41</f>
        <v>-1726.2199052132692</v>
      </c>
      <c r="C43">
        <f>C38-C41</f>
        <v>14263.257691380833</v>
      </c>
      <c r="D43">
        <f>D38-D41</f>
        <v>12087.506518119351</v>
      </c>
      <c r="E43">
        <f>E38-E41</f>
        <v>10243.649591626569</v>
      </c>
    </row>
    <row r="44" spans="1:5" x14ac:dyDescent="0.3">
      <c r="A44" t="s">
        <v>6</v>
      </c>
      <c r="B44">
        <f>B45*B43</f>
        <v>-1726.2199052132692</v>
      </c>
      <c r="C44">
        <f>C43+B44</f>
        <v>12537.037786167564</v>
      </c>
      <c r="D44">
        <f>D43+C44</f>
        <v>24624.544304286916</v>
      </c>
      <c r="E44">
        <f>E43+D44</f>
        <v>34868.193895913486</v>
      </c>
    </row>
    <row r="45" spans="1:5" x14ac:dyDescent="0.3">
      <c r="A45" t="s">
        <v>7</v>
      </c>
      <c r="B45">
        <f>1/POWER(1+B33,B35 )</f>
        <v>1</v>
      </c>
      <c r="C45">
        <f>1/POWER(1+B33,C35 )</f>
        <v>0.84745762711864414</v>
      </c>
      <c r="D45">
        <f>1/POWER(1+B33,D35 )</f>
        <v>0.71818442976156283</v>
      </c>
      <c r="E45">
        <f>1/POWER(1+B33,E35 )</f>
        <v>0.6086308726792905</v>
      </c>
    </row>
    <row r="47" spans="1:5" x14ac:dyDescent="0.3">
      <c r="A47" t="s">
        <v>10</v>
      </c>
      <c r="B47">
        <f>(E44/B41)*100</f>
        <v>269.32214750940142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Navitski</dc:creator>
  <cp:lastModifiedBy>Aliaksandr Navitski</cp:lastModifiedBy>
  <dcterms:created xsi:type="dcterms:W3CDTF">2017-05-24T06:50:23Z</dcterms:created>
  <dcterms:modified xsi:type="dcterms:W3CDTF">2017-05-24T18:16:08Z</dcterms:modified>
</cp:coreProperties>
</file>