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s\rusty_dam\explanatory_notes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D37" i="1" l="1"/>
  <c r="C37" i="1"/>
  <c r="C9" i="1"/>
  <c r="E9" i="1" s="1"/>
  <c r="C8" i="1"/>
  <c r="E8" i="1" s="1"/>
  <c r="C7" i="1"/>
  <c r="E7" i="1" s="1"/>
  <c r="C6" i="1"/>
  <c r="E6" i="1" s="1"/>
  <c r="D46" i="1"/>
  <c r="C46" i="1"/>
  <c r="B46" i="1"/>
  <c r="E10" i="1" l="1"/>
  <c r="E11" i="1" s="1"/>
  <c r="E12" i="1" s="1"/>
  <c r="B15" i="1" l="1"/>
  <c r="B21" i="1"/>
  <c r="B18" i="1" l="1"/>
  <c r="B23" i="1" s="1"/>
  <c r="B25" i="1" s="1"/>
  <c r="B26" i="1" s="1"/>
  <c r="B29" i="1" l="1"/>
  <c r="B41" i="1"/>
  <c r="B42" i="1" s="1"/>
  <c r="B31" i="1" l="1"/>
  <c r="B30" i="1"/>
  <c r="C38" i="1" l="1"/>
  <c r="C39" i="1" s="1"/>
  <c r="C44" i="1" s="1"/>
  <c r="D38" i="1"/>
  <c r="D39" i="1" s="1"/>
  <c r="D44" i="1" s="1"/>
  <c r="B38" i="1"/>
  <c r="B39" i="1" s="1"/>
  <c r="B44" i="1" s="1"/>
  <c r="B45" i="1" s="1"/>
  <c r="C45" i="1" l="1"/>
  <c r="D45" i="1" s="1"/>
  <c r="B48" i="1" s="1"/>
</calcChain>
</file>

<file path=xl/sharedStrings.xml><?xml version="1.0" encoding="utf-8"?>
<sst xmlns="http://schemas.openxmlformats.org/spreadsheetml/2006/main" count="39" uniqueCount="38">
  <si>
    <t>План реализации копий ПО</t>
  </si>
  <si>
    <t>Экономический эффект</t>
  </si>
  <si>
    <t>Дисконтированный результат</t>
  </si>
  <si>
    <t>Инвестиции в разработку ПС</t>
  </si>
  <si>
    <t>Дисконтирование инфистиций</t>
  </si>
  <si>
    <t>По годам</t>
  </si>
  <si>
    <t>Нарастающим итогом</t>
  </si>
  <si>
    <t>Коэфициент дисконтирования</t>
  </si>
  <si>
    <t>Норма дисконта</t>
  </si>
  <si>
    <t>Год</t>
  </si>
  <si>
    <t>Рентабельность инвистиций</t>
  </si>
  <si>
    <t>Комманда</t>
  </si>
  <si>
    <t>Программист</t>
  </si>
  <si>
    <t>Тестировщик</t>
  </si>
  <si>
    <t>Архитектор БД</t>
  </si>
  <si>
    <t>Месячный оклад</t>
  </si>
  <si>
    <t>Часовой оклад</t>
  </si>
  <si>
    <t>Трудоемкость работ</t>
  </si>
  <si>
    <t>Основная з.п</t>
  </si>
  <si>
    <t>Кол-во раб дней в месяце</t>
  </si>
  <si>
    <t>Итого</t>
  </si>
  <si>
    <t>Премия</t>
  </si>
  <si>
    <t>Зарплата разработчиков</t>
  </si>
  <si>
    <t>Норматив доп з\п</t>
  </si>
  <si>
    <t>Затраты на доп з\п</t>
  </si>
  <si>
    <t>Норматив соц нужды</t>
  </si>
  <si>
    <t>Затраты на соц нужды</t>
  </si>
  <si>
    <t>Норматив прочих затрат</t>
  </si>
  <si>
    <t>Прочие затраты</t>
  </si>
  <si>
    <t>Полная сумма затрат на разработку</t>
  </si>
  <si>
    <t>Затраты на реализацию</t>
  </si>
  <si>
    <t>Сумарные затраты на разраб и реализ</t>
  </si>
  <si>
    <t>Прибыль организации</t>
  </si>
  <si>
    <t>Кол-во лицензий</t>
  </si>
  <si>
    <t>Уровень рентабильности</t>
  </si>
  <si>
    <t>Цена одной копии</t>
  </si>
  <si>
    <t>Годовая прибыль</t>
  </si>
  <si>
    <t>Рентабильность затрат на разраб.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</si>
</sst>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22" workbookViewId="0">
      <selection activeCell="B32" sqref="B32"/>
    </sheetView>
  </sheetViews>
  <sheetFormatPr defaultRowHeight="14.4" x14ac:dyDescent="0.3"/>
  <cols>
    <col min="1" max="1" width="36.5546875" bestFit="1" customWidth="1"/>
    <col min="2" max="2" width="16.44140625" bestFit="1" customWidth="1"/>
    <col min="3" max="3" width="14.44140625" bestFit="1" customWidth="1"/>
    <col min="4" max="4" width="19.88671875" bestFit="1" customWidth="1"/>
    <col min="5" max="5" width="12.6640625" bestFit="1" customWidth="1"/>
  </cols>
  <sheetData>
    <row r="2" spans="1:5" x14ac:dyDescent="0.3">
      <c r="A2" t="s">
        <v>19</v>
      </c>
      <c r="B2">
        <v>21.1</v>
      </c>
    </row>
    <row r="3" spans="1:5" x14ac:dyDescent="0.3">
      <c r="A3" t="s">
        <v>33</v>
      </c>
      <c r="B3">
        <v>36</v>
      </c>
    </row>
    <row r="5" spans="1:5" x14ac:dyDescent="0.3">
      <c r="A5" s="4" t="s">
        <v>11</v>
      </c>
      <c r="B5" s="4" t="s">
        <v>15</v>
      </c>
      <c r="C5" s="4" t="s">
        <v>16</v>
      </c>
      <c r="D5" s="4" t="s">
        <v>17</v>
      </c>
      <c r="E5" s="4" t="s">
        <v>18</v>
      </c>
    </row>
    <row r="6" spans="1:5" x14ac:dyDescent="0.3">
      <c r="A6" s="4" t="s">
        <v>12</v>
      </c>
      <c r="B6" s="4">
        <v>800</v>
      </c>
      <c r="C6" s="4">
        <f>B6/B2/8</f>
        <v>4.7393364928909953</v>
      </c>
      <c r="D6" s="5">
        <v>460</v>
      </c>
      <c r="E6" s="4">
        <f>C6*D6</f>
        <v>2180.0947867298578</v>
      </c>
    </row>
    <row r="7" spans="1:5" x14ac:dyDescent="0.3">
      <c r="A7" s="4" t="s">
        <v>12</v>
      </c>
      <c r="B7" s="4">
        <v>800</v>
      </c>
      <c r="C7" s="4">
        <f>B7/B2/8</f>
        <v>4.7393364928909953</v>
      </c>
      <c r="D7" s="5">
        <v>80</v>
      </c>
      <c r="E7" s="4">
        <f t="shared" ref="E7:E9" si="0">C7*D7</f>
        <v>379.14691943127963</v>
      </c>
    </row>
    <row r="8" spans="1:5" x14ac:dyDescent="0.3">
      <c r="A8" s="4" t="s">
        <v>14</v>
      </c>
      <c r="B8" s="4">
        <v>800</v>
      </c>
      <c r="C8" s="4">
        <f>B8/B2/8</f>
        <v>4.7393364928909953</v>
      </c>
      <c r="D8" s="5">
        <v>80</v>
      </c>
      <c r="E8" s="4">
        <f t="shared" si="0"/>
        <v>379.14691943127963</v>
      </c>
    </row>
    <row r="9" spans="1:5" x14ac:dyDescent="0.3">
      <c r="A9" s="3" t="s">
        <v>13</v>
      </c>
      <c r="B9" s="3">
        <v>600</v>
      </c>
      <c r="C9" s="3">
        <f>B9/B2/8</f>
        <v>3.5545023696682461</v>
      </c>
      <c r="D9" s="1">
        <v>160</v>
      </c>
      <c r="E9" s="3">
        <f t="shared" si="0"/>
        <v>568.72037914691941</v>
      </c>
    </row>
    <row r="10" spans="1:5" x14ac:dyDescent="0.3">
      <c r="A10" s="3" t="s">
        <v>20</v>
      </c>
      <c r="B10" s="2"/>
      <c r="C10" s="2"/>
      <c r="D10" s="2"/>
      <c r="E10" s="3">
        <f>E6+E7+E8+E9</f>
        <v>3507.1090047393363</v>
      </c>
    </row>
    <row r="11" spans="1:5" x14ac:dyDescent="0.3">
      <c r="A11" s="3" t="s">
        <v>21</v>
      </c>
      <c r="B11" s="2">
        <v>50</v>
      </c>
      <c r="C11" s="2"/>
      <c r="D11" s="2"/>
      <c r="E11" s="3">
        <f>E10*(B11/100)</f>
        <v>1753.5545023696682</v>
      </c>
    </row>
    <row r="12" spans="1:5" x14ac:dyDescent="0.3">
      <c r="A12" s="4" t="s">
        <v>22</v>
      </c>
      <c r="B12" s="6"/>
      <c r="C12" s="6"/>
      <c r="D12" s="6"/>
      <c r="E12" s="4">
        <f>E10+E11</f>
        <v>5260.6635071090041</v>
      </c>
    </row>
    <row r="14" spans="1:5" x14ac:dyDescent="0.3">
      <c r="A14" t="s">
        <v>23</v>
      </c>
      <c r="B14">
        <v>20</v>
      </c>
    </row>
    <row r="15" spans="1:5" x14ac:dyDescent="0.3">
      <c r="A15" t="s">
        <v>24</v>
      </c>
      <c r="B15">
        <f>E12*(B14/100)</f>
        <v>1052.1327014218009</v>
      </c>
    </row>
    <row r="17" spans="1:2" x14ac:dyDescent="0.3">
      <c r="A17" t="s">
        <v>25</v>
      </c>
      <c r="B17">
        <v>35</v>
      </c>
    </row>
    <row r="18" spans="1:2" x14ac:dyDescent="0.3">
      <c r="A18" t="s">
        <v>26</v>
      </c>
      <c r="B18">
        <f>(E12+B15)*(B17/100)</f>
        <v>2209.4786729857815</v>
      </c>
    </row>
    <row r="20" spans="1:2" x14ac:dyDescent="0.3">
      <c r="A20" t="s">
        <v>27</v>
      </c>
      <c r="B20">
        <v>100</v>
      </c>
    </row>
    <row r="21" spans="1:2" x14ac:dyDescent="0.3">
      <c r="A21" t="s">
        <v>28</v>
      </c>
      <c r="B21">
        <f>E12*(B20/100)</f>
        <v>5260.6635071090041</v>
      </c>
    </row>
    <row r="23" spans="1:2" x14ac:dyDescent="0.3">
      <c r="A23" t="s">
        <v>29</v>
      </c>
      <c r="B23">
        <f>E12+B15+B18+B21</f>
        <v>13782.938388625591</v>
      </c>
    </row>
    <row r="25" spans="1:2" x14ac:dyDescent="0.3">
      <c r="A25" t="s">
        <v>30</v>
      </c>
      <c r="B25">
        <f>B23*0.05</f>
        <v>689.14691943127957</v>
      </c>
    </row>
    <row r="26" spans="1:2" x14ac:dyDescent="0.3">
      <c r="A26" t="s">
        <v>31</v>
      </c>
      <c r="B26">
        <f>B25+B23</f>
        <v>14472.08530805687</v>
      </c>
    </row>
    <row r="28" spans="1:2" x14ac:dyDescent="0.3">
      <c r="A28" t="s">
        <v>34</v>
      </c>
      <c r="B28">
        <v>20</v>
      </c>
    </row>
    <row r="29" spans="1:2" x14ac:dyDescent="0.3">
      <c r="A29" t="s">
        <v>32</v>
      </c>
      <c r="B29">
        <f>(B26*B28)/(B3*100)</f>
        <v>80.400473933649295</v>
      </c>
    </row>
    <row r="30" spans="1:2" x14ac:dyDescent="0.3">
      <c r="A30" t="s">
        <v>35</v>
      </c>
      <c r="B30">
        <f>B26/B3+B29</f>
        <v>482.40284360189571</v>
      </c>
    </row>
    <row r="31" spans="1:2" x14ac:dyDescent="0.3">
      <c r="A31" t="s">
        <v>36</v>
      </c>
      <c r="B31">
        <f>B29*B3</f>
        <v>2894.4170616113747</v>
      </c>
    </row>
    <row r="32" spans="1:2" x14ac:dyDescent="0.3">
      <c r="A32" t="s">
        <v>37</v>
      </c>
      <c r="B32">
        <f>B31/B26*100</f>
        <v>20.000000000000004</v>
      </c>
    </row>
    <row r="34" spans="1:4" x14ac:dyDescent="0.3">
      <c r="A34" t="s">
        <v>8</v>
      </c>
      <c r="B34">
        <v>0.18</v>
      </c>
    </row>
    <row r="36" spans="1:4" x14ac:dyDescent="0.3">
      <c r="A36" s="4" t="s">
        <v>9</v>
      </c>
      <c r="B36" s="4">
        <v>0</v>
      </c>
      <c r="C36" s="4">
        <v>1</v>
      </c>
      <c r="D36" s="4">
        <v>2</v>
      </c>
    </row>
    <row r="37" spans="1:4" x14ac:dyDescent="0.3">
      <c r="A37" s="4" t="s">
        <v>0</v>
      </c>
      <c r="B37" s="4">
        <v>24</v>
      </c>
      <c r="C37" s="4">
        <f>B3</f>
        <v>36</v>
      </c>
      <c r="D37" s="4">
        <f>B3</f>
        <v>36</v>
      </c>
    </row>
    <row r="38" spans="1:4" x14ac:dyDescent="0.3">
      <c r="A38" s="4" t="s">
        <v>1</v>
      </c>
      <c r="B38" s="4">
        <f>B37*B30</f>
        <v>11577.668246445497</v>
      </c>
      <c r="C38" s="4">
        <f>C37*B30</f>
        <v>17366.502369668247</v>
      </c>
      <c r="D38" s="4">
        <f>D37*B30</f>
        <v>17366.502369668247</v>
      </c>
    </row>
    <row r="39" spans="1:4" x14ac:dyDescent="0.3">
      <c r="A39" s="4" t="s">
        <v>2</v>
      </c>
      <c r="B39" s="4">
        <f>B38*B46</f>
        <v>11577.668246445497</v>
      </c>
      <c r="C39" s="4">
        <f>C38*C46</f>
        <v>14717.374889549363</v>
      </c>
      <c r="D39" s="4">
        <f>D38*D46</f>
        <v>12472.351601313019</v>
      </c>
    </row>
    <row r="40" spans="1:4" x14ac:dyDescent="0.3">
      <c r="A40" s="4"/>
      <c r="B40" s="4"/>
      <c r="C40" s="4"/>
      <c r="D40" s="4"/>
    </row>
    <row r="41" spans="1:4" x14ac:dyDescent="0.3">
      <c r="A41" s="4" t="s">
        <v>3</v>
      </c>
      <c r="B41" s="4">
        <f>B26</f>
        <v>14472.08530805687</v>
      </c>
      <c r="C41" s="4">
        <v>0</v>
      </c>
      <c r="D41" s="4">
        <v>0</v>
      </c>
    </row>
    <row r="42" spans="1:4" x14ac:dyDescent="0.3">
      <c r="A42" s="4" t="s">
        <v>4</v>
      </c>
      <c r="B42" s="4">
        <f>B41*B46</f>
        <v>14472.08530805687</v>
      </c>
      <c r="C42" s="4">
        <v>0</v>
      </c>
      <c r="D42" s="4">
        <v>0</v>
      </c>
    </row>
    <row r="43" spans="1:4" x14ac:dyDescent="0.3">
      <c r="A43" s="4"/>
      <c r="B43" s="4"/>
      <c r="C43" s="4"/>
      <c r="D43" s="4"/>
    </row>
    <row r="44" spans="1:4" x14ac:dyDescent="0.3">
      <c r="A44" s="4" t="s">
        <v>5</v>
      </c>
      <c r="B44" s="4">
        <f>B39-B42</f>
        <v>-2894.4170616113734</v>
      </c>
      <c r="C44" s="4">
        <f>C39-C42</f>
        <v>14717.374889549363</v>
      </c>
      <c r="D44" s="4">
        <f>D39-D42</f>
        <v>12472.351601313019</v>
      </c>
    </row>
    <row r="45" spans="1:4" x14ac:dyDescent="0.3">
      <c r="A45" s="4" t="s">
        <v>6</v>
      </c>
      <c r="B45" s="4">
        <f>B46*B44</f>
        <v>-2894.4170616113734</v>
      </c>
      <c r="C45" s="4">
        <f>C44+B45</f>
        <v>11822.957827937989</v>
      </c>
      <c r="D45" s="4">
        <f>D44+C45</f>
        <v>24295.309429251007</v>
      </c>
    </row>
    <row r="46" spans="1:4" x14ac:dyDescent="0.3">
      <c r="A46" s="4" t="s">
        <v>7</v>
      </c>
      <c r="B46" s="4">
        <f>1/POWER(1+B34,B36 )</f>
        <v>1</v>
      </c>
      <c r="C46" s="4">
        <f>1/POWER(1+B34,C36 )</f>
        <v>0.84745762711864414</v>
      </c>
      <c r="D46" s="4">
        <f>1/POWER(1+B34,D36 )</f>
        <v>0.71818442976156283</v>
      </c>
    </row>
    <row r="48" spans="1:4" x14ac:dyDescent="0.3">
      <c r="A48" t="s">
        <v>10</v>
      </c>
      <c r="B48">
        <f>(D45/B42)*100</f>
        <v>167.87704682562486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Navitski</dc:creator>
  <cp:lastModifiedBy>Aliaksandr Navitski</cp:lastModifiedBy>
  <dcterms:created xsi:type="dcterms:W3CDTF">2017-05-24T06:50:23Z</dcterms:created>
  <dcterms:modified xsi:type="dcterms:W3CDTF">2017-05-24T19:01:52Z</dcterms:modified>
</cp:coreProperties>
</file>