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ing Overview" sheetId="1" r:id="rId4"/>
    <sheet state="visible" name="Test 1 Water-Sealing and Data R" sheetId="2" r:id="rId5"/>
    <sheet state="visible" name="TEST 1 DATA ANALYSIS" sheetId="3" r:id="rId6"/>
    <sheet state="visible" name="Test 2 IMU Concept Proving" sheetId="4" r:id="rId7"/>
    <sheet state="visible" name="Test 2 Data Analysis" sheetId="5" r:id="rId8"/>
    <sheet state="visible" name="Test 3 Sensor Array Testing and" sheetId="6" r:id="rId9"/>
  </sheets>
  <definedNames/>
  <calcPr/>
</workbook>
</file>

<file path=xl/sharedStrings.xml><?xml version="1.0" encoding="utf-8"?>
<sst xmlns="http://schemas.openxmlformats.org/spreadsheetml/2006/main" count="195" uniqueCount="170">
  <si>
    <t>Wa</t>
  </si>
  <si>
    <t>REQUIRED MATERIALS</t>
  </si>
  <si>
    <t>Item</t>
  </si>
  <si>
    <t>Name</t>
  </si>
  <si>
    <t>Quantity</t>
  </si>
  <si>
    <t>Notes</t>
  </si>
  <si>
    <t>PUCKFish Prototype board V0.1</t>
  </si>
  <si>
    <t>PUCKFish  Prototype Housing V0.1</t>
  </si>
  <si>
    <t>PUCKFish Prototype Chassis V0.1</t>
  </si>
  <si>
    <t>Laptop (any)</t>
  </si>
  <si>
    <t>Protractor</t>
  </si>
  <si>
    <t>OP 1: SETUP</t>
  </si>
  <si>
    <t>Op</t>
  </si>
  <si>
    <t>Description</t>
  </si>
  <si>
    <t>Initials</t>
  </si>
  <si>
    <t>Connect Prototype board ot laptop</t>
  </si>
  <si>
    <t>Confirm Battery levels exceed 50 percent</t>
  </si>
  <si>
    <t>Install prototype board onto prototype chassis</t>
  </si>
  <si>
    <t>Begin collecting data by starting up the imu, Record the start time in the notes</t>
  </si>
  <si>
    <t>Wrap teflon tape on threading, clockwise</t>
  </si>
  <si>
    <t>Buyoff that housing is prepared for submerging, Check for potetntial leak areas</t>
  </si>
  <si>
    <t>OP 2: TESTING PROCEDURE</t>
  </si>
  <si>
    <t xml:space="preserve">OP  </t>
  </si>
  <si>
    <t>Descrition</t>
  </si>
  <si>
    <t>Submerge the Prototype in some volume of water so that it is totally submerged</t>
  </si>
  <si>
    <t>wa</t>
  </si>
  <si>
    <t>skip past no water</t>
  </si>
  <si>
    <t>Begin running the code for IMU according to best practice</t>
  </si>
  <si>
    <t>Using a protractor, angle the housing parrellel to gravity vector, Record start time and end time in notes</t>
  </si>
  <si>
    <t>Start Time: 284s End time 300s</t>
  </si>
  <si>
    <t>Using a protractor, angle the housing  45 degrees agianst gravity vecotr, Record start time and end time in notes</t>
  </si>
  <si>
    <t>ah</t>
  </si>
  <si>
    <t>Start Time: 375s End Time: 390s</t>
  </si>
  <si>
    <t>Using a protractor, angle the housing perpendicular to gravity vector, Record start time and end time in notes</t>
  </si>
  <si>
    <t>Start Time: 745s End Time: 760s</t>
  </si>
  <si>
    <t>Remove the prototype from the volume of water</t>
  </si>
  <si>
    <t>OP 3: BREAKDOWN PROCEDURE</t>
  </si>
  <si>
    <t xml:space="preserve">OP   </t>
  </si>
  <si>
    <t>Dry off the outside of the prototype so that it is no longer wet</t>
  </si>
  <si>
    <t>NP</t>
  </si>
  <si>
    <t>Open the prototype housing</t>
  </si>
  <si>
    <t>AN</t>
  </si>
  <si>
    <t>Remove chassis from the housign</t>
  </si>
  <si>
    <t xml:space="preserve">Shutdown pcb per best practice </t>
  </si>
  <si>
    <t>OP 4: DATA COLLECTION AND ANALYSIS</t>
  </si>
  <si>
    <t xml:space="preserve">OP </t>
  </si>
  <si>
    <t>DESCRIPTION</t>
  </si>
  <si>
    <t xml:space="preserve">Initial </t>
  </si>
  <si>
    <t>export data to a text file</t>
  </si>
  <si>
    <t>Seperate Data via the timestamps collected in ops 2.3-2.6</t>
  </si>
  <si>
    <t>Gather Averages of the data given in "TEST 1, DATA ANALYSIS" in this google sheet</t>
  </si>
  <si>
    <t>Determine best path forward for further data analysis</t>
  </si>
  <si>
    <t>Measureable Criteria per Test Goals</t>
  </si>
  <si>
    <t>IMU Data, In whatever form</t>
  </si>
  <si>
    <t>Waterproofing success?</t>
  </si>
  <si>
    <t>Determine best path for data analysis and collection</t>
  </si>
  <si>
    <t>Data</t>
  </si>
  <si>
    <t>Seconds</t>
  </si>
  <si>
    <t>AccelX</t>
  </si>
  <si>
    <t>AccelY</t>
  </si>
  <si>
    <t>AccelZ</t>
  </si>
  <si>
    <t>Time</t>
  </si>
  <si>
    <t>Accel X</t>
  </si>
  <si>
    <t>Accel Y</t>
  </si>
  <si>
    <t>Seconds: 86.71</t>
  </si>
  <si>
    <t>Accel X: -0.32</t>
  </si>
  <si>
    <t>Accel Y: -9.39</t>
  </si>
  <si>
    <t>Accel Z: 0.95</t>
  </si>
  <si>
    <t>RSSI: -64</t>
  </si>
  <si>
    <t>Got: Packet #: 42.00</t>
  </si>
  <si>
    <t>Seconds: 90.74</t>
  </si>
  <si>
    <t>Accel X: -0.42</t>
  </si>
  <si>
    <t>Accel Y: -9.50</t>
  </si>
  <si>
    <t>Accel Z: 1.00</t>
  </si>
  <si>
    <t>RSSI: -53</t>
  </si>
  <si>
    <t>Got: Packet #: 43.00</t>
  </si>
  <si>
    <t>Seconds: 92.75</t>
  </si>
  <si>
    <t>Accel X: -0.35</t>
  </si>
  <si>
    <t>Accel Y: -9.46</t>
  </si>
  <si>
    <t>Accel Z: 0.99</t>
  </si>
  <si>
    <t>RSSI: -57</t>
  </si>
  <si>
    <t>Got: Packet #: 44.00</t>
  </si>
  <si>
    <t>Seconds: 94.76</t>
  </si>
  <si>
    <t>Accel X: -0.21</t>
  </si>
  <si>
    <t>Accel Z: 0.54</t>
  </si>
  <si>
    <t>Got: Packet #: 45.00</t>
  </si>
  <si>
    <t>Seconds: 96.78</t>
  </si>
  <si>
    <t>Accel X: -0.87</t>
  </si>
  <si>
    <t>Accel Y: -8.99</t>
  </si>
  <si>
    <t>Accel Z: 3.15</t>
  </si>
  <si>
    <t>RSSI: -58</t>
  </si>
  <si>
    <t>Got: Packet #: 46.00</t>
  </si>
  <si>
    <t>Seconds: 98.79</t>
  </si>
  <si>
    <t>Accel X: 9.94</t>
  </si>
  <si>
    <t>Accel Y: 0.32</t>
  </si>
  <si>
    <t>Accel Z: 2.39</t>
  </si>
  <si>
    <t>Got: Packet #: 47.00</t>
  </si>
  <si>
    <t>Seconds: 100.80</t>
  </si>
  <si>
    <t>Accel X: 9.58</t>
  </si>
  <si>
    <t>Accel Y: 0.58</t>
  </si>
  <si>
    <t>Accel Z: 0.88</t>
  </si>
  <si>
    <t>RSSI: -66</t>
  </si>
  <si>
    <t>Got: Packet #: 48.00</t>
  </si>
  <si>
    <t>Seconds: 102.82</t>
  </si>
  <si>
    <t>Accel X: 9.54</t>
  </si>
  <si>
    <t>Accel Y: 0.74</t>
  </si>
  <si>
    <t>Accel Z: 1.50</t>
  </si>
  <si>
    <t>RSSI: -61</t>
  </si>
  <si>
    <t>Got: Packet #: 49.00</t>
  </si>
  <si>
    <t>Seconds: 104.83</t>
  </si>
  <si>
    <t>Accel X: 9.46</t>
  </si>
  <si>
    <t>Accel Y: 0.68</t>
  </si>
  <si>
    <t>Accel Z: 1.06</t>
  </si>
  <si>
    <t>RSSI: -63</t>
  </si>
  <si>
    <t>Got: Packet #: 50.00</t>
  </si>
  <si>
    <t>Seconds: 106.85</t>
  </si>
  <si>
    <t>Accel X: 9.39</t>
  </si>
  <si>
    <t>Accel Y: 1.17</t>
  </si>
  <si>
    <t>Accel Z: 1.60</t>
  </si>
  <si>
    <t>RSSI: -60</t>
  </si>
  <si>
    <t>Got: Packet #: 51.00</t>
  </si>
  <si>
    <t>Seconds: 108.86</t>
  </si>
  <si>
    <t>Accel X: 9.32</t>
  </si>
  <si>
    <t>Accel Y: -2.01</t>
  </si>
  <si>
    <t>Accel Z: -0.94</t>
  </si>
  <si>
    <t>Got: Packet #: 52.00</t>
  </si>
  <si>
    <t>Seconds: 110.87</t>
  </si>
  <si>
    <t>Accel X: 9.68</t>
  </si>
  <si>
    <t>Accel Y: 0.42</t>
  </si>
  <si>
    <t>Accel Z: 0.22</t>
  </si>
  <si>
    <t>Got: Packet #: 53.00</t>
  </si>
  <si>
    <t>Seconds: 112.89</t>
  </si>
  <si>
    <t>Accel X: 9.42</t>
  </si>
  <si>
    <t>Accel Y: -0.02</t>
  </si>
  <si>
    <t>RSSI: -52</t>
  </si>
  <si>
    <t>Got: Packet #: 54.00</t>
  </si>
  <si>
    <t>Seconds: 114.90</t>
  </si>
  <si>
    <t>Accel Y: 0.50</t>
  </si>
  <si>
    <t>Accel Z: 1.09</t>
  </si>
  <si>
    <t>RSSI: -51</t>
  </si>
  <si>
    <t>Got: Packet #: 55.00</t>
  </si>
  <si>
    <t>Seconds: 116.91</t>
  </si>
  <si>
    <t>Accel X: 9.24</t>
  </si>
  <si>
    <t>Accel Y: 0.34</t>
  </si>
  <si>
    <t>Accel Z: 0.56</t>
  </si>
  <si>
    <t>RSSI: -54</t>
  </si>
  <si>
    <t>Got: Packet #: 56.00</t>
  </si>
  <si>
    <t>Seconds: 118.93</t>
  </si>
  <si>
    <t>Accel X: 9.91</t>
  </si>
  <si>
    <t>Accel Y: 0.86</t>
  </si>
  <si>
    <t>Accel Z: 0.49</t>
  </si>
  <si>
    <t>RSSI: -55</t>
  </si>
  <si>
    <t>Constant Parameters</t>
  </si>
  <si>
    <t>rho Water</t>
  </si>
  <si>
    <t>kg/m^3</t>
  </si>
  <si>
    <t>g</t>
  </si>
  <si>
    <t>m/s^2</t>
  </si>
  <si>
    <t>massPuckfish</t>
  </si>
  <si>
    <t>kg</t>
  </si>
  <si>
    <t>volumePuckfish</t>
  </si>
  <si>
    <t>m^3</t>
  </si>
  <si>
    <t>Bouancy Force</t>
  </si>
  <si>
    <t>N</t>
  </si>
  <si>
    <t>Gravity Force</t>
  </si>
  <si>
    <t>Force Tension Y</t>
  </si>
  <si>
    <t>Force Tension X</t>
  </si>
  <si>
    <t xml:space="preserve">Angle </t>
  </si>
  <si>
    <t>Radians</t>
  </si>
  <si>
    <t>Angle Decompositon</t>
  </si>
  <si>
    <t>Accel 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</si>
</sst>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0"/>
      <name val="Arial"/>
      <scheme val="minor"/>
    </font>
    <font>
      <color rgb="FF222222"/>
      <name val="Arial"/>
    </font>
    <font>
      <sz val="10.0"/>
      <color rgb="FF000000"/>
      <name val="Arial"/>
    </font>
    <font>
      <color theme="1"/>
      <name val="Inherit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1" numFmtId="0" xfId="0" applyFont="1"/>
    <xf borderId="0" fillId="5" fontId="3" numFmtId="0" xfId="0" applyAlignment="1" applyFill="1" applyFont="1">
      <alignment readingOrder="0"/>
    </xf>
    <xf borderId="0" fillId="5" fontId="1" numFmtId="0" xfId="0" applyFont="1"/>
    <xf borderId="0" fillId="6" fontId="3" numFmtId="0" xfId="0" applyAlignment="1" applyFill="1" applyFont="1">
      <alignment readingOrder="0"/>
    </xf>
    <xf borderId="0" fillId="6" fontId="1" numFmtId="0" xfId="0" applyFont="1"/>
    <xf borderId="0" fillId="7" fontId="4" numFmtId="0" xfId="0" applyAlignment="1" applyFill="1" applyFont="1">
      <alignment readingOrder="0"/>
    </xf>
    <xf borderId="0" fillId="7" fontId="5" numFmtId="0" xfId="0" applyAlignment="1" applyFont="1">
      <alignment horizontal="left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962025</xdr:colOff>
      <xdr:row>0</xdr:row>
      <xdr:rowOff>0</xdr:rowOff>
    </xdr:from>
    <xdr:ext cx="8315325" cy="7248525"/>
    <xdr:grpSp>
      <xdr:nvGrpSpPr>
        <xdr:cNvPr id="2" name="Shape 2" title="Drawing"/>
        <xdr:cNvGrpSpPr/>
      </xdr:nvGrpSpPr>
      <xdr:grpSpPr>
        <a:xfrm>
          <a:off x="215950" y="-1725"/>
          <a:ext cx="8293850" cy="7243650"/>
          <a:chOff x="215950" y="-1725"/>
          <a:chExt cx="8293850" cy="7243650"/>
        </a:xfrm>
      </xdr:grpSpPr>
      <xdr:sp>
        <xdr:nvSpPr>
          <xdr:cNvPr id="3" name="Shape 3"/>
          <xdr:cNvSpPr/>
        </xdr:nvSpPr>
        <xdr:spPr>
          <a:xfrm>
            <a:off x="2787475" y="-1725"/>
            <a:ext cx="3690000" cy="16365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Test 1- WaterProofing and Data Collection</a:t>
            </a:r>
            <a:endParaRPr b="1"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Goals:</a:t>
            </a:r>
            <a:endParaRPr sz="1400"/>
          </a:p>
          <a:p>
            <a:pPr indent="-317500" lvl="0" marL="457200" rtl="0" algn="l">
              <a:spcBef>
                <a:spcPts val="0"/>
              </a:spcBef>
              <a:spcAft>
                <a:spcPts val="0"/>
              </a:spcAft>
              <a:buSzPts val="1400"/>
              <a:buAutoNum type="arabicPeriod"/>
            </a:pPr>
            <a:r>
              <a:rPr lang="en-US" sz="1400"/>
              <a:t>Prove waterproofing of Test Bed</a:t>
            </a:r>
            <a:endParaRPr sz="1400"/>
          </a:p>
          <a:p>
            <a:pPr indent="-317500" lvl="0" marL="457200" rtl="0" algn="l">
              <a:spcBef>
                <a:spcPts val="0"/>
              </a:spcBef>
              <a:spcAft>
                <a:spcPts val="0"/>
              </a:spcAft>
              <a:buSzPts val="1400"/>
              <a:buAutoNum type="arabicPeriod"/>
            </a:pPr>
            <a:r>
              <a:rPr lang="en-US" sz="1400"/>
              <a:t>Establish successful data collection</a:t>
            </a:r>
            <a:endParaRPr sz="1400"/>
          </a:p>
          <a:p>
            <a:pPr indent="-317500" lvl="0" marL="457200" rtl="0" algn="l">
              <a:spcBef>
                <a:spcPts val="0"/>
              </a:spcBef>
              <a:spcAft>
                <a:spcPts val="0"/>
              </a:spcAft>
              <a:buSzPts val="1400"/>
              <a:buAutoNum type="arabicPeriod"/>
            </a:pPr>
            <a:r>
              <a:rPr lang="en-US" sz="1400"/>
              <a:t>Determine data collection procedures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215950" y="1847275"/>
            <a:ext cx="3690000" cy="16365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Test 2.1- IMU Proof Of Concept</a:t>
            </a:r>
            <a:endParaRPr b="1"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Goals:</a:t>
            </a:r>
            <a:endParaRPr sz="1400"/>
          </a:p>
          <a:p>
            <a:pPr indent="-317500" lvl="0" marL="457200" rtl="0" algn="l">
              <a:spcBef>
                <a:spcPts val="0"/>
              </a:spcBef>
              <a:spcAft>
                <a:spcPts val="0"/>
              </a:spcAft>
              <a:buSzPts val="1400"/>
              <a:buAutoNum type="arabicPeriod"/>
            </a:pPr>
            <a:r>
              <a:rPr lang="en-US" sz="1400"/>
              <a:t>Prove-out basic underwater operations</a:t>
            </a:r>
            <a:endParaRPr sz="1400"/>
          </a:p>
          <a:p>
            <a:pPr indent="-317500" lvl="0" marL="457200" rtl="0" algn="l">
              <a:spcBef>
                <a:spcPts val="0"/>
              </a:spcBef>
              <a:spcAft>
                <a:spcPts val="0"/>
              </a:spcAft>
              <a:buSzPts val="1400"/>
              <a:buAutoNum type="arabicPeriod"/>
            </a:pPr>
            <a:r>
              <a:rPr lang="en-US" sz="1400"/>
              <a:t>Collect IMU data to determine current speed and direction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4819800" y="1847275"/>
            <a:ext cx="3690000" cy="16365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Test 2.2- Sensor Array Test</a:t>
            </a:r>
            <a:endParaRPr b="1"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Goals:</a:t>
            </a:r>
            <a:endParaRPr sz="1400"/>
          </a:p>
          <a:p>
            <a:pPr indent="-317500" lvl="0" marL="457200" rtl="0" algn="l">
              <a:spcBef>
                <a:spcPts val="0"/>
              </a:spcBef>
              <a:spcAft>
                <a:spcPts val="0"/>
              </a:spcAft>
              <a:buSzPts val="1400"/>
              <a:buAutoNum type="arabicPeriod"/>
            </a:pPr>
            <a:r>
              <a:rPr lang="en-US" sz="1400"/>
              <a:t>Collect data from other sensors, to accuracy</a:t>
            </a:r>
            <a:endParaRPr sz="1400"/>
          </a:p>
          <a:p>
            <a:pPr indent="-317500" lvl="0" marL="457200" rtl="0" algn="l">
              <a:spcBef>
                <a:spcPts val="0"/>
              </a:spcBef>
              <a:spcAft>
                <a:spcPts val="0"/>
              </a:spcAft>
              <a:buSzPts val="1400"/>
              <a:buAutoNum type="arabicPeriod"/>
            </a:pPr>
            <a:r>
              <a:rPr lang="en-US" sz="1400"/>
              <a:t>Prove-out electronic design</a:t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254925" y="3766175"/>
            <a:ext cx="3690000" cy="16365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Test 3.1- Port and Enclosure Testing</a:t>
            </a:r>
            <a:endParaRPr b="1"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Goals:</a:t>
            </a:r>
            <a:endParaRPr sz="1400"/>
          </a:p>
          <a:p>
            <a:pPr indent="-317500" lvl="0" marL="457200" rtl="0" algn="l">
              <a:spcBef>
                <a:spcPts val="0"/>
              </a:spcBef>
              <a:spcAft>
                <a:spcPts val="0"/>
              </a:spcAft>
              <a:buSzPts val="1400"/>
              <a:buAutoNum type="arabicPeriod"/>
            </a:pPr>
            <a:r>
              <a:rPr lang="en-US" sz="1400"/>
              <a:t>Test out ports and final enclosure design to ensure water-proofing at depth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4819800" y="3766175"/>
            <a:ext cx="3690000" cy="16365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Test 3.2- Full Hardware Test</a:t>
            </a:r>
            <a:endParaRPr b="1"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Goals:</a:t>
            </a:r>
            <a:endParaRPr sz="1400"/>
          </a:p>
          <a:p>
            <a:pPr indent="-317500" lvl="0" marL="457200" rtl="0" algn="l">
              <a:spcBef>
                <a:spcPts val="0"/>
              </a:spcBef>
              <a:spcAft>
                <a:spcPts val="0"/>
              </a:spcAft>
              <a:buSzPts val="1400"/>
              <a:buAutoNum type="arabicPeriod"/>
            </a:pPr>
            <a:r>
              <a:rPr lang="en-US" sz="1400"/>
              <a:t>Ensure data can be collected stored and transmitted</a:t>
            </a:r>
            <a:endParaRPr sz="1400"/>
          </a:p>
          <a:p>
            <a:pPr indent="-317500" lvl="0" marL="457200" rtl="0" algn="l">
              <a:spcBef>
                <a:spcPts val="0"/>
              </a:spcBef>
              <a:spcAft>
                <a:spcPts val="0"/>
              </a:spcAft>
              <a:buSzPts val="1400"/>
              <a:buAutoNum type="arabicPeriod"/>
            </a:pPr>
            <a:r>
              <a:rPr lang="en-US" sz="1400"/>
              <a:t>Determine battery life and charging procedures</a:t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2745050" y="5605425"/>
            <a:ext cx="3690000" cy="16365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Test 4: Full PUCKFish Test</a:t>
            </a:r>
            <a:endParaRPr b="1"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Goals:</a:t>
            </a:r>
            <a:endParaRPr sz="1400"/>
          </a:p>
          <a:p>
            <a:pPr indent="-317500" lvl="0" marL="457200" rtl="0" algn="l">
              <a:spcBef>
                <a:spcPts val="0"/>
              </a:spcBef>
              <a:spcAft>
                <a:spcPts val="0"/>
              </a:spcAft>
              <a:buSzPts val="1400"/>
              <a:buAutoNum type="arabicPeriod"/>
            </a:pPr>
            <a:r>
              <a:rPr lang="en-US" sz="1400"/>
              <a:t>Full PUCKFish operation at depth per requirements</a:t>
            </a:r>
            <a:endParaRPr sz="1400"/>
          </a:p>
        </xdr:txBody>
      </xdr:sp>
      <xdr:cxnSp>
        <xdr:nvCxnSpPr>
          <xdr:cNvPr id="9" name="Shape 9"/>
          <xdr:cNvCxnSpPr>
            <a:stCxn id="3" idx="2"/>
          </xdr:cNvCxnSpPr>
        </xdr:nvCxnSpPr>
        <xdr:spPr>
          <a:xfrm flipH="1">
            <a:off x="2269675" y="1634775"/>
            <a:ext cx="2362800" cy="253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0" name="Shape 10"/>
          <xdr:cNvCxnSpPr>
            <a:stCxn id="3" idx="2"/>
            <a:endCxn id="5" idx="0"/>
          </xdr:cNvCxnSpPr>
        </xdr:nvCxnSpPr>
        <xdr:spPr>
          <a:xfrm>
            <a:off x="4632475" y="1634775"/>
            <a:ext cx="2032200" cy="212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1" name="Shape 11"/>
          <xdr:cNvCxnSpPr>
            <a:endCxn id="6" idx="0"/>
          </xdr:cNvCxnSpPr>
        </xdr:nvCxnSpPr>
        <xdr:spPr>
          <a:xfrm>
            <a:off x="2060925" y="3331475"/>
            <a:ext cx="39000" cy="4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2" name="Shape 12"/>
          <xdr:cNvCxnSpPr>
            <a:stCxn id="5" idx="2"/>
            <a:endCxn id="7" idx="0"/>
          </xdr:cNvCxnSpPr>
        </xdr:nvCxnSpPr>
        <xdr:spPr>
          <a:xfrm>
            <a:off x="6664800" y="3483775"/>
            <a:ext cx="0" cy="282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3" name="Shape 13"/>
          <xdr:cNvCxnSpPr>
            <a:stCxn id="6" idx="2"/>
            <a:endCxn id="8" idx="0"/>
          </xdr:cNvCxnSpPr>
        </xdr:nvCxnSpPr>
        <xdr:spPr>
          <a:xfrm>
            <a:off x="2099925" y="5402675"/>
            <a:ext cx="2490000" cy="20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4" name="Shape 14"/>
          <xdr:cNvCxnSpPr>
            <a:stCxn id="7" idx="2"/>
            <a:endCxn id="8" idx="0"/>
          </xdr:cNvCxnSpPr>
        </xdr:nvCxnSpPr>
        <xdr:spPr>
          <a:xfrm flipH="1">
            <a:off x="4590000" y="5402675"/>
            <a:ext cx="2074800" cy="202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8.25"/>
  </cols>
  <sheetData>
    <row r="1">
      <c r="A1" s="2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</row>
    <row r="3">
      <c r="A3" s="3">
        <f>1</f>
        <v>1</v>
      </c>
      <c r="B3" s="1" t="s">
        <v>6</v>
      </c>
      <c r="C3" s="1">
        <v>1.0</v>
      </c>
    </row>
    <row r="4">
      <c r="A4" s="3">
        <f t="shared" ref="A4:A5" si="1">A3+1</f>
        <v>2</v>
      </c>
      <c r="B4" s="1" t="s">
        <v>7</v>
      </c>
      <c r="C4" s="1">
        <v>1.0</v>
      </c>
    </row>
    <row r="5">
      <c r="A5" s="3">
        <f t="shared" si="1"/>
        <v>3</v>
      </c>
      <c r="B5" s="1" t="s">
        <v>8</v>
      </c>
      <c r="C5" s="1">
        <v>1.0</v>
      </c>
    </row>
    <row r="6">
      <c r="A6" s="1">
        <v>4.0</v>
      </c>
      <c r="B6" s="1" t="s">
        <v>9</v>
      </c>
      <c r="C6" s="1">
        <v>1.0</v>
      </c>
    </row>
    <row r="7">
      <c r="A7" s="1">
        <v>5.0</v>
      </c>
      <c r="B7" s="1" t="s">
        <v>10</v>
      </c>
      <c r="C7" s="1">
        <v>1.0</v>
      </c>
    </row>
    <row r="12">
      <c r="A12" s="4" t="s">
        <v>11</v>
      </c>
      <c r="B12" s="5"/>
      <c r="C12" s="5"/>
      <c r="D12" s="5"/>
    </row>
    <row r="13">
      <c r="A13" s="6" t="s">
        <v>12</v>
      </c>
      <c r="B13" s="6" t="s">
        <v>13</v>
      </c>
      <c r="C13" s="6" t="s">
        <v>14</v>
      </c>
      <c r="D13" s="6" t="s">
        <v>5</v>
      </c>
    </row>
    <row r="14">
      <c r="A14" s="1">
        <v>1.1</v>
      </c>
      <c r="B14" s="1" t="s">
        <v>15</v>
      </c>
    </row>
    <row r="15">
      <c r="A15" s="3">
        <f t="shared" ref="A15:A19" si="2">A14+0.1</f>
        <v>1.2</v>
      </c>
      <c r="B15" s="1" t="s">
        <v>16</v>
      </c>
    </row>
    <row r="16">
      <c r="A16" s="3">
        <f t="shared" si="2"/>
        <v>1.3</v>
      </c>
      <c r="B16" s="1" t="s">
        <v>17</v>
      </c>
    </row>
    <row r="17">
      <c r="A17" s="3">
        <f t="shared" si="2"/>
        <v>1.4</v>
      </c>
      <c r="B17" s="1" t="s">
        <v>18</v>
      </c>
    </row>
    <row r="18">
      <c r="A18" s="3">
        <f t="shared" si="2"/>
        <v>1.5</v>
      </c>
      <c r="B18" s="1" t="s">
        <v>19</v>
      </c>
    </row>
    <row r="19">
      <c r="A19" s="3">
        <f t="shared" si="2"/>
        <v>1.6</v>
      </c>
      <c r="B19" s="1" t="s">
        <v>20</v>
      </c>
    </row>
    <row r="20">
      <c r="A20" s="7" t="s">
        <v>21</v>
      </c>
      <c r="B20" s="8"/>
      <c r="C20" s="8"/>
      <c r="D20" s="8"/>
    </row>
    <row r="21">
      <c r="A21" s="6" t="s">
        <v>22</v>
      </c>
      <c r="B21" s="6" t="s">
        <v>23</v>
      </c>
      <c r="C21" s="6" t="s">
        <v>14</v>
      </c>
      <c r="D21" s="6" t="s">
        <v>5</v>
      </c>
    </row>
    <row r="22">
      <c r="A22" s="3">
        <f>2</f>
        <v>2</v>
      </c>
      <c r="B22" s="1" t="s">
        <v>24</v>
      </c>
      <c r="C22" s="1" t="s">
        <v>25</v>
      </c>
      <c r="D22" s="1" t="s">
        <v>26</v>
      </c>
    </row>
    <row r="23">
      <c r="A23" s="3">
        <f t="shared" ref="A23:A27" si="3">A22+0.1</f>
        <v>2.1</v>
      </c>
      <c r="B23" s="1" t="s">
        <v>27</v>
      </c>
      <c r="C23" s="1" t="s">
        <v>25</v>
      </c>
    </row>
    <row r="24">
      <c r="A24" s="3">
        <f t="shared" si="3"/>
        <v>2.2</v>
      </c>
      <c r="B24" s="1" t="s">
        <v>28</v>
      </c>
      <c r="C24" s="1" t="s">
        <v>25</v>
      </c>
      <c r="D24" s="1" t="s">
        <v>29</v>
      </c>
    </row>
    <row r="25">
      <c r="A25" s="3">
        <f t="shared" si="3"/>
        <v>2.3</v>
      </c>
      <c r="B25" s="1" t="s">
        <v>30</v>
      </c>
      <c r="C25" s="1" t="s">
        <v>31</v>
      </c>
      <c r="D25" s="1" t="s">
        <v>32</v>
      </c>
    </row>
    <row r="26">
      <c r="A26" s="3">
        <f t="shared" si="3"/>
        <v>2.4</v>
      </c>
      <c r="B26" s="1" t="s">
        <v>33</v>
      </c>
      <c r="C26" s="1" t="s">
        <v>31</v>
      </c>
      <c r="D26" s="1" t="s">
        <v>34</v>
      </c>
    </row>
    <row r="27">
      <c r="A27" s="3">
        <f t="shared" si="3"/>
        <v>2.5</v>
      </c>
      <c r="B27" s="1" t="s">
        <v>35</v>
      </c>
    </row>
    <row r="28">
      <c r="A28" s="9" t="s">
        <v>36</v>
      </c>
      <c r="B28" s="10"/>
      <c r="C28" s="10"/>
      <c r="D28" s="10"/>
    </row>
    <row r="29">
      <c r="A29" s="6" t="s">
        <v>37</v>
      </c>
      <c r="B29" s="6" t="s">
        <v>13</v>
      </c>
      <c r="C29" s="6" t="s">
        <v>14</v>
      </c>
      <c r="D29" s="6" t="s">
        <v>5</v>
      </c>
    </row>
    <row r="30">
      <c r="A30" s="3">
        <f>3</f>
        <v>3</v>
      </c>
      <c r="B30" s="1" t="s">
        <v>38</v>
      </c>
      <c r="C30" s="1" t="s">
        <v>25</v>
      </c>
      <c r="D30" s="1" t="s">
        <v>39</v>
      </c>
    </row>
    <row r="31">
      <c r="A31" s="3">
        <f t="shared" ref="A31:A33" si="4">A30+0.1</f>
        <v>3.1</v>
      </c>
      <c r="B31" s="1" t="s">
        <v>40</v>
      </c>
      <c r="C31" s="1" t="s">
        <v>41</v>
      </c>
    </row>
    <row r="32">
      <c r="A32" s="3">
        <f t="shared" si="4"/>
        <v>3.2</v>
      </c>
      <c r="B32" s="1" t="s">
        <v>42</v>
      </c>
      <c r="C32" s="1" t="s">
        <v>41</v>
      </c>
    </row>
    <row r="33">
      <c r="A33" s="3">
        <f t="shared" si="4"/>
        <v>3.3</v>
      </c>
      <c r="B33" s="1" t="s">
        <v>43</v>
      </c>
    </row>
    <row r="34">
      <c r="A34" s="11" t="s">
        <v>44</v>
      </c>
      <c r="B34" s="12"/>
      <c r="C34" s="12"/>
      <c r="D34" s="12"/>
    </row>
    <row r="35">
      <c r="A35" s="6" t="s">
        <v>45</v>
      </c>
      <c r="B35" s="6" t="s">
        <v>46</v>
      </c>
      <c r="C35" s="6" t="s">
        <v>47</v>
      </c>
      <c r="D35" s="6" t="s">
        <v>5</v>
      </c>
    </row>
    <row r="36">
      <c r="A36" s="3">
        <f>4</f>
        <v>4</v>
      </c>
      <c r="B36" s="1" t="s">
        <v>48</v>
      </c>
    </row>
    <row r="37">
      <c r="A37" s="3">
        <f t="shared" ref="A37:A39" si="5">A36+0.1</f>
        <v>4.1</v>
      </c>
      <c r="B37" s="1" t="s">
        <v>49</v>
      </c>
    </row>
    <row r="38">
      <c r="A38" s="3">
        <f t="shared" si="5"/>
        <v>4.2</v>
      </c>
      <c r="B38" s="1" t="s">
        <v>50</v>
      </c>
    </row>
    <row r="39">
      <c r="A39" s="3">
        <f t="shared" si="5"/>
        <v>4.3</v>
      </c>
      <c r="B39" s="1" t="s">
        <v>51</v>
      </c>
    </row>
    <row r="43">
      <c r="A43" s="1" t="s">
        <v>52</v>
      </c>
    </row>
    <row r="44">
      <c r="A44" s="1">
        <v>1.0</v>
      </c>
      <c r="B44" s="1" t="s">
        <v>53</v>
      </c>
    </row>
    <row r="45">
      <c r="A45" s="1">
        <v>2.0</v>
      </c>
      <c r="B45" s="1" t="s">
        <v>54</v>
      </c>
    </row>
    <row r="46">
      <c r="A46" s="1">
        <v>3.0</v>
      </c>
      <c r="B46" s="1" t="s">
        <v>55</v>
      </c>
    </row>
    <row r="55">
      <c r="B55" s="3">
        <f> 0.5 * 1.5^2 * PI() * 12</f>
        <v>42.41150082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5" max="5" width="19.0"/>
  </cols>
  <sheetData>
    <row r="1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58</v>
      </c>
      <c r="I1" s="1" t="s">
        <v>63</v>
      </c>
    </row>
    <row r="2">
      <c r="A2" s="13" t="s">
        <v>64</v>
      </c>
      <c r="B2" s="3" t="str">
        <f t="shared" ref="B2:B17" si="2">OFFSET(A2,(ROW(B1)-1)*5,0)</f>
        <v>Seconds: 86.71</v>
      </c>
      <c r="C2" s="3" t="str">
        <f t="shared" ref="C2:C17" si="3">OFFSET(A3,(ROW(B1)-1)*5,0)</f>
        <v>Accel X: -0.32</v>
      </c>
      <c r="D2" s="14" t="str">
        <f t="shared" ref="D2:D17" si="4">OFFSET(A4,(ROW(B1)-1)*5,0)</f>
        <v>Accel Y: -9.39</v>
      </c>
      <c r="E2" s="3" t="str">
        <f t="shared" ref="E2:E17" si="5">OFFSET(A4,(ROW(B1)-1)*5,0)</f>
        <v>Accel Y: -9.39</v>
      </c>
      <c r="F2" s="3">
        <f>IFERROR(__xludf.DUMMYFUNCTION("0.01*REGEXREPLACE(B2,""\D+"", """")
"),86.71000000000001)</f>
        <v>86.71</v>
      </c>
      <c r="G2" s="3">
        <f t="shared" ref="G2:I2" si="1">VALUE(RIGHT(C2,5))</f>
        <v>-0.32</v>
      </c>
      <c r="H2" s="3">
        <f t="shared" si="1"/>
        <v>-9.39</v>
      </c>
      <c r="I2" s="3">
        <f t="shared" si="1"/>
        <v>-9.39</v>
      </c>
    </row>
    <row r="3">
      <c r="A3" s="13" t="s">
        <v>65</v>
      </c>
      <c r="B3" s="3" t="str">
        <f t="shared" si="2"/>
        <v>Seconds: 90.74</v>
      </c>
      <c r="C3" s="3" t="str">
        <f t="shared" si="3"/>
        <v>Accel X: -0.42</v>
      </c>
      <c r="D3" s="14" t="str">
        <f t="shared" si="4"/>
        <v>Accel Y: -9.50</v>
      </c>
      <c r="E3" s="3" t="str">
        <f t="shared" si="5"/>
        <v>Accel Y: -9.50</v>
      </c>
      <c r="F3" s="3">
        <f>IFERROR(__xludf.DUMMYFUNCTION("0.01*REGEXREPLACE(B3,""\D+"", """")
"),90.74)</f>
        <v>90.74</v>
      </c>
      <c r="G3" s="3">
        <f t="shared" ref="G3:I3" si="6">VALUE(RIGHT(C3,5))</f>
        <v>-0.42</v>
      </c>
      <c r="H3" s="3">
        <f t="shared" si="6"/>
        <v>-9.5</v>
      </c>
      <c r="I3" s="3">
        <f t="shared" si="6"/>
        <v>-9.5</v>
      </c>
    </row>
    <row r="4">
      <c r="A4" s="13" t="s">
        <v>66</v>
      </c>
      <c r="B4" s="3" t="str">
        <f t="shared" si="2"/>
        <v>Seconds: 92.75</v>
      </c>
      <c r="C4" s="3" t="str">
        <f t="shared" si="3"/>
        <v>Accel X: -0.35</v>
      </c>
      <c r="D4" s="14" t="str">
        <f t="shared" si="4"/>
        <v>Accel Y: -9.46</v>
      </c>
      <c r="E4" s="3" t="str">
        <f t="shared" si="5"/>
        <v>Accel Y: -9.46</v>
      </c>
      <c r="F4" s="3">
        <f>IFERROR(__xludf.DUMMYFUNCTION("0.01*REGEXREPLACE(B4,""\D+"", """")
"),92.75)</f>
        <v>92.75</v>
      </c>
      <c r="G4" s="3">
        <f t="shared" ref="G4:I4" si="7">VALUE(RIGHT(C4,5))</f>
        <v>-0.35</v>
      </c>
      <c r="H4" s="3">
        <f t="shared" si="7"/>
        <v>-9.46</v>
      </c>
      <c r="I4" s="3">
        <f t="shared" si="7"/>
        <v>-9.46</v>
      </c>
    </row>
    <row r="5">
      <c r="A5" s="13" t="s">
        <v>67</v>
      </c>
      <c r="B5" s="3" t="str">
        <f t="shared" si="2"/>
        <v>Seconds: 94.76</v>
      </c>
      <c r="C5" s="3" t="str">
        <f t="shared" si="3"/>
        <v>Accel X: -0.21</v>
      </c>
      <c r="D5" s="14" t="str">
        <f t="shared" si="4"/>
        <v>Accel Y: -9.50</v>
      </c>
      <c r="E5" s="3" t="str">
        <f t="shared" si="5"/>
        <v>Accel Y: -9.50</v>
      </c>
      <c r="F5" s="3">
        <f>IFERROR(__xludf.DUMMYFUNCTION("0.01*REGEXREPLACE(B5,""\D+"", """")
"),94.76)</f>
        <v>94.76</v>
      </c>
      <c r="G5" s="3">
        <f t="shared" ref="G5:I5" si="8">VALUE(RIGHT(C5,5))</f>
        <v>-0.21</v>
      </c>
      <c r="H5" s="3">
        <f t="shared" si="8"/>
        <v>-9.5</v>
      </c>
      <c r="I5" s="3">
        <f t="shared" si="8"/>
        <v>-9.5</v>
      </c>
    </row>
    <row r="6">
      <c r="A6" s="13" t="s">
        <v>68</v>
      </c>
      <c r="B6" s="3" t="str">
        <f t="shared" si="2"/>
        <v>Seconds: 96.78</v>
      </c>
      <c r="C6" s="3" t="str">
        <f t="shared" si="3"/>
        <v>Accel X: -0.87</v>
      </c>
      <c r="D6" s="14" t="str">
        <f t="shared" si="4"/>
        <v>Accel Y: -8.99</v>
      </c>
      <c r="E6" s="3" t="str">
        <f t="shared" si="5"/>
        <v>Accel Y: -8.99</v>
      </c>
      <c r="F6" s="3">
        <f>IFERROR(__xludf.DUMMYFUNCTION("0.01*REGEXREPLACE(B6,""\D+"", """")
"),96.78)</f>
        <v>96.78</v>
      </c>
      <c r="G6" s="3">
        <f t="shared" ref="G6:I6" si="9">VALUE(RIGHT(C6,5))</f>
        <v>-0.87</v>
      </c>
      <c r="H6" s="3">
        <f t="shared" si="9"/>
        <v>-8.99</v>
      </c>
      <c r="I6" s="3">
        <f t="shared" si="9"/>
        <v>-8.99</v>
      </c>
    </row>
    <row r="7">
      <c r="A7" s="13" t="s">
        <v>69</v>
      </c>
      <c r="B7" s="3" t="str">
        <f t="shared" si="2"/>
        <v>Seconds: 98.79</v>
      </c>
      <c r="C7" s="3" t="str">
        <f t="shared" si="3"/>
        <v>Accel X: 9.94</v>
      </c>
      <c r="D7" s="14" t="str">
        <f t="shared" si="4"/>
        <v>Accel Y: 0.32</v>
      </c>
      <c r="E7" s="3" t="str">
        <f t="shared" si="5"/>
        <v>Accel Y: 0.32</v>
      </c>
      <c r="F7" s="3">
        <f>IFERROR(__xludf.DUMMYFUNCTION("0.01*REGEXREPLACE(B7,""\D+"", """")
"),98.79)</f>
        <v>98.79</v>
      </c>
      <c r="G7" s="3">
        <f t="shared" ref="G7:I7" si="10">VALUE(RIGHT(C7,5))</f>
        <v>9.94</v>
      </c>
      <c r="H7" s="3">
        <f t="shared" si="10"/>
        <v>0.32</v>
      </c>
      <c r="I7" s="3">
        <f t="shared" si="10"/>
        <v>0.32</v>
      </c>
    </row>
    <row r="8">
      <c r="A8" s="13" t="s">
        <v>70</v>
      </c>
      <c r="B8" s="3" t="str">
        <f t="shared" si="2"/>
        <v>Seconds: 100.80</v>
      </c>
      <c r="C8" s="3" t="str">
        <f t="shared" si="3"/>
        <v>Accel X: 9.58</v>
      </c>
      <c r="D8" s="14" t="str">
        <f t="shared" si="4"/>
        <v>Accel Y: 0.58</v>
      </c>
      <c r="E8" s="3" t="str">
        <f t="shared" si="5"/>
        <v>Accel Y: 0.58</v>
      </c>
      <c r="F8" s="3">
        <f>IFERROR(__xludf.DUMMYFUNCTION("0.01*REGEXREPLACE(B8,""\D+"", """")
"),100.8)</f>
        <v>100.8</v>
      </c>
      <c r="G8" s="3">
        <f t="shared" ref="G8:I8" si="11">VALUE(RIGHT(C8,5))</f>
        <v>9.58</v>
      </c>
      <c r="H8" s="3">
        <f t="shared" si="11"/>
        <v>0.58</v>
      </c>
      <c r="I8" s="3">
        <f t="shared" si="11"/>
        <v>0.58</v>
      </c>
    </row>
    <row r="9">
      <c r="A9" s="13" t="s">
        <v>71</v>
      </c>
      <c r="B9" s="3" t="str">
        <f t="shared" si="2"/>
        <v>Seconds: 102.82</v>
      </c>
      <c r="C9" s="3" t="str">
        <f t="shared" si="3"/>
        <v>Accel X: 9.54</v>
      </c>
      <c r="D9" s="14" t="str">
        <f t="shared" si="4"/>
        <v>Accel Y: 0.74</v>
      </c>
      <c r="E9" s="3" t="str">
        <f t="shared" si="5"/>
        <v>Accel Y: 0.74</v>
      </c>
      <c r="F9" s="3">
        <f>IFERROR(__xludf.DUMMYFUNCTION("0.01*REGEXREPLACE(B9,""\D+"", """")
"),102.82000000000001)</f>
        <v>102.82</v>
      </c>
      <c r="G9" s="3">
        <f t="shared" ref="G9:I9" si="12">VALUE(RIGHT(C9,5))</f>
        <v>9.54</v>
      </c>
      <c r="H9" s="3">
        <f t="shared" si="12"/>
        <v>0.74</v>
      </c>
      <c r="I9" s="3">
        <f t="shared" si="12"/>
        <v>0.74</v>
      </c>
    </row>
    <row r="10">
      <c r="A10" s="13" t="s">
        <v>72</v>
      </c>
      <c r="B10" s="3" t="str">
        <f t="shared" si="2"/>
        <v>Seconds: 104.83</v>
      </c>
      <c r="C10" s="3" t="str">
        <f t="shared" si="3"/>
        <v>Accel X: 9.46</v>
      </c>
      <c r="D10" s="14" t="str">
        <f t="shared" si="4"/>
        <v>Accel Y: 0.68</v>
      </c>
      <c r="E10" s="3" t="str">
        <f t="shared" si="5"/>
        <v>Accel Y: 0.68</v>
      </c>
      <c r="F10" s="3">
        <f>IFERROR(__xludf.DUMMYFUNCTION("0.01*REGEXREPLACE(B10,""\D+"", """")
"),104.83)</f>
        <v>104.83</v>
      </c>
      <c r="G10" s="3">
        <f t="shared" ref="G10:I10" si="13">VALUE(RIGHT(C10,5))</f>
        <v>9.46</v>
      </c>
      <c r="H10" s="3">
        <f t="shared" si="13"/>
        <v>0.68</v>
      </c>
      <c r="I10" s="3">
        <f t="shared" si="13"/>
        <v>0.68</v>
      </c>
    </row>
    <row r="11">
      <c r="A11" s="13" t="s">
        <v>73</v>
      </c>
      <c r="B11" s="3" t="str">
        <f t="shared" si="2"/>
        <v>Seconds: 106.85</v>
      </c>
      <c r="C11" s="3" t="str">
        <f t="shared" si="3"/>
        <v>Accel X: 9.39</v>
      </c>
      <c r="D11" s="14" t="str">
        <f t="shared" si="4"/>
        <v>Accel Y: 1.17</v>
      </c>
      <c r="E11" s="3" t="str">
        <f t="shared" si="5"/>
        <v>Accel Y: 1.17</v>
      </c>
      <c r="F11" s="3">
        <f>IFERROR(__xludf.DUMMYFUNCTION("0.01*REGEXREPLACE(B11,""\D+"", """")
"),106.85000000000001)</f>
        <v>106.85</v>
      </c>
      <c r="G11" s="3">
        <f t="shared" ref="G11:I11" si="14">VALUE(RIGHT(C11,5))</f>
        <v>9.39</v>
      </c>
      <c r="H11" s="3">
        <f t="shared" si="14"/>
        <v>1.17</v>
      </c>
      <c r="I11" s="3">
        <f t="shared" si="14"/>
        <v>1.17</v>
      </c>
    </row>
    <row r="12">
      <c r="A12" s="13" t="s">
        <v>74</v>
      </c>
      <c r="B12" s="3" t="str">
        <f t="shared" si="2"/>
        <v>Seconds: 108.86</v>
      </c>
      <c r="C12" s="3" t="str">
        <f t="shared" si="3"/>
        <v>Accel X: 9.32</v>
      </c>
      <c r="D12" s="14" t="str">
        <f t="shared" si="4"/>
        <v>Accel Y: -2.01</v>
      </c>
      <c r="E12" s="3" t="str">
        <f t="shared" si="5"/>
        <v>Accel Y: -2.01</v>
      </c>
      <c r="F12" s="3">
        <f>IFERROR(__xludf.DUMMYFUNCTION("0.01*REGEXREPLACE(B12,""\D+"", """")
"),108.86)</f>
        <v>108.86</v>
      </c>
      <c r="G12" s="3">
        <f t="shared" ref="G12:I12" si="15">VALUE(RIGHT(C12,5))</f>
        <v>9.32</v>
      </c>
      <c r="H12" s="3">
        <f t="shared" si="15"/>
        <v>-2.01</v>
      </c>
      <c r="I12" s="3">
        <f t="shared" si="15"/>
        <v>-2.01</v>
      </c>
    </row>
    <row r="13">
      <c r="A13" s="13" t="s">
        <v>75</v>
      </c>
      <c r="B13" s="3" t="str">
        <f t="shared" si="2"/>
        <v>Seconds: 110.87</v>
      </c>
      <c r="C13" s="3" t="str">
        <f t="shared" si="3"/>
        <v>Accel X: 9.68</v>
      </c>
      <c r="D13" s="14" t="str">
        <f t="shared" si="4"/>
        <v>Accel Y: 0.42</v>
      </c>
      <c r="E13" s="3" t="str">
        <f t="shared" si="5"/>
        <v>Accel Y: 0.42</v>
      </c>
      <c r="F13" s="3">
        <f>IFERROR(__xludf.DUMMYFUNCTION("0.01*REGEXREPLACE(B13,""\D+"", """")
"),110.87)</f>
        <v>110.87</v>
      </c>
      <c r="G13" s="3">
        <f t="shared" ref="G13:I13" si="16">VALUE(RIGHT(C13,5))</f>
        <v>9.68</v>
      </c>
      <c r="H13" s="3">
        <f t="shared" si="16"/>
        <v>0.42</v>
      </c>
      <c r="I13" s="3">
        <f t="shared" si="16"/>
        <v>0.42</v>
      </c>
    </row>
    <row r="14">
      <c r="A14" s="13" t="s">
        <v>76</v>
      </c>
      <c r="B14" s="3" t="str">
        <f t="shared" si="2"/>
        <v>Seconds: 112.89</v>
      </c>
      <c r="C14" s="3" t="str">
        <f t="shared" si="3"/>
        <v>Accel X: 9.42</v>
      </c>
      <c r="D14" s="14" t="str">
        <f t="shared" si="4"/>
        <v>Accel Y: -0.02</v>
      </c>
      <c r="E14" s="3" t="str">
        <f t="shared" si="5"/>
        <v>Accel Y: -0.02</v>
      </c>
      <c r="F14" s="3">
        <f>IFERROR(__xludf.DUMMYFUNCTION("0.01*REGEXREPLACE(B14,""\D+"", """")
"),112.89)</f>
        <v>112.89</v>
      </c>
      <c r="G14" s="3">
        <f t="shared" ref="G14:I14" si="17">VALUE(RIGHT(C14,5))</f>
        <v>9.42</v>
      </c>
      <c r="H14" s="3">
        <f t="shared" si="17"/>
        <v>-0.02</v>
      </c>
      <c r="I14" s="3">
        <f t="shared" si="17"/>
        <v>-0.02</v>
      </c>
    </row>
    <row r="15">
      <c r="A15" s="13" t="s">
        <v>77</v>
      </c>
      <c r="B15" s="3" t="str">
        <f t="shared" si="2"/>
        <v>Seconds: 114.90</v>
      </c>
      <c r="C15" s="3" t="str">
        <f t="shared" si="3"/>
        <v>Accel X: 9.39</v>
      </c>
      <c r="D15" s="14" t="str">
        <f t="shared" si="4"/>
        <v>Accel Y: 0.50</v>
      </c>
      <c r="E15" s="3" t="str">
        <f t="shared" si="5"/>
        <v>Accel Y: 0.50</v>
      </c>
      <c r="F15" s="3">
        <f>IFERROR(__xludf.DUMMYFUNCTION("0.01*REGEXREPLACE(B15,""\D+"", """")
"),114.9)</f>
        <v>114.9</v>
      </c>
      <c r="G15" s="3">
        <f t="shared" ref="G15:I15" si="18">VALUE(RIGHT(C15,5))</f>
        <v>9.39</v>
      </c>
      <c r="H15" s="3">
        <f t="shared" si="18"/>
        <v>0.5</v>
      </c>
      <c r="I15" s="3">
        <f t="shared" si="18"/>
        <v>0.5</v>
      </c>
    </row>
    <row r="16">
      <c r="A16" s="13" t="s">
        <v>78</v>
      </c>
      <c r="B16" s="3" t="str">
        <f t="shared" si="2"/>
        <v>Seconds: 116.91</v>
      </c>
      <c r="C16" s="3" t="str">
        <f t="shared" si="3"/>
        <v>Accel X: 9.24</v>
      </c>
      <c r="D16" s="14" t="str">
        <f t="shared" si="4"/>
        <v>Accel Y: 0.34</v>
      </c>
      <c r="E16" s="3" t="str">
        <f t="shared" si="5"/>
        <v>Accel Y: 0.34</v>
      </c>
      <c r="F16" s="3">
        <f>IFERROR(__xludf.DUMMYFUNCTION("0.01*REGEXREPLACE(B16,""\D+"", """")
"),116.91)</f>
        <v>116.91</v>
      </c>
      <c r="G16" s="3">
        <f t="shared" ref="G16:I16" si="19">VALUE(RIGHT(C16,5))</f>
        <v>9.24</v>
      </c>
      <c r="H16" s="3">
        <f t="shared" si="19"/>
        <v>0.34</v>
      </c>
      <c r="I16" s="3">
        <f t="shared" si="19"/>
        <v>0.34</v>
      </c>
    </row>
    <row r="17">
      <c r="A17" s="13" t="s">
        <v>79</v>
      </c>
      <c r="B17" s="3" t="str">
        <f t="shared" si="2"/>
        <v>Seconds: 118.93</v>
      </c>
      <c r="C17" s="3" t="str">
        <f t="shared" si="3"/>
        <v>Accel X: 9.91</v>
      </c>
      <c r="D17" s="14" t="str">
        <f t="shared" si="4"/>
        <v>Accel Y: 0.86</v>
      </c>
      <c r="E17" s="3" t="str">
        <f t="shared" si="5"/>
        <v>Accel Y: 0.86</v>
      </c>
      <c r="F17" s="3">
        <f>IFERROR(__xludf.DUMMYFUNCTION("0.01*REGEXREPLACE(B17,""\D+"", """")
"),118.93)</f>
        <v>118.93</v>
      </c>
      <c r="G17" s="3">
        <f t="shared" ref="G17:I17" si="20">VALUE(RIGHT(C17,5))</f>
        <v>9.91</v>
      </c>
      <c r="H17" s="3">
        <f t="shared" si="20"/>
        <v>0.86</v>
      </c>
      <c r="I17" s="3">
        <f t="shared" si="20"/>
        <v>0.86</v>
      </c>
    </row>
    <row r="18">
      <c r="A18" s="13" t="s">
        <v>80</v>
      </c>
      <c r="B18" s="15"/>
      <c r="C18" s="3" t="str">
        <f>OFFSET(A18,(ROW(B17)-1)*5,0)</f>
        <v/>
      </c>
      <c r="F18" s="3" t="str">
        <f>OFFSET(A20,(ROW(B17)-1)*5,0)</f>
        <v/>
      </c>
    </row>
    <row r="19">
      <c r="A19" s="13" t="s">
        <v>81</v>
      </c>
      <c r="B19" s="15"/>
      <c r="C19" s="3" t="str">
        <f t="shared" ref="C19:C96" si="21">OFFSET(A19,(ROW(C18)-1)*5,0)</f>
        <v/>
      </c>
      <c r="F19" s="3" t="str">
        <f t="shared" ref="F19:F96" si="22">OFFSET(A21,(ROW(C18)-1)*5,0)</f>
        <v/>
      </c>
    </row>
    <row r="20">
      <c r="A20" s="13" t="s">
        <v>82</v>
      </c>
      <c r="B20" s="15"/>
      <c r="C20" s="3" t="str">
        <f t="shared" si="21"/>
        <v/>
      </c>
      <c r="F20" s="3" t="str">
        <f t="shared" si="22"/>
        <v/>
      </c>
    </row>
    <row r="21">
      <c r="A21" s="13" t="s">
        <v>83</v>
      </c>
      <c r="B21" s="15"/>
      <c r="C21" s="3" t="str">
        <f t="shared" si="21"/>
        <v/>
      </c>
      <c r="F21" s="3" t="str">
        <f t="shared" si="22"/>
        <v/>
      </c>
    </row>
    <row r="22">
      <c r="A22" s="13" t="s">
        <v>72</v>
      </c>
      <c r="B22" s="15"/>
      <c r="C22" s="3" t="str">
        <f t="shared" si="21"/>
        <v/>
      </c>
      <c r="F22" s="3" t="str">
        <f t="shared" si="22"/>
        <v/>
      </c>
    </row>
    <row r="23">
      <c r="A23" s="13" t="s">
        <v>84</v>
      </c>
      <c r="B23" s="15"/>
      <c r="C23" s="3" t="str">
        <f t="shared" si="21"/>
        <v/>
      </c>
      <c r="F23" s="3" t="str">
        <f t="shared" si="22"/>
        <v/>
      </c>
    </row>
    <row r="24">
      <c r="A24" s="13" t="s">
        <v>80</v>
      </c>
      <c r="B24" s="15"/>
      <c r="C24" s="3" t="str">
        <f t="shared" si="21"/>
        <v/>
      </c>
      <c r="F24" s="3" t="str">
        <f t="shared" si="22"/>
        <v/>
      </c>
    </row>
    <row r="25">
      <c r="A25" s="13" t="s">
        <v>85</v>
      </c>
      <c r="B25" s="15"/>
      <c r="C25" s="3" t="str">
        <f t="shared" si="21"/>
        <v/>
      </c>
      <c r="F25" s="3" t="str">
        <f t="shared" si="22"/>
        <v/>
      </c>
    </row>
    <row r="26">
      <c r="A26" s="13" t="s">
        <v>86</v>
      </c>
      <c r="B26" s="15"/>
      <c r="C26" s="3" t="str">
        <f t="shared" si="21"/>
        <v/>
      </c>
      <c r="F26" s="3" t="str">
        <f t="shared" si="22"/>
        <v/>
      </c>
    </row>
    <row r="27">
      <c r="A27" s="13" t="s">
        <v>87</v>
      </c>
      <c r="B27" s="15"/>
      <c r="C27" s="3" t="str">
        <f t="shared" si="21"/>
        <v/>
      </c>
      <c r="F27" s="3" t="str">
        <f t="shared" si="22"/>
        <v/>
      </c>
    </row>
    <row r="28">
      <c r="A28" s="13" t="s">
        <v>88</v>
      </c>
      <c r="B28" s="15"/>
      <c r="C28" s="3" t="str">
        <f t="shared" si="21"/>
        <v/>
      </c>
      <c r="F28" s="3" t="str">
        <f t="shared" si="22"/>
        <v/>
      </c>
    </row>
    <row r="29">
      <c r="A29" s="13" t="s">
        <v>89</v>
      </c>
      <c r="B29" s="15"/>
      <c r="C29" s="3" t="str">
        <f t="shared" si="21"/>
        <v/>
      </c>
      <c r="F29" s="3" t="str">
        <f t="shared" si="22"/>
        <v/>
      </c>
    </row>
    <row r="30">
      <c r="A30" s="13" t="s">
        <v>90</v>
      </c>
      <c r="B30" s="15"/>
      <c r="C30" s="3" t="str">
        <f t="shared" si="21"/>
        <v/>
      </c>
      <c r="F30" s="3" t="str">
        <f t="shared" si="22"/>
        <v/>
      </c>
    </row>
    <row r="31">
      <c r="A31" s="13" t="s">
        <v>91</v>
      </c>
      <c r="B31" s="15"/>
      <c r="C31" s="3" t="str">
        <f t="shared" si="21"/>
        <v/>
      </c>
      <c r="F31" s="3" t="str">
        <f t="shared" si="22"/>
        <v/>
      </c>
    </row>
    <row r="32">
      <c r="A32" s="13" t="s">
        <v>92</v>
      </c>
      <c r="B32" s="15"/>
      <c r="C32" s="3" t="str">
        <f t="shared" si="21"/>
        <v/>
      </c>
      <c r="F32" s="3" t="str">
        <f t="shared" si="22"/>
        <v/>
      </c>
    </row>
    <row r="33">
      <c r="A33" s="13" t="s">
        <v>93</v>
      </c>
      <c r="B33" s="15"/>
      <c r="C33" s="3" t="str">
        <f t="shared" si="21"/>
        <v/>
      </c>
      <c r="F33" s="3" t="str">
        <f t="shared" si="22"/>
        <v/>
      </c>
    </row>
    <row r="34">
      <c r="A34" s="13" t="s">
        <v>94</v>
      </c>
      <c r="B34" s="15"/>
      <c r="C34" s="3" t="str">
        <f t="shared" si="21"/>
        <v/>
      </c>
      <c r="D34" s="3" t="str">
        <f t="shared" ref="D34:D96" si="23">offset(A$1,3*(row()-1)-2,)  </f>
        <v/>
      </c>
      <c r="F34" s="3" t="str">
        <f t="shared" si="22"/>
        <v/>
      </c>
    </row>
    <row r="35">
      <c r="A35" s="13" t="s">
        <v>95</v>
      </c>
      <c r="B35" s="15"/>
      <c r="C35" s="3" t="str">
        <f t="shared" si="21"/>
        <v/>
      </c>
      <c r="D35" s="3" t="str">
        <f t="shared" si="23"/>
        <v/>
      </c>
      <c r="F35" s="3" t="str">
        <f t="shared" si="22"/>
        <v/>
      </c>
    </row>
    <row r="36">
      <c r="A36" s="13" t="s">
        <v>90</v>
      </c>
      <c r="B36" s="15"/>
      <c r="C36" s="3" t="str">
        <f t="shared" si="21"/>
        <v/>
      </c>
      <c r="D36" s="3" t="str">
        <f t="shared" si="23"/>
        <v/>
      </c>
      <c r="F36" s="3" t="str">
        <f t="shared" si="22"/>
        <v/>
      </c>
    </row>
    <row r="37">
      <c r="A37" s="13" t="s">
        <v>96</v>
      </c>
      <c r="B37" s="15"/>
      <c r="C37" s="3" t="str">
        <f t="shared" si="21"/>
        <v/>
      </c>
      <c r="D37" s="3" t="str">
        <f t="shared" si="23"/>
        <v/>
      </c>
      <c r="F37" s="3" t="str">
        <f t="shared" si="22"/>
        <v/>
      </c>
    </row>
    <row r="38">
      <c r="A38" s="13" t="s">
        <v>97</v>
      </c>
      <c r="B38" s="15"/>
      <c r="C38" s="3" t="str">
        <f t="shared" si="21"/>
        <v/>
      </c>
      <c r="D38" s="3" t="str">
        <f t="shared" si="23"/>
        <v/>
      </c>
      <c r="F38" s="3" t="str">
        <f t="shared" si="22"/>
        <v/>
      </c>
    </row>
    <row r="39">
      <c r="A39" s="13" t="s">
        <v>98</v>
      </c>
      <c r="B39" s="15"/>
      <c r="C39" s="3" t="str">
        <f t="shared" si="21"/>
        <v/>
      </c>
      <c r="D39" s="3" t="str">
        <f t="shared" si="23"/>
        <v/>
      </c>
      <c r="F39" s="3" t="str">
        <f t="shared" si="22"/>
        <v/>
      </c>
    </row>
    <row r="40">
      <c r="A40" s="13" t="s">
        <v>99</v>
      </c>
      <c r="B40" s="15"/>
      <c r="C40" s="3" t="str">
        <f t="shared" si="21"/>
        <v/>
      </c>
      <c r="D40" s="3" t="str">
        <f t="shared" si="23"/>
        <v/>
      </c>
      <c r="F40" s="3" t="str">
        <f t="shared" si="22"/>
        <v/>
      </c>
    </row>
    <row r="41">
      <c r="A41" s="13" t="s">
        <v>100</v>
      </c>
      <c r="B41" s="15"/>
      <c r="C41" s="3" t="str">
        <f t="shared" si="21"/>
        <v/>
      </c>
      <c r="D41" s="3" t="str">
        <f t="shared" si="23"/>
        <v/>
      </c>
      <c r="F41" s="3" t="str">
        <f t="shared" si="22"/>
        <v/>
      </c>
    </row>
    <row r="42">
      <c r="A42" s="13" t="s">
        <v>101</v>
      </c>
      <c r="B42" s="15"/>
      <c r="C42" s="3" t="str">
        <f t="shared" si="21"/>
        <v/>
      </c>
      <c r="D42" s="3" t="str">
        <f t="shared" si="23"/>
        <v/>
      </c>
      <c r="F42" s="3" t="str">
        <f t="shared" si="22"/>
        <v/>
      </c>
    </row>
    <row r="43">
      <c r="A43" s="13" t="s">
        <v>102</v>
      </c>
      <c r="B43" s="15"/>
      <c r="C43" s="3" t="str">
        <f t="shared" si="21"/>
        <v/>
      </c>
      <c r="D43" s="3" t="str">
        <f t="shared" si="23"/>
        <v/>
      </c>
      <c r="F43" s="3" t="str">
        <f t="shared" si="22"/>
        <v/>
      </c>
    </row>
    <row r="44">
      <c r="A44" s="13" t="s">
        <v>103</v>
      </c>
      <c r="B44" s="15"/>
      <c r="C44" s="3" t="str">
        <f t="shared" si="21"/>
        <v/>
      </c>
      <c r="D44" s="3" t="str">
        <f t="shared" si="23"/>
        <v/>
      </c>
      <c r="F44" s="3" t="str">
        <f t="shared" si="22"/>
        <v/>
      </c>
    </row>
    <row r="45">
      <c r="A45" s="13" t="s">
        <v>104</v>
      </c>
      <c r="B45" s="15"/>
      <c r="C45" s="3" t="str">
        <f t="shared" si="21"/>
        <v/>
      </c>
      <c r="D45" s="3" t="str">
        <f t="shared" si="23"/>
        <v/>
      </c>
      <c r="F45" s="3" t="str">
        <f t="shared" si="22"/>
        <v/>
      </c>
    </row>
    <row r="46">
      <c r="A46" s="13" t="s">
        <v>105</v>
      </c>
      <c r="B46" s="15"/>
      <c r="C46" s="3" t="str">
        <f t="shared" si="21"/>
        <v/>
      </c>
      <c r="D46" s="3" t="str">
        <f t="shared" si="23"/>
        <v/>
      </c>
      <c r="F46" s="3" t="str">
        <f t="shared" si="22"/>
        <v/>
      </c>
    </row>
    <row r="47">
      <c r="A47" s="13" t="s">
        <v>106</v>
      </c>
      <c r="B47" s="15"/>
      <c r="C47" s="3" t="str">
        <f t="shared" si="21"/>
        <v/>
      </c>
      <c r="D47" s="3" t="str">
        <f t="shared" si="23"/>
        <v/>
      </c>
      <c r="F47" s="3" t="str">
        <f t="shared" si="22"/>
        <v/>
      </c>
    </row>
    <row r="48">
      <c r="A48" s="13" t="s">
        <v>107</v>
      </c>
      <c r="B48" s="15"/>
      <c r="C48" s="3" t="str">
        <f t="shared" si="21"/>
        <v/>
      </c>
      <c r="D48" s="3" t="str">
        <f t="shared" si="23"/>
        <v/>
      </c>
      <c r="F48" s="3" t="str">
        <f t="shared" si="22"/>
        <v/>
      </c>
    </row>
    <row r="49">
      <c r="A49" s="13" t="s">
        <v>108</v>
      </c>
      <c r="B49" s="15"/>
      <c r="C49" s="3" t="str">
        <f t="shared" si="21"/>
        <v/>
      </c>
      <c r="D49" s="3" t="str">
        <f t="shared" si="23"/>
        <v/>
      </c>
      <c r="F49" s="3" t="str">
        <f t="shared" si="22"/>
        <v/>
      </c>
    </row>
    <row r="50">
      <c r="A50" s="13" t="s">
        <v>109</v>
      </c>
      <c r="B50" s="15"/>
      <c r="C50" s="3" t="str">
        <f t="shared" si="21"/>
        <v/>
      </c>
      <c r="D50" s="3" t="str">
        <f t="shared" si="23"/>
        <v/>
      </c>
      <c r="F50" s="3" t="str">
        <f t="shared" si="22"/>
        <v/>
      </c>
    </row>
    <row r="51">
      <c r="A51" s="13" t="s">
        <v>110</v>
      </c>
      <c r="B51" s="15"/>
      <c r="C51" s="3" t="str">
        <f t="shared" si="21"/>
        <v/>
      </c>
      <c r="D51" s="3" t="str">
        <f t="shared" si="23"/>
        <v/>
      </c>
      <c r="F51" s="3" t="str">
        <f t="shared" si="22"/>
        <v/>
      </c>
    </row>
    <row r="52">
      <c r="A52" s="13" t="s">
        <v>111</v>
      </c>
      <c r="B52" s="15"/>
      <c r="C52" s="3" t="str">
        <f t="shared" si="21"/>
        <v/>
      </c>
      <c r="D52" s="3" t="str">
        <f t="shared" si="23"/>
        <v/>
      </c>
      <c r="F52" s="3" t="str">
        <f t="shared" si="22"/>
        <v/>
      </c>
    </row>
    <row r="53">
      <c r="A53" s="13" t="s">
        <v>112</v>
      </c>
      <c r="B53" s="15"/>
      <c r="C53" s="3" t="str">
        <f t="shared" si="21"/>
        <v/>
      </c>
      <c r="D53" s="3" t="str">
        <f t="shared" si="23"/>
        <v/>
      </c>
      <c r="F53" s="3" t="str">
        <f t="shared" si="22"/>
        <v/>
      </c>
    </row>
    <row r="54">
      <c r="A54" s="13" t="s">
        <v>113</v>
      </c>
      <c r="B54" s="15"/>
      <c r="C54" s="3" t="str">
        <f t="shared" si="21"/>
        <v/>
      </c>
      <c r="D54" s="3" t="str">
        <f t="shared" si="23"/>
        <v/>
      </c>
      <c r="F54" s="3" t="str">
        <f t="shared" si="22"/>
        <v/>
      </c>
    </row>
    <row r="55">
      <c r="A55" s="13" t="s">
        <v>114</v>
      </c>
      <c r="B55" s="15"/>
      <c r="C55" s="3" t="str">
        <f t="shared" si="21"/>
        <v/>
      </c>
      <c r="D55" s="3" t="str">
        <f t="shared" si="23"/>
        <v/>
      </c>
      <c r="F55" s="3" t="str">
        <f t="shared" si="22"/>
        <v/>
      </c>
    </row>
    <row r="56">
      <c r="A56" s="13" t="s">
        <v>115</v>
      </c>
      <c r="B56" s="15"/>
      <c r="C56" s="3" t="str">
        <f t="shared" si="21"/>
        <v/>
      </c>
      <c r="D56" s="3" t="str">
        <f t="shared" si="23"/>
        <v/>
      </c>
      <c r="F56" s="3" t="str">
        <f t="shared" si="22"/>
        <v/>
      </c>
    </row>
    <row r="57">
      <c r="A57" s="13" t="s">
        <v>116</v>
      </c>
      <c r="B57" s="15"/>
      <c r="C57" s="3" t="str">
        <f t="shared" si="21"/>
        <v/>
      </c>
      <c r="D57" s="3" t="str">
        <f t="shared" si="23"/>
        <v/>
      </c>
      <c r="F57" s="3" t="str">
        <f t="shared" si="22"/>
        <v/>
      </c>
    </row>
    <row r="58">
      <c r="A58" s="13" t="s">
        <v>117</v>
      </c>
      <c r="B58" s="15"/>
      <c r="C58" s="3" t="str">
        <f t="shared" si="21"/>
        <v/>
      </c>
      <c r="D58" s="3" t="str">
        <f t="shared" si="23"/>
        <v/>
      </c>
      <c r="F58" s="3" t="str">
        <f t="shared" si="22"/>
        <v/>
      </c>
    </row>
    <row r="59">
      <c r="A59" s="13" t="s">
        <v>118</v>
      </c>
      <c r="B59" s="15"/>
      <c r="C59" s="3" t="str">
        <f t="shared" si="21"/>
        <v/>
      </c>
      <c r="D59" s="3" t="str">
        <f t="shared" si="23"/>
        <v/>
      </c>
      <c r="F59" s="3" t="str">
        <f t="shared" si="22"/>
        <v/>
      </c>
    </row>
    <row r="60">
      <c r="A60" s="13" t="s">
        <v>119</v>
      </c>
      <c r="B60" s="15"/>
      <c r="C60" s="3" t="str">
        <f t="shared" si="21"/>
        <v/>
      </c>
      <c r="D60" s="3" t="str">
        <f t="shared" si="23"/>
        <v/>
      </c>
      <c r="F60" s="3" t="str">
        <f t="shared" si="22"/>
        <v/>
      </c>
    </row>
    <row r="61">
      <c r="A61" s="13" t="s">
        <v>120</v>
      </c>
      <c r="B61" s="15"/>
      <c r="C61" s="3" t="str">
        <f t="shared" si="21"/>
        <v/>
      </c>
      <c r="D61" s="3" t="str">
        <f t="shared" si="23"/>
        <v/>
      </c>
      <c r="F61" s="3" t="str">
        <f t="shared" si="22"/>
        <v/>
      </c>
    </row>
    <row r="62">
      <c r="A62" s="13" t="s">
        <v>121</v>
      </c>
      <c r="B62" s="15"/>
      <c r="C62" s="3" t="str">
        <f t="shared" si="21"/>
        <v/>
      </c>
      <c r="D62" s="3" t="str">
        <f t="shared" si="23"/>
        <v/>
      </c>
      <c r="F62" s="3" t="str">
        <f t="shared" si="22"/>
        <v/>
      </c>
    </row>
    <row r="63">
      <c r="A63" s="13" t="s">
        <v>122</v>
      </c>
      <c r="B63" s="15"/>
      <c r="C63" s="3" t="str">
        <f t="shared" si="21"/>
        <v/>
      </c>
      <c r="D63" s="3" t="str">
        <f t="shared" si="23"/>
        <v/>
      </c>
      <c r="F63" s="3" t="str">
        <f t="shared" si="22"/>
        <v/>
      </c>
    </row>
    <row r="64">
      <c r="A64" s="13" t="s">
        <v>123</v>
      </c>
      <c r="B64" s="15"/>
      <c r="C64" s="3" t="str">
        <f t="shared" si="21"/>
        <v/>
      </c>
      <c r="D64" s="3" t="str">
        <f t="shared" si="23"/>
        <v/>
      </c>
      <c r="F64" s="3" t="str">
        <f t="shared" si="22"/>
        <v/>
      </c>
    </row>
    <row r="65">
      <c r="A65" s="13" t="s">
        <v>124</v>
      </c>
      <c r="B65" s="15"/>
      <c r="C65" s="3" t="str">
        <f t="shared" si="21"/>
        <v/>
      </c>
      <c r="D65" s="3" t="str">
        <f t="shared" si="23"/>
        <v/>
      </c>
      <c r="F65" s="3" t="str">
        <f t="shared" si="22"/>
        <v/>
      </c>
    </row>
    <row r="66">
      <c r="A66" s="13" t="s">
        <v>74</v>
      </c>
      <c r="B66" s="15"/>
      <c r="C66" s="3" t="str">
        <f t="shared" si="21"/>
        <v/>
      </c>
      <c r="D66" s="3" t="str">
        <f t="shared" si="23"/>
        <v/>
      </c>
      <c r="F66" s="3" t="str">
        <f t="shared" si="22"/>
        <v/>
      </c>
    </row>
    <row r="67">
      <c r="A67" s="13" t="s">
        <v>125</v>
      </c>
      <c r="B67" s="15"/>
      <c r="C67" s="3" t="str">
        <f t="shared" si="21"/>
        <v/>
      </c>
      <c r="D67" s="3" t="str">
        <f t="shared" si="23"/>
        <v/>
      </c>
      <c r="F67" s="3" t="str">
        <f t="shared" si="22"/>
        <v/>
      </c>
    </row>
    <row r="68">
      <c r="A68" s="13" t="s">
        <v>126</v>
      </c>
      <c r="B68" s="15"/>
      <c r="C68" s="3" t="str">
        <f t="shared" si="21"/>
        <v/>
      </c>
      <c r="D68" s="3" t="str">
        <f t="shared" si="23"/>
        <v/>
      </c>
      <c r="F68" s="3" t="str">
        <f t="shared" si="22"/>
        <v/>
      </c>
    </row>
    <row r="69">
      <c r="A69" s="13" t="s">
        <v>127</v>
      </c>
      <c r="B69" s="15"/>
      <c r="C69" s="3" t="str">
        <f t="shared" si="21"/>
        <v/>
      </c>
      <c r="D69" s="3" t="str">
        <f t="shared" si="23"/>
        <v/>
      </c>
      <c r="F69" s="3" t="str">
        <f t="shared" si="22"/>
        <v/>
      </c>
    </row>
    <row r="70">
      <c r="A70" s="13" t="s">
        <v>128</v>
      </c>
      <c r="B70" s="15"/>
      <c r="C70" s="3" t="str">
        <f t="shared" si="21"/>
        <v/>
      </c>
      <c r="D70" s="3" t="str">
        <f t="shared" si="23"/>
        <v/>
      </c>
      <c r="F70" s="3" t="str">
        <f t="shared" si="22"/>
        <v/>
      </c>
    </row>
    <row r="71">
      <c r="A71" s="13" t="s">
        <v>129</v>
      </c>
      <c r="B71" s="15"/>
      <c r="C71" s="3" t="str">
        <f t="shared" si="21"/>
        <v/>
      </c>
      <c r="D71" s="3" t="str">
        <f t="shared" si="23"/>
        <v/>
      </c>
      <c r="F71" s="3" t="str">
        <f t="shared" si="22"/>
        <v/>
      </c>
    </row>
    <row r="72">
      <c r="A72" s="13" t="s">
        <v>80</v>
      </c>
      <c r="B72" s="15"/>
      <c r="C72" s="3" t="str">
        <f t="shared" si="21"/>
        <v/>
      </c>
      <c r="D72" s="3" t="str">
        <f t="shared" si="23"/>
        <v/>
      </c>
      <c r="F72" s="3" t="str">
        <f t="shared" si="22"/>
        <v/>
      </c>
    </row>
    <row r="73">
      <c r="A73" s="13" t="s">
        <v>130</v>
      </c>
      <c r="B73" s="15"/>
      <c r="C73" s="3" t="str">
        <f t="shared" si="21"/>
        <v/>
      </c>
      <c r="D73" s="3" t="str">
        <f t="shared" si="23"/>
        <v/>
      </c>
      <c r="F73" s="3" t="str">
        <f t="shared" si="22"/>
        <v/>
      </c>
    </row>
    <row r="74">
      <c r="A74" s="13" t="s">
        <v>131</v>
      </c>
      <c r="B74" s="15"/>
      <c r="C74" s="3" t="str">
        <f t="shared" si="21"/>
        <v/>
      </c>
      <c r="D74" s="3" t="str">
        <f t="shared" si="23"/>
        <v/>
      </c>
      <c r="F74" s="3" t="str">
        <f t="shared" si="22"/>
        <v/>
      </c>
    </row>
    <row r="75">
      <c r="A75" s="13" t="s">
        <v>132</v>
      </c>
      <c r="B75" s="15"/>
      <c r="C75" s="3" t="str">
        <f t="shared" si="21"/>
        <v/>
      </c>
      <c r="D75" s="3" t="str">
        <f t="shared" si="23"/>
        <v/>
      </c>
      <c r="F75" s="3" t="str">
        <f t="shared" si="22"/>
        <v/>
      </c>
    </row>
    <row r="76">
      <c r="A76" s="13" t="s">
        <v>133</v>
      </c>
      <c r="B76" s="15"/>
      <c r="C76" s="3" t="str">
        <f t="shared" si="21"/>
        <v/>
      </c>
      <c r="D76" s="3" t="str">
        <f t="shared" si="23"/>
        <v/>
      </c>
      <c r="F76" s="3" t="str">
        <f t="shared" si="22"/>
        <v/>
      </c>
    </row>
    <row r="77">
      <c r="A77" s="13" t="s">
        <v>73</v>
      </c>
      <c r="B77" s="15"/>
      <c r="C77" s="3" t="str">
        <f t="shared" si="21"/>
        <v/>
      </c>
      <c r="D77" s="3" t="str">
        <f t="shared" si="23"/>
        <v/>
      </c>
      <c r="F77" s="3" t="str">
        <f t="shared" si="22"/>
        <v/>
      </c>
    </row>
    <row r="78">
      <c r="A78" s="13" t="s">
        <v>134</v>
      </c>
      <c r="B78" s="15"/>
      <c r="C78" s="3" t="str">
        <f t="shared" si="21"/>
        <v/>
      </c>
      <c r="D78" s="3" t="str">
        <f t="shared" si="23"/>
        <v/>
      </c>
      <c r="F78" s="3" t="str">
        <f t="shared" si="22"/>
        <v/>
      </c>
    </row>
    <row r="79">
      <c r="A79" s="13" t="s">
        <v>135</v>
      </c>
      <c r="B79" s="15"/>
      <c r="C79" s="3" t="str">
        <f t="shared" si="21"/>
        <v/>
      </c>
      <c r="D79" s="3" t="str">
        <f t="shared" si="23"/>
        <v/>
      </c>
      <c r="F79" s="3" t="str">
        <f t="shared" si="22"/>
        <v/>
      </c>
    </row>
    <row r="80">
      <c r="A80" s="13" t="s">
        <v>136</v>
      </c>
      <c r="B80" s="15"/>
      <c r="C80" s="3" t="str">
        <f t="shared" si="21"/>
        <v/>
      </c>
      <c r="D80" s="3" t="str">
        <f t="shared" si="23"/>
        <v/>
      </c>
      <c r="F80" s="3" t="str">
        <f t="shared" si="22"/>
        <v/>
      </c>
    </row>
    <row r="81">
      <c r="A81" s="13" t="s">
        <v>116</v>
      </c>
      <c r="B81" s="15"/>
      <c r="C81" s="3" t="str">
        <f t="shared" si="21"/>
        <v/>
      </c>
      <c r="D81" s="3" t="str">
        <f t="shared" si="23"/>
        <v/>
      </c>
      <c r="F81" s="3" t="str">
        <f t="shared" si="22"/>
        <v/>
      </c>
    </row>
    <row r="82">
      <c r="A82" s="13" t="s">
        <v>137</v>
      </c>
      <c r="B82" s="15"/>
      <c r="C82" s="3" t="str">
        <f t="shared" si="21"/>
        <v/>
      </c>
      <c r="D82" s="3" t="str">
        <f t="shared" si="23"/>
        <v/>
      </c>
      <c r="F82" s="3" t="str">
        <f t="shared" si="22"/>
        <v/>
      </c>
    </row>
    <row r="83">
      <c r="A83" s="13" t="s">
        <v>138</v>
      </c>
      <c r="B83" s="15"/>
      <c r="C83" s="3" t="str">
        <f t="shared" si="21"/>
        <v/>
      </c>
      <c r="D83" s="3" t="str">
        <f t="shared" si="23"/>
        <v/>
      </c>
      <c r="F83" s="3" t="str">
        <f t="shared" si="22"/>
        <v/>
      </c>
    </row>
    <row r="84">
      <c r="A84" s="13" t="s">
        <v>139</v>
      </c>
      <c r="B84" s="15"/>
      <c r="C84" s="3" t="str">
        <f t="shared" si="21"/>
        <v/>
      </c>
      <c r="D84" s="3" t="str">
        <f t="shared" si="23"/>
        <v/>
      </c>
      <c r="F84" s="3" t="str">
        <f t="shared" si="22"/>
        <v/>
      </c>
    </row>
    <row r="85">
      <c r="A85" s="13" t="s">
        <v>140</v>
      </c>
      <c r="B85" s="15"/>
      <c r="C85" s="3" t="str">
        <f t="shared" si="21"/>
        <v/>
      </c>
      <c r="D85" s="3" t="str">
        <f t="shared" si="23"/>
        <v/>
      </c>
      <c r="F85" s="3" t="str">
        <f t="shared" si="22"/>
        <v/>
      </c>
    </row>
    <row r="86">
      <c r="A86" s="13" t="s">
        <v>141</v>
      </c>
      <c r="B86" s="15"/>
      <c r="C86" s="3" t="str">
        <f t="shared" si="21"/>
        <v/>
      </c>
      <c r="D86" s="3" t="str">
        <f t="shared" si="23"/>
        <v/>
      </c>
      <c r="F86" s="3" t="str">
        <f t="shared" si="22"/>
        <v/>
      </c>
    </row>
    <row r="87">
      <c r="A87" s="13" t="s">
        <v>142</v>
      </c>
      <c r="B87" s="15"/>
      <c r="C87" s="3" t="str">
        <f t="shared" si="21"/>
        <v/>
      </c>
      <c r="D87" s="3" t="str">
        <f t="shared" si="23"/>
        <v/>
      </c>
      <c r="F87" s="3" t="str">
        <f t="shared" si="22"/>
        <v/>
      </c>
    </row>
    <row r="88">
      <c r="A88" s="13" t="s">
        <v>143</v>
      </c>
      <c r="B88" s="15"/>
      <c r="C88" s="3" t="str">
        <f t="shared" si="21"/>
        <v/>
      </c>
      <c r="D88" s="3" t="str">
        <f t="shared" si="23"/>
        <v/>
      </c>
      <c r="F88" s="3" t="str">
        <f t="shared" si="22"/>
        <v/>
      </c>
    </row>
    <row r="89">
      <c r="A89" s="13" t="s">
        <v>144</v>
      </c>
      <c r="B89" s="15"/>
      <c r="C89" s="3" t="str">
        <f t="shared" si="21"/>
        <v/>
      </c>
      <c r="D89" s="3" t="str">
        <f t="shared" si="23"/>
        <v/>
      </c>
      <c r="F89" s="3" t="str">
        <f t="shared" si="22"/>
        <v/>
      </c>
    </row>
    <row r="90">
      <c r="A90" s="13" t="s">
        <v>145</v>
      </c>
      <c r="B90" s="15"/>
      <c r="C90" s="3" t="str">
        <f t="shared" si="21"/>
        <v/>
      </c>
      <c r="D90" s="3" t="str">
        <f t="shared" si="23"/>
        <v/>
      </c>
      <c r="F90" s="3" t="str">
        <f t="shared" si="22"/>
        <v/>
      </c>
    </row>
    <row r="91">
      <c r="A91" s="13" t="s">
        <v>146</v>
      </c>
      <c r="B91" s="15"/>
      <c r="C91" s="3" t="str">
        <f t="shared" si="21"/>
        <v/>
      </c>
      <c r="D91" s="3" t="str">
        <f t="shared" si="23"/>
        <v/>
      </c>
      <c r="F91" s="3" t="str">
        <f t="shared" si="22"/>
        <v/>
      </c>
    </row>
    <row r="92">
      <c r="A92" s="13" t="s">
        <v>147</v>
      </c>
      <c r="B92" s="15"/>
      <c r="C92" s="3" t="str">
        <f t="shared" si="21"/>
        <v/>
      </c>
      <c r="D92" s="3" t="str">
        <f t="shared" si="23"/>
        <v/>
      </c>
      <c r="F92" s="3" t="str">
        <f t="shared" si="22"/>
        <v/>
      </c>
    </row>
    <row r="93">
      <c r="A93" s="13" t="s">
        <v>148</v>
      </c>
      <c r="B93" s="15"/>
      <c r="C93" s="3" t="str">
        <f t="shared" si="21"/>
        <v/>
      </c>
      <c r="D93" s="3" t="str">
        <f t="shared" si="23"/>
        <v/>
      </c>
      <c r="F93" s="3" t="str">
        <f t="shared" si="22"/>
        <v/>
      </c>
    </row>
    <row r="94">
      <c r="A94" s="13" t="s">
        <v>149</v>
      </c>
      <c r="B94" s="15"/>
      <c r="C94" s="3" t="str">
        <f t="shared" si="21"/>
        <v/>
      </c>
      <c r="D94" s="3" t="str">
        <f t="shared" si="23"/>
        <v/>
      </c>
      <c r="F94" s="3" t="str">
        <f t="shared" si="22"/>
        <v/>
      </c>
    </row>
    <row r="95">
      <c r="A95" s="13" t="s">
        <v>150</v>
      </c>
      <c r="B95" s="15"/>
      <c r="C95" s="3" t="str">
        <f t="shared" si="21"/>
        <v/>
      </c>
      <c r="D95" s="3" t="str">
        <f t="shared" si="23"/>
        <v/>
      </c>
      <c r="F95" s="3" t="str">
        <f t="shared" si="22"/>
        <v/>
      </c>
    </row>
    <row r="96">
      <c r="A96" s="13" t="s">
        <v>151</v>
      </c>
      <c r="B96" s="15"/>
      <c r="C96" s="3" t="str">
        <f t="shared" si="21"/>
        <v/>
      </c>
      <c r="D96" s="3" t="str">
        <f t="shared" si="23"/>
        <v/>
      </c>
      <c r="F96" s="3" t="str">
        <f t="shared" si="22"/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</cols>
  <sheetData>
    <row r="1">
      <c r="A1" s="1" t="s">
        <v>152</v>
      </c>
    </row>
    <row r="2">
      <c r="A2" s="1" t="s">
        <v>153</v>
      </c>
      <c r="B2" s="1">
        <v>997.0</v>
      </c>
      <c r="C2" s="1" t="s">
        <v>154</v>
      </c>
    </row>
    <row r="3">
      <c r="A3" s="1" t="s">
        <v>155</v>
      </c>
      <c r="B3" s="1">
        <v>9.8</v>
      </c>
      <c r="C3" s="1" t="s">
        <v>156</v>
      </c>
    </row>
    <row r="4">
      <c r="A4" s="1" t="s">
        <v>157</v>
      </c>
      <c r="C4" s="1" t="s">
        <v>158</v>
      </c>
    </row>
    <row r="5">
      <c r="A5" s="1" t="s">
        <v>159</v>
      </c>
      <c r="B5" s="3">
        <f>0.3048 * PI()*(0.0762/2)^2</f>
        <v>0.001389999957</v>
      </c>
      <c r="C5" s="1" t="s">
        <v>160</v>
      </c>
    </row>
    <row r="7">
      <c r="A7" s="1" t="s">
        <v>161</v>
      </c>
      <c r="B7" s="3">
        <f>B2*B5*B3</f>
        <v>13.58113358</v>
      </c>
      <c r="C7" s="1" t="s">
        <v>162</v>
      </c>
    </row>
    <row r="8">
      <c r="A8" s="1" t="s">
        <v>163</v>
      </c>
      <c r="B8" s="3">
        <f>B3*B4</f>
        <v>0</v>
      </c>
      <c r="C8" s="1" t="s">
        <v>162</v>
      </c>
    </row>
    <row r="9">
      <c r="A9" s="1"/>
    </row>
    <row r="11">
      <c r="A11" s="1" t="s">
        <v>164</v>
      </c>
      <c r="B11" s="3">
        <f>B7-B8</f>
        <v>13.58113358</v>
      </c>
      <c r="C11" s="1" t="s">
        <v>162</v>
      </c>
    </row>
    <row r="12">
      <c r="A12" s="1" t="s">
        <v>165</v>
      </c>
      <c r="B12" s="3">
        <f>tan(B14) * B11</f>
        <v>0</v>
      </c>
      <c r="C12" s="1" t="s">
        <v>162</v>
      </c>
    </row>
    <row r="14">
      <c r="A14" s="1" t="s">
        <v>166</v>
      </c>
      <c r="C14" s="1" t="s">
        <v>167</v>
      </c>
    </row>
    <row r="15">
      <c r="A15" s="1" t="s">
        <v>168</v>
      </c>
    </row>
    <row r="16">
      <c r="A16" s="1" t="s">
        <v>62</v>
      </c>
      <c r="B16" s="1" t="s">
        <v>63</v>
      </c>
      <c r="C16" s="1" t="s">
        <v>169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