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48\Desktop\"/>
    </mc:Choice>
  </mc:AlternateContent>
  <xr:revisionPtr revIDLastSave="0" documentId="13_ncr:1_{8351A933-CD07-4FAE-B863-8517796BF0BF}" xr6:coauthVersionLast="47" xr6:coauthVersionMax="47" xr10:uidLastSave="{00000000-0000-0000-0000-000000000000}"/>
  <bookViews>
    <workbookView xWindow="-120" yWindow="-120" windowWidth="24240" windowHeight="13020" xr2:uid="{9007156F-A880-4449-A81C-C0D5F2C9EF15}"/>
  </bookViews>
  <sheets>
    <sheet name="Capitulo 4.2i Hielo 18 Sep" sheetId="11" r:id="rId1"/>
    <sheet name="Operaciones con IVA 18 sep" sheetId="10" r:id="rId2"/>
    <sheet name="Capitulo 4 (2)" sheetId="9" r:id="rId3"/>
    <sheet name="Capitulo 4" sheetId="8" r:id="rId4"/>
    <sheet name="Ej 3.1 r" sheetId="7" r:id="rId5"/>
    <sheet name="Pag 96 libro" sheetId="6" r:id="rId6"/>
    <sheet name="Registro" sheetId="5" r:id="rId7"/>
    <sheet name="Cuentas" sheetId="1" r:id="rId8"/>
    <sheet name="Balance Cuenta" sheetId="3" r:id="rId9"/>
    <sheet name="Balance Reporte" sheetId="4" r:id="rId10"/>
    <sheet name="Conta Financiera vs admin" sheetId="2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7" i="11" l="1"/>
  <c r="AC32" i="11"/>
  <c r="AB25" i="11"/>
  <c r="AA25" i="11"/>
  <c r="AC31" i="11"/>
  <c r="AB35" i="11"/>
  <c r="X30" i="11"/>
  <c r="X29" i="11"/>
  <c r="W30" i="11"/>
  <c r="W29" i="11"/>
  <c r="X16" i="11"/>
  <c r="X15" i="11"/>
  <c r="K8" i="11"/>
  <c r="F9" i="11"/>
  <c r="F10" i="11" s="1"/>
  <c r="K40" i="11"/>
  <c r="K27" i="11"/>
  <c r="K29" i="11" s="1"/>
  <c r="K30" i="11" s="1"/>
  <c r="O26" i="11"/>
  <c r="AN30" i="11" s="1"/>
  <c r="F40" i="11"/>
  <c r="J29" i="11"/>
  <c r="G8" i="11"/>
  <c r="B40" i="11"/>
  <c r="O19" i="11"/>
  <c r="AJ38" i="11"/>
  <c r="AI38" i="11"/>
  <c r="AN37" i="11"/>
  <c r="AJ37" i="11"/>
  <c r="AK38" i="11" s="1"/>
  <c r="AI37" i="11"/>
  <c r="N36" i="11"/>
  <c r="N37" i="11" s="1"/>
  <c r="X28" i="11" s="1"/>
  <c r="X35" i="11"/>
  <c r="W35" i="11"/>
  <c r="AN34" i="11"/>
  <c r="AJ34" i="11"/>
  <c r="AI34" i="11"/>
  <c r="X34" i="11"/>
  <c r="Y35" i="11" s="1"/>
  <c r="W34" i="11"/>
  <c r="AN33" i="11"/>
  <c r="AJ33" i="11"/>
  <c r="AI33" i="11"/>
  <c r="AB34" i="11"/>
  <c r="B32" i="11"/>
  <c r="AJ31" i="11"/>
  <c r="AI31" i="11"/>
  <c r="AM30" i="11"/>
  <c r="AJ30" i="11"/>
  <c r="AB30" i="11"/>
  <c r="AN29" i="11"/>
  <c r="AJ29" i="11"/>
  <c r="AI29" i="11"/>
  <c r="AB29" i="11"/>
  <c r="F29" i="11"/>
  <c r="AN28" i="11"/>
  <c r="AM28" i="11"/>
  <c r="AJ28" i="11"/>
  <c r="AI28" i="11"/>
  <c r="W28" i="11"/>
  <c r="N28" i="11"/>
  <c r="AA27" i="11"/>
  <c r="O28" i="11"/>
  <c r="R23" i="11"/>
  <c r="Y4" i="11" s="1"/>
  <c r="K22" i="11"/>
  <c r="Y3" i="11" s="1"/>
  <c r="AK19" i="11"/>
  <c r="Y16" i="11"/>
  <c r="AJ15" i="11"/>
  <c r="AJ14" i="11"/>
  <c r="AJ13" i="11"/>
  <c r="X13" i="11"/>
  <c r="X12" i="11"/>
  <c r="Y13" i="11" s="1"/>
  <c r="K12" i="11"/>
  <c r="X11" i="11"/>
  <c r="J12" i="11"/>
  <c r="X10" i="11"/>
  <c r="O10" i="11"/>
  <c r="G10" i="11"/>
  <c r="G16" i="11" s="1"/>
  <c r="S10" i="11"/>
  <c r="AB26" i="11" s="1"/>
  <c r="C14" i="11"/>
  <c r="B14" i="11"/>
  <c r="B15" i="11" s="1"/>
  <c r="X25" i="11" s="1"/>
  <c r="AJ8" i="11"/>
  <c r="X8" i="11"/>
  <c r="AJ7" i="11"/>
  <c r="AK8" i="11" s="1"/>
  <c r="X7" i="11"/>
  <c r="Y8" i="11" s="1"/>
  <c r="AK4" i="11"/>
  <c r="AK3" i="11"/>
  <c r="AK5" i="11" s="1"/>
  <c r="AH3" i="11"/>
  <c r="Y37" i="9"/>
  <c r="Y30" i="9"/>
  <c r="AB33" i="9"/>
  <c r="AA27" i="9"/>
  <c r="AB26" i="9"/>
  <c r="AA25" i="9"/>
  <c r="X35" i="9"/>
  <c r="X34" i="9"/>
  <c r="W35" i="9"/>
  <c r="W34" i="9"/>
  <c r="X30" i="9"/>
  <c r="W30" i="9"/>
  <c r="X29" i="9"/>
  <c r="W29" i="9"/>
  <c r="W28" i="9"/>
  <c r="X13" i="9"/>
  <c r="X12" i="9"/>
  <c r="X11" i="9"/>
  <c r="X10" i="9"/>
  <c r="F29" i="9"/>
  <c r="X8" i="9" s="1"/>
  <c r="B32" i="9"/>
  <c r="X7" i="9" s="1"/>
  <c r="R23" i="9"/>
  <c r="Y4" i="9" s="1"/>
  <c r="K22" i="9"/>
  <c r="Y3" i="9" s="1"/>
  <c r="O10" i="9"/>
  <c r="AB25" i="9" s="1"/>
  <c r="S9" i="9"/>
  <c r="S10" i="9" s="1"/>
  <c r="C11" i="9"/>
  <c r="O34" i="9"/>
  <c r="K10" i="9"/>
  <c r="N36" i="9"/>
  <c r="O27" i="9"/>
  <c r="O28" i="9" s="1"/>
  <c r="G9" i="9"/>
  <c r="C10" i="9"/>
  <c r="C12" i="9"/>
  <c r="F9" i="9"/>
  <c r="F10" i="9" s="1"/>
  <c r="G8" i="9"/>
  <c r="N26" i="9"/>
  <c r="C9" i="9" s="1"/>
  <c r="J11" i="9"/>
  <c r="J12" i="9" s="1"/>
  <c r="K8" i="9"/>
  <c r="B9" i="9"/>
  <c r="B14" i="9" s="1"/>
  <c r="AB30" i="9"/>
  <c r="AB29" i="9"/>
  <c r="Y16" i="9"/>
  <c r="AN37" i="9"/>
  <c r="AN30" i="9"/>
  <c r="AM30" i="9"/>
  <c r="AN29" i="9"/>
  <c r="AN28" i="9"/>
  <c r="AJ38" i="9"/>
  <c r="AJ37" i="9"/>
  <c r="AI38" i="9"/>
  <c r="AI37" i="9"/>
  <c r="AJ34" i="9"/>
  <c r="AI34" i="9"/>
  <c r="AJ33" i="9"/>
  <c r="AI33" i="9"/>
  <c r="AJ31" i="9"/>
  <c r="AI31" i="9"/>
  <c r="AJ30" i="9"/>
  <c r="AJ29" i="9"/>
  <c r="AJ28" i="9"/>
  <c r="AJ15" i="9"/>
  <c r="AJ14" i="9"/>
  <c r="AJ13" i="9"/>
  <c r="AJ8" i="9"/>
  <c r="AJ7" i="9"/>
  <c r="AK4" i="9"/>
  <c r="AK3" i="9"/>
  <c r="AH3" i="9"/>
  <c r="C5" i="9"/>
  <c r="B5" i="9"/>
  <c r="AI29" i="9"/>
  <c r="AM28" i="9"/>
  <c r="AI28" i="9"/>
  <c r="Y29" i="8"/>
  <c r="X29" i="8"/>
  <c r="AC33" i="8"/>
  <c r="AC25" i="8"/>
  <c r="AB25" i="8"/>
  <c r="Y33" i="8"/>
  <c r="Y28" i="8"/>
  <c r="Y27" i="8"/>
  <c r="Y26" i="8"/>
  <c r="Y25" i="8"/>
  <c r="X33" i="8"/>
  <c r="X28" i="8"/>
  <c r="X27" i="8"/>
  <c r="X26" i="8"/>
  <c r="X25" i="8"/>
  <c r="Z34" i="8"/>
  <c r="Y30" i="8"/>
  <c r="Y10" i="8"/>
  <c r="Z13" i="8" s="1"/>
  <c r="Y7" i="8"/>
  <c r="Z3" i="8"/>
  <c r="Z5" i="8"/>
  <c r="AK16" i="11" l="1"/>
  <c r="Y5" i="11"/>
  <c r="Y9" i="11" s="1"/>
  <c r="Y14" i="11" s="1"/>
  <c r="Y17" i="11" s="1"/>
  <c r="AC35" i="11" s="1"/>
  <c r="O29" i="11"/>
  <c r="AB27" i="11" s="1"/>
  <c r="AK9" i="11"/>
  <c r="AK17" i="11" s="1"/>
  <c r="AK20" i="11" s="1"/>
  <c r="AN38" i="11" s="1"/>
  <c r="AO38" i="11" s="1"/>
  <c r="AO34" i="11"/>
  <c r="J13" i="11"/>
  <c r="X27" i="11" s="1"/>
  <c r="AK34" i="11"/>
  <c r="AK40" i="11" s="1"/>
  <c r="AC30" i="11"/>
  <c r="F11" i="11"/>
  <c r="X26" i="11" s="1"/>
  <c r="J13" i="9"/>
  <c r="X27" i="9" s="1"/>
  <c r="Y8" i="9"/>
  <c r="N37" i="9"/>
  <c r="X28" i="9" s="1"/>
  <c r="K12" i="9"/>
  <c r="Y13" i="9"/>
  <c r="Y5" i="9"/>
  <c r="N28" i="9"/>
  <c r="O29" i="9" s="1"/>
  <c r="AB27" i="9" s="1"/>
  <c r="G10" i="9"/>
  <c r="G16" i="9" s="1"/>
  <c r="AK16" i="9"/>
  <c r="C14" i="9"/>
  <c r="B15" i="9" s="1"/>
  <c r="Y35" i="9"/>
  <c r="AC30" i="9"/>
  <c r="Y9" i="9"/>
  <c r="Y14" i="9" s="1"/>
  <c r="Y17" i="9" s="1"/>
  <c r="AB35" i="9" s="1"/>
  <c r="AC35" i="9" s="1"/>
  <c r="AK8" i="9"/>
  <c r="AK38" i="9"/>
  <c r="AK5" i="9"/>
  <c r="Z30" i="8"/>
  <c r="Z36" i="8" s="1"/>
  <c r="Y30" i="11" l="1"/>
  <c r="Y37" i="11" s="1"/>
  <c r="AO40" i="11"/>
  <c r="F16" i="11"/>
  <c r="F17" i="11" s="1"/>
  <c r="AA39" i="11"/>
  <c r="AK34" i="9"/>
  <c r="AK40" i="9" s="1"/>
  <c r="X25" i="9"/>
  <c r="F11" i="9"/>
  <c r="AC37" i="9"/>
  <c r="AK9" i="9"/>
  <c r="AK17" i="9" s="1"/>
  <c r="R18" i="8"/>
  <c r="J21" i="8"/>
  <c r="Y8" i="8" s="1"/>
  <c r="Z8" i="8" s="1"/>
  <c r="Z9" i="8" s="1"/>
  <c r="Z14" i="8" s="1"/>
  <c r="F19" i="8"/>
  <c r="C19" i="8"/>
  <c r="O9" i="8"/>
  <c r="F14" i="8"/>
  <c r="G13" i="8"/>
  <c r="F13" i="8"/>
  <c r="C11" i="8"/>
  <c r="B11" i="8"/>
  <c r="B12" i="8" s="1"/>
  <c r="G11" i="8"/>
  <c r="C5" i="8"/>
  <c r="B5" i="8"/>
  <c r="H23" i="7"/>
  <c r="G23" i="7"/>
  <c r="H22" i="7"/>
  <c r="H21" i="7"/>
  <c r="H20" i="7"/>
  <c r="G19" i="7"/>
  <c r="G18" i="7"/>
  <c r="F18" i="7"/>
  <c r="O11" i="7"/>
  <c r="J11" i="7"/>
  <c r="G11" i="7"/>
  <c r="B11" i="7"/>
  <c r="B11" i="6"/>
  <c r="G10" i="6"/>
  <c r="F9" i="6"/>
  <c r="G9" i="6"/>
  <c r="F16" i="9" l="1"/>
  <c r="F17" i="9" s="1"/>
  <c r="X26" i="9"/>
  <c r="AN34" i="9"/>
  <c r="AN33" i="9"/>
  <c r="AK19" i="9"/>
  <c r="AK20" i="9" s="1"/>
  <c r="AN38" i="9" s="1"/>
  <c r="AO38" i="9" s="1"/>
  <c r="Y15" i="8"/>
  <c r="Y16" i="8"/>
  <c r="AC30" i="8" s="1"/>
  <c r="C30" i="4"/>
  <c r="D30" i="4" s="1"/>
  <c r="C26" i="4"/>
  <c r="C25" i="4"/>
  <c r="D15" i="4"/>
  <c r="C11" i="4"/>
  <c r="C10" i="4"/>
  <c r="C9" i="4"/>
  <c r="G15" i="3"/>
  <c r="H15" i="3" s="1"/>
  <c r="D15" i="3"/>
  <c r="G11" i="3"/>
  <c r="C11" i="3"/>
  <c r="G10" i="3"/>
  <c r="C10" i="3"/>
  <c r="C9" i="3"/>
  <c r="AO34" i="9" l="1"/>
  <c r="AO40" i="9" s="1"/>
  <c r="AC29" i="8"/>
  <c r="AD30" i="8" s="1"/>
  <c r="Z16" i="8"/>
  <c r="Z17" i="8" s="1"/>
  <c r="AC34" i="8" s="1"/>
  <c r="AD34" i="8" s="1"/>
  <c r="D11" i="4"/>
  <c r="D17" i="4" s="1"/>
  <c r="D26" i="4"/>
  <c r="D32" i="4" s="1"/>
  <c r="D11" i="3"/>
  <c r="D17" i="3" s="1"/>
  <c r="H11" i="3"/>
  <c r="H17" i="3" s="1"/>
  <c r="AD36" i="8" l="1"/>
</calcChain>
</file>

<file path=xl/sharedStrings.xml><?xml version="1.0" encoding="utf-8"?>
<sst xmlns="http://schemas.openxmlformats.org/spreadsheetml/2006/main" count="521" uniqueCount="140">
  <si>
    <t>Estado DE Resultados</t>
  </si>
  <si>
    <t>Balance General</t>
  </si>
  <si>
    <t>Estados financieros</t>
  </si>
  <si>
    <t>Utilidad o Pérdida = Ingresos - Gastos</t>
  </si>
  <si>
    <t>Activo = Pasivo + Capital</t>
  </si>
  <si>
    <t>=</t>
  </si>
  <si>
    <t>Contabilidad</t>
  </si>
  <si>
    <t>Financiera</t>
  </si>
  <si>
    <t>Administrativa</t>
  </si>
  <si>
    <t>Fiscal</t>
  </si>
  <si>
    <t>Quien la regula</t>
  </si>
  <si>
    <t>Tiempo al que se enfoca</t>
  </si>
  <si>
    <t>Usuarios</t>
  </si>
  <si>
    <t>Mismo Usuario</t>
  </si>
  <si>
    <t>SAT leyes fiscales</t>
  </si>
  <si>
    <t>IMCP - NIF</t>
  </si>
  <si>
    <t>Pasado</t>
  </si>
  <si>
    <t>Futuro</t>
  </si>
  <si>
    <t>Internos</t>
  </si>
  <si>
    <t>Externos</t>
  </si>
  <si>
    <t>Sat</t>
  </si>
  <si>
    <t>Activo</t>
  </si>
  <si>
    <t>Pasivo</t>
  </si>
  <si>
    <t>Capital</t>
  </si>
  <si>
    <t xml:space="preserve">Ingresos </t>
  </si>
  <si>
    <t>Gastos</t>
  </si>
  <si>
    <t>+</t>
  </si>
  <si>
    <t>-</t>
  </si>
  <si>
    <t>Cuenta deudora</t>
  </si>
  <si>
    <t>Cuenta acreedora</t>
  </si>
  <si>
    <t>Cuentas deudoras</t>
  </si>
  <si>
    <t>Activo y  Gastos</t>
  </si>
  <si>
    <t>Cuentas acreedoras</t>
  </si>
  <si>
    <t xml:space="preserve">Pasivo, Capital e Ingresos </t>
  </si>
  <si>
    <t>Alcatraz, S.A</t>
  </si>
  <si>
    <t xml:space="preserve"> al 31 de diciembre de 2022</t>
  </si>
  <si>
    <t>ACTIVO</t>
  </si>
  <si>
    <t>PASIVO</t>
  </si>
  <si>
    <t>Circulante</t>
  </si>
  <si>
    <t>Corto Plazo</t>
  </si>
  <si>
    <t xml:space="preserve">Bancos </t>
  </si>
  <si>
    <t>Proveedores</t>
  </si>
  <si>
    <t>Clientes</t>
  </si>
  <si>
    <t>Doc x Pagar</t>
  </si>
  <si>
    <t>menos:</t>
  </si>
  <si>
    <t>Estimación de cuentas incobrables</t>
  </si>
  <si>
    <t>Iva Trasladado no cobrado</t>
  </si>
  <si>
    <t>IFPT</t>
  </si>
  <si>
    <t>Iva por pagar</t>
  </si>
  <si>
    <t>IFPP</t>
  </si>
  <si>
    <t>30% ISR x pagar</t>
  </si>
  <si>
    <t>IFMP</t>
  </si>
  <si>
    <t>10% de PTU x pagar</t>
  </si>
  <si>
    <t>Largo Plazo</t>
  </si>
  <si>
    <t>No Circulante</t>
  </si>
  <si>
    <t>CAPITAL CONTABLE</t>
  </si>
  <si>
    <t xml:space="preserve">Mobiliario </t>
  </si>
  <si>
    <t>Capital Social</t>
  </si>
  <si>
    <t xml:space="preserve">menos: </t>
  </si>
  <si>
    <r>
      <t>Deprec</t>
    </r>
    <r>
      <rPr>
        <sz val="11"/>
        <color rgb="FFFF0000"/>
        <rFont val="Calibri"/>
        <family val="2"/>
        <scheme val="minor"/>
      </rPr>
      <t xml:space="preserve"> Acumulada</t>
    </r>
    <r>
      <rPr>
        <sz val="11"/>
        <color theme="1"/>
        <rFont val="Calibri"/>
        <family val="2"/>
        <scheme val="minor"/>
      </rPr>
      <t xml:space="preserve"> de mobiliario</t>
    </r>
  </si>
  <si>
    <t>Utilidad del Ejercicio</t>
  </si>
  <si>
    <t>Total de Activo</t>
  </si>
  <si>
    <t>Pasivo más Capital</t>
  </si>
  <si>
    <t>Caja</t>
  </si>
  <si>
    <t>Bancos</t>
  </si>
  <si>
    <t>Mercancías</t>
  </si>
  <si>
    <t>Acreedores</t>
  </si>
  <si>
    <t>Impuestos x Pagar</t>
  </si>
  <si>
    <t>Hipotecas x Pagar</t>
  </si>
  <si>
    <t>Compra Mercancía</t>
  </si>
  <si>
    <t>Mobiliario y Equipo</t>
  </si>
  <si>
    <t>Ventas</t>
  </si>
  <si>
    <t>Capital social</t>
  </si>
  <si>
    <t>Compra ;Mercancías</t>
  </si>
  <si>
    <t>Docu,ento por pagar</t>
  </si>
  <si>
    <t>d</t>
  </si>
  <si>
    <t>h</t>
  </si>
  <si>
    <t>Mercancía</t>
  </si>
  <si>
    <t>D x P</t>
  </si>
  <si>
    <t>Capital S</t>
  </si>
  <si>
    <t>Total</t>
  </si>
  <si>
    <t>Equipo de Oficina</t>
  </si>
  <si>
    <t>Cargos</t>
  </si>
  <si>
    <t>Abonos</t>
  </si>
  <si>
    <t>Ingresos por servicios</t>
  </si>
  <si>
    <t>Gastos de Venta</t>
  </si>
  <si>
    <t>Gastos de Administración</t>
  </si>
  <si>
    <t>Documentos x Cobrar</t>
  </si>
  <si>
    <t>Productos Financieros</t>
  </si>
  <si>
    <t>s</t>
  </si>
  <si>
    <t>Costo de ventas</t>
  </si>
  <si>
    <t>Utilidad Bruta</t>
  </si>
  <si>
    <t>Gastos de operación</t>
  </si>
  <si>
    <t>Gastos de venta</t>
  </si>
  <si>
    <t>Gastos de admon.</t>
  </si>
  <si>
    <t>Utilidad de Operación</t>
  </si>
  <si>
    <t>mas:</t>
  </si>
  <si>
    <t>Productos financieros</t>
  </si>
  <si>
    <t>Gastos financieros</t>
  </si>
  <si>
    <t>otros productos</t>
  </si>
  <si>
    <t>otros gastos</t>
  </si>
  <si>
    <t>Utilidad antes de impuestos</t>
  </si>
  <si>
    <t>30% ISR</t>
  </si>
  <si>
    <t>10% PTU</t>
  </si>
  <si>
    <t>Utilidad después de impuestos</t>
  </si>
  <si>
    <t>Ingreso por servicios</t>
  </si>
  <si>
    <t xml:space="preserve"> al 31 de marzo de 2023</t>
  </si>
  <si>
    <t>Estado de Resultados</t>
  </si>
  <si>
    <t>del 1 de al 31 de marzo de 2022</t>
  </si>
  <si>
    <t>Rentas Pags x Ant</t>
  </si>
  <si>
    <t>Almacén</t>
  </si>
  <si>
    <t>Equipo de Tienda</t>
  </si>
  <si>
    <t>Costo de Ventas</t>
  </si>
  <si>
    <t>Gastos de Admón</t>
  </si>
  <si>
    <t>Publicidad Pag X Adel</t>
  </si>
  <si>
    <t>Documentos por pagar a CP</t>
  </si>
  <si>
    <t>Almacen Papelería</t>
  </si>
  <si>
    <t xml:space="preserve">Otros productos </t>
  </si>
  <si>
    <t>del 1 de al 31 de agosto de 2022</t>
  </si>
  <si>
    <t xml:space="preserve"> al 31 de agosto de 2023</t>
  </si>
  <si>
    <t>Almacen</t>
  </si>
  <si>
    <t>2a</t>
  </si>
  <si>
    <t>Otros Gastos</t>
  </si>
  <si>
    <t>del 1 de al 30 de sep de 2022</t>
  </si>
  <si>
    <t xml:space="preserve"> al 30 de sept de 2023</t>
  </si>
  <si>
    <r>
      <t>Iva</t>
    </r>
    <r>
      <rPr>
        <sz val="11"/>
        <color rgb="FFFF0000"/>
        <rFont val="Calibri"/>
        <family val="2"/>
        <scheme val="minor"/>
      </rPr>
      <t xml:space="preserve"> Pagado</t>
    </r>
    <r>
      <rPr>
        <sz val="11"/>
        <color theme="1"/>
        <rFont val="Calibri"/>
        <family val="2"/>
        <scheme val="minor"/>
      </rPr>
      <t xml:space="preserve"> al comprar o al Gastar</t>
    </r>
  </si>
  <si>
    <r>
      <t xml:space="preserve">Iva </t>
    </r>
    <r>
      <rPr>
        <sz val="11"/>
        <color rgb="FFFF0000"/>
        <rFont val="Calibri"/>
        <family val="2"/>
        <scheme val="minor"/>
      </rPr>
      <t>Cobrado</t>
    </r>
    <r>
      <rPr>
        <sz val="11"/>
        <color theme="1"/>
        <rFont val="Calibri"/>
        <family val="2"/>
        <scheme val="minor"/>
      </rPr>
      <t xml:space="preserve"> al vender o Generar Ingresos</t>
    </r>
  </si>
  <si>
    <t>Iva Acreditable Pagado</t>
  </si>
  <si>
    <t>Iva Acreditable Pendiente de  Pago</t>
  </si>
  <si>
    <t>Iva Trasladado Cobrado</t>
  </si>
  <si>
    <t>Contado</t>
  </si>
  <si>
    <t>A crédito</t>
  </si>
  <si>
    <t>Iva Trasladado pendiente de Cobro</t>
  </si>
  <si>
    <t>Iva Acreditable pend Pago</t>
  </si>
  <si>
    <t>Iva trasladado Cobrado</t>
  </si>
  <si>
    <t>Iva trasladado pendiente de Cobro</t>
  </si>
  <si>
    <t>Equipo de Reparto</t>
  </si>
  <si>
    <t>Documentos por pagar a LP</t>
  </si>
  <si>
    <t>Edificios y Construcs</t>
  </si>
  <si>
    <t>Total Pasivo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</si>
</sst>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3" fontId="0" fillId="0" borderId="3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3" fontId="0" fillId="0" borderId="1" xfId="0" applyNumberFormat="1" applyBorder="1"/>
    <xf numFmtId="3" fontId="0" fillId="0" borderId="4" xfId="0" applyNumberFormat="1" applyBorder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0" borderId="1" xfId="0" applyBorder="1"/>
    <xf numFmtId="0" fontId="0" fillId="0" borderId="5" xfId="0" applyBorder="1"/>
    <xf numFmtId="3" fontId="0" fillId="0" borderId="6" xfId="0" applyNumberFormat="1" applyBorder="1"/>
    <xf numFmtId="0" fontId="0" fillId="0" borderId="7" xfId="0" applyBorder="1"/>
    <xf numFmtId="0" fontId="0" fillId="0" borderId="0" xfId="0" applyAlignment="1">
      <alignment horizontal="center"/>
    </xf>
    <xf numFmtId="3" fontId="0" fillId="0" borderId="2" xfId="0" applyNumberFormat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3" fontId="0" fillId="0" borderId="5" xfId="0" applyNumberFormat="1" applyBorder="1"/>
    <xf numFmtId="3" fontId="0" fillId="0" borderId="7" xfId="0" applyNumberFormat="1" applyBorder="1"/>
    <xf numFmtId="0" fontId="0" fillId="0" borderId="8" xfId="0" applyBorder="1"/>
    <xf numFmtId="3" fontId="0" fillId="0" borderId="0" xfId="0" applyNumberFormat="1" applyBorder="1"/>
    <xf numFmtId="0" fontId="0" fillId="0" borderId="9" xfId="0" applyBorder="1"/>
    <xf numFmtId="0" fontId="0" fillId="0" borderId="0" xfId="0" applyBorder="1"/>
    <xf numFmtId="3" fontId="0" fillId="0" borderId="9" xfId="0" applyNumberFormat="1" applyBorder="1"/>
    <xf numFmtId="3" fontId="0" fillId="0" borderId="10" xfId="0" applyNumberFormat="1" applyBorder="1"/>
    <xf numFmtId="0" fontId="0" fillId="0" borderId="11" xfId="0" applyBorder="1"/>
    <xf numFmtId="3" fontId="0" fillId="0" borderId="12" xfId="0" applyNumberFormat="1" applyBorder="1"/>
    <xf numFmtId="3" fontId="0" fillId="0" borderId="13" xfId="0" applyNumberFormat="1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2" xfId="0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/>
    <xf numFmtId="3" fontId="0" fillId="0" borderId="6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3" fontId="1" fillId="0" borderId="1" xfId="0" applyNumberFormat="1" applyFont="1" applyBorder="1"/>
    <xf numFmtId="3" fontId="0" fillId="0" borderId="17" xfId="0" applyNumberFormat="1" applyBorder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3" fontId="0" fillId="0" borderId="0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os%20Incomple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Maya"/>
      <sheetName val="Ordenes 4.1i"/>
      <sheetName val="Ordenes 4.2c"/>
      <sheetName val="Registro Contable 2.2i Sec 2"/>
      <sheetName val="Registro Contable 2.2i"/>
      <sheetName val="Registro Contable 2.1i"/>
      <sheetName val="Registro Contable"/>
      <sheetName val="Fórmulas (2)"/>
      <sheetName val="Balance General 1.4c"/>
      <sheetName val="Estado Resultados Alcatraz 1.4c"/>
      <sheetName val="Estado Costo de Pr y Vts 1.4c"/>
      <sheetName val="Estado Costo de Producción 1.4c"/>
      <sheetName val="Estado de ResultadosBurgos)"/>
      <sheetName val="Estado Costo de Pr y Vts Burgos"/>
      <sheetName val="Estado Costo de Producción Burg"/>
      <sheetName val="Estado de Resultados"/>
      <sheetName val="Estado Costo de Producción y CV"/>
      <sheetName val="Estado Costo de Producción"/>
      <sheetName val="Fórmu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7">
          <cell r="E17">
            <v>190500</v>
          </cell>
        </row>
        <row r="18">
          <cell r="E18">
            <v>63500</v>
          </cell>
        </row>
        <row r="19">
          <cell r="F19">
            <v>381000</v>
          </cell>
        </row>
      </sheetData>
      <sheetData sheetId="10">
        <row r="7">
          <cell r="E7">
            <v>5000</v>
          </cell>
        </row>
        <row r="13">
          <cell r="E13">
            <v>5000</v>
          </cell>
        </row>
        <row r="16">
          <cell r="E16">
            <v>20000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0749-3ECB-44ED-8AE4-ECD273E27004}">
  <dimension ref="A1:AO46"/>
  <sheetViews>
    <sheetView tabSelected="1" zoomScale="120" zoomScaleNormal="120" workbookViewId="0">
      <selection activeCell="G1" sqref="G1:M4"/>
    </sheetView>
  </sheetViews>
  <sheetFormatPr defaultRowHeight="15" x14ac:dyDescent="0.25"/>
  <cols>
    <col min="1" max="1" width="5.28515625" customWidth="1"/>
    <col min="2" max="2" width="9.5703125" customWidth="1"/>
    <col min="3" max="3" width="9.85546875" bestFit="1" customWidth="1"/>
    <col min="4" max="4" width="3.7109375" customWidth="1"/>
    <col min="5" max="5" width="4.140625" customWidth="1"/>
    <col min="6" max="6" width="10.85546875" bestFit="1" customWidth="1"/>
    <col min="7" max="7" width="9.85546875" bestFit="1" customWidth="1"/>
    <col min="8" max="8" width="7.5703125" customWidth="1"/>
    <col min="9" max="9" width="5.28515625" customWidth="1"/>
    <col min="10" max="10" width="9.85546875" customWidth="1"/>
    <col min="11" max="11" width="11.5703125" customWidth="1"/>
    <col min="12" max="12" width="4.5703125" customWidth="1"/>
    <col min="13" max="13" width="7" customWidth="1"/>
    <col min="15" max="15" width="9.85546875" bestFit="1" customWidth="1"/>
    <col min="16" max="16" width="3.5703125" customWidth="1"/>
    <col min="17" max="17" width="3" customWidth="1"/>
    <col min="18" max="18" width="9.85546875" customWidth="1"/>
    <col min="20" max="20" width="4.140625" customWidth="1"/>
    <col min="21" max="21" width="7.5703125" bestFit="1" customWidth="1"/>
    <col min="22" max="22" width="19.28515625" customWidth="1"/>
    <col min="23" max="23" width="14.140625" customWidth="1"/>
    <col min="24" max="24" width="13.7109375" customWidth="1"/>
    <col min="25" max="25" width="10.5703125" customWidth="1"/>
    <col min="26" max="26" width="4.140625" customWidth="1"/>
    <col min="27" max="27" width="19.42578125" bestFit="1" customWidth="1"/>
    <col min="28" max="28" width="9.5703125" bestFit="1" customWidth="1"/>
    <col min="29" max="29" width="10.5703125" customWidth="1"/>
    <col min="30" max="31" width="4.140625" customWidth="1"/>
    <col min="33" max="33" width="7.5703125" bestFit="1" customWidth="1"/>
    <col min="35" max="35" width="20.140625" bestFit="1" customWidth="1"/>
    <col min="39" max="39" width="11.42578125" customWidth="1"/>
  </cols>
  <sheetData>
    <row r="1" spans="1:38" x14ac:dyDescent="0.25">
      <c r="G1" s="66" t="s">
        <v>30</v>
      </c>
      <c r="H1" s="66"/>
      <c r="I1" s="62"/>
      <c r="J1" s="15"/>
      <c r="K1" s="66" t="s">
        <v>32</v>
      </c>
      <c r="L1" s="66"/>
      <c r="M1" s="66"/>
      <c r="V1" s="67" t="s">
        <v>107</v>
      </c>
      <c r="W1" s="67"/>
      <c r="X1" s="67"/>
      <c r="Y1" s="67"/>
      <c r="Z1" s="67"/>
      <c r="AH1" s="67" t="s">
        <v>107</v>
      </c>
      <c r="AI1" s="67"/>
      <c r="AJ1" s="67"/>
      <c r="AK1" s="67"/>
      <c r="AL1" s="67"/>
    </row>
    <row r="2" spans="1:38" x14ac:dyDescent="0.25">
      <c r="G2" s="68" t="s">
        <v>31</v>
      </c>
      <c r="H2" s="68"/>
      <c r="I2" s="46"/>
      <c r="J2" s="15"/>
      <c r="K2" s="68" t="s">
        <v>33</v>
      </c>
      <c r="L2" s="68"/>
      <c r="M2" s="68"/>
      <c r="V2" s="69" t="s">
        <v>123</v>
      </c>
      <c r="W2" s="69"/>
      <c r="X2" s="69"/>
      <c r="Y2" s="69"/>
      <c r="Z2" s="69"/>
      <c r="AH2" s="69" t="s">
        <v>118</v>
      </c>
      <c r="AI2" s="69"/>
      <c r="AJ2" s="69"/>
      <c r="AK2" s="69"/>
      <c r="AL2" s="69"/>
    </row>
    <row r="3" spans="1:38" x14ac:dyDescent="0.25">
      <c r="G3" s="62" t="s">
        <v>26</v>
      </c>
      <c r="H3" s="17" t="s">
        <v>27</v>
      </c>
      <c r="I3" s="46"/>
      <c r="J3" s="15"/>
      <c r="K3" s="62" t="s">
        <v>27</v>
      </c>
      <c r="L3" s="62"/>
      <c r="M3" s="17" t="s">
        <v>26</v>
      </c>
      <c r="V3" t="s">
        <v>71</v>
      </c>
      <c r="Y3" s="1">
        <f>K22</f>
        <v>90000</v>
      </c>
      <c r="AH3" t="str">
        <f>J16</f>
        <v>Ventas</v>
      </c>
      <c r="AK3" s="1">
        <f>K17</f>
        <v>90000</v>
      </c>
    </row>
    <row r="4" spans="1:38" x14ac:dyDescent="0.25">
      <c r="B4" t="s">
        <v>82</v>
      </c>
      <c r="C4" t="s">
        <v>83</v>
      </c>
      <c r="G4" s="15"/>
      <c r="H4" s="18"/>
      <c r="I4" s="47"/>
      <c r="J4" s="15"/>
      <c r="K4" s="15"/>
      <c r="L4" s="15"/>
      <c r="M4" s="18"/>
      <c r="U4" t="s">
        <v>44</v>
      </c>
      <c r="V4" t="s">
        <v>90</v>
      </c>
      <c r="Y4" s="56">
        <f>R23</f>
        <v>50000</v>
      </c>
      <c r="AG4" t="s">
        <v>44</v>
      </c>
      <c r="AH4" t="s">
        <v>90</v>
      </c>
      <c r="AK4" s="56">
        <f>R19</f>
        <v>50000</v>
      </c>
    </row>
    <row r="5" spans="1:38" x14ac:dyDescent="0.25">
      <c r="B5" s="1"/>
      <c r="C5" s="1"/>
      <c r="D5" s="1"/>
      <c r="V5" t="s">
        <v>91</v>
      </c>
      <c r="Y5" s="1">
        <f>Y3-Y4</f>
        <v>40000</v>
      </c>
      <c r="AH5" t="s">
        <v>91</v>
      </c>
      <c r="AK5" s="1">
        <f>AK3-AK4</f>
        <v>40000</v>
      </c>
    </row>
    <row r="6" spans="1:38" x14ac:dyDescent="0.25">
      <c r="U6" t="s">
        <v>44</v>
      </c>
      <c r="V6" t="s">
        <v>92</v>
      </c>
      <c r="AG6" t="s">
        <v>44</v>
      </c>
      <c r="AH6" t="s">
        <v>92</v>
      </c>
    </row>
    <row r="7" spans="1:38" x14ac:dyDescent="0.25">
      <c r="B7" s="64" t="s">
        <v>63</v>
      </c>
      <c r="C7" s="64"/>
      <c r="D7" s="45"/>
      <c r="E7" s="61"/>
      <c r="F7" s="64" t="s">
        <v>64</v>
      </c>
      <c r="G7" s="64"/>
      <c r="J7" s="64" t="s">
        <v>110</v>
      </c>
      <c r="K7" s="64"/>
      <c r="L7" s="45"/>
      <c r="N7" s="64" t="s">
        <v>41</v>
      </c>
      <c r="O7" s="64"/>
      <c r="P7" s="45"/>
      <c r="R7" s="64" t="s">
        <v>66</v>
      </c>
      <c r="S7" s="64"/>
      <c r="V7" t="s">
        <v>93</v>
      </c>
      <c r="X7" s="1">
        <f>B32</f>
        <v>0</v>
      </c>
      <c r="AH7" t="s">
        <v>93</v>
      </c>
      <c r="AJ7" s="1">
        <f>B26</f>
        <v>0</v>
      </c>
    </row>
    <row r="8" spans="1:38" x14ac:dyDescent="0.25">
      <c r="A8" s="61"/>
      <c r="B8" s="50"/>
      <c r="C8" s="52"/>
      <c r="D8" s="45"/>
      <c r="E8" s="61">
        <v>1</v>
      </c>
      <c r="F8" s="50">
        <v>4000000</v>
      </c>
      <c r="G8" s="52">
        <f>J8+B40</f>
        <v>121800</v>
      </c>
      <c r="H8" s="61">
        <v>2</v>
      </c>
      <c r="I8" s="61">
        <v>2</v>
      </c>
      <c r="J8" s="50">
        <v>105000</v>
      </c>
      <c r="K8" s="52">
        <f>R19</f>
        <v>50000</v>
      </c>
      <c r="L8" s="45">
        <v>7</v>
      </c>
      <c r="M8" s="61"/>
      <c r="N8" s="50"/>
      <c r="O8" s="52"/>
      <c r="P8" s="48"/>
      <c r="Q8" s="61"/>
      <c r="R8" s="26"/>
      <c r="S8" s="52"/>
      <c r="T8" s="49"/>
      <c r="V8" t="s">
        <v>94</v>
      </c>
      <c r="X8" s="12">
        <f>F29</f>
        <v>0</v>
      </c>
      <c r="Y8" s="12">
        <f>X7+X8</f>
        <v>0</v>
      </c>
      <c r="AD8" s="49"/>
      <c r="AE8" s="49"/>
      <c r="AF8" s="61"/>
      <c r="AH8" t="s">
        <v>94</v>
      </c>
      <c r="AJ8" s="12">
        <f>F26</f>
        <v>0</v>
      </c>
      <c r="AK8" s="12">
        <f>AJ7+AJ8</f>
        <v>0</v>
      </c>
    </row>
    <row r="9" spans="1:38" x14ac:dyDescent="0.25">
      <c r="A9" s="61"/>
      <c r="B9" s="1"/>
      <c r="C9" s="7"/>
      <c r="D9" s="45"/>
      <c r="E9" s="61">
        <v>6</v>
      </c>
      <c r="F9" s="12">
        <f>K17+K40</f>
        <v>104400</v>
      </c>
      <c r="G9" s="27">
        <v>2000000</v>
      </c>
      <c r="H9" s="61">
        <v>4</v>
      </c>
      <c r="I9" s="61"/>
      <c r="J9" s="1"/>
      <c r="K9" s="7"/>
      <c r="L9" s="45"/>
      <c r="M9" s="61"/>
      <c r="N9" s="12"/>
      <c r="O9" s="27"/>
      <c r="P9" s="45"/>
      <c r="Q9" s="61"/>
      <c r="R9" s="19"/>
      <c r="S9" s="27"/>
      <c r="T9" s="61"/>
      <c r="V9" t="s">
        <v>95</v>
      </c>
      <c r="Y9" s="1">
        <f>Y5-Y8</f>
        <v>40000</v>
      </c>
      <c r="AD9" s="61"/>
      <c r="AE9" s="61"/>
      <c r="AF9" s="61"/>
      <c r="AH9" t="s">
        <v>95</v>
      </c>
      <c r="AK9" s="1">
        <f>AK5-AK8</f>
        <v>40000</v>
      </c>
    </row>
    <row r="10" spans="1:38" x14ac:dyDescent="0.25">
      <c r="A10" s="61"/>
      <c r="B10" s="1"/>
      <c r="C10" s="7"/>
      <c r="D10" s="45"/>
      <c r="E10" s="61"/>
      <c r="F10" s="21">
        <f>SUM(F8:F9)</f>
        <v>4104400</v>
      </c>
      <c r="G10" s="28">
        <f>SUM(G8:G9)</f>
        <v>2121800</v>
      </c>
      <c r="H10" s="61"/>
      <c r="I10" s="61"/>
      <c r="J10" s="1"/>
      <c r="K10" s="7"/>
      <c r="L10" s="45"/>
      <c r="M10" s="61"/>
      <c r="N10" s="1"/>
      <c r="O10" s="7">
        <f>SUM(O8:O9)</f>
        <v>0</v>
      </c>
      <c r="P10" s="45"/>
      <c r="Q10" s="61"/>
      <c r="S10" s="7">
        <f>SUM(S8:S9)</f>
        <v>0</v>
      </c>
      <c r="T10" s="61"/>
      <c r="U10" t="s">
        <v>96</v>
      </c>
      <c r="V10" t="s">
        <v>97</v>
      </c>
      <c r="X10" s="1">
        <f>C34</f>
        <v>0</v>
      </c>
      <c r="AD10" s="61"/>
      <c r="AE10" s="61"/>
      <c r="AF10" s="61"/>
      <c r="AK10" s="1"/>
    </row>
    <row r="11" spans="1:38" x14ac:dyDescent="0.25">
      <c r="A11" s="61"/>
      <c r="B11" s="1"/>
      <c r="C11" s="7"/>
      <c r="D11" s="45"/>
      <c r="E11" s="61"/>
      <c r="F11" s="1">
        <f>F10-G10</f>
        <v>1982600</v>
      </c>
      <c r="G11" s="7"/>
      <c r="H11" s="61"/>
      <c r="I11" s="61"/>
      <c r="J11" s="12"/>
      <c r="K11" s="20"/>
      <c r="L11" s="45"/>
      <c r="M11" s="61"/>
      <c r="N11" s="1"/>
      <c r="O11" s="7"/>
      <c r="P11" s="45"/>
      <c r="Q11" s="61"/>
      <c r="S11" s="5"/>
      <c r="T11" s="61"/>
      <c r="U11" t="s">
        <v>44</v>
      </c>
      <c r="V11" t="s">
        <v>98</v>
      </c>
      <c r="X11" s="1">
        <f>F34</f>
        <v>0</v>
      </c>
      <c r="AD11" s="61"/>
      <c r="AE11" s="61"/>
      <c r="AF11" s="61"/>
      <c r="AK11" s="1"/>
    </row>
    <row r="12" spans="1:38" x14ac:dyDescent="0.25">
      <c r="A12" s="61"/>
      <c r="B12" s="1"/>
      <c r="C12" s="7"/>
      <c r="D12" s="45"/>
      <c r="E12" s="61"/>
      <c r="F12" s="1"/>
      <c r="G12" s="7"/>
      <c r="H12" s="61"/>
      <c r="I12" s="61"/>
      <c r="J12" s="21">
        <f>SUM(J8:J11)</f>
        <v>105000</v>
      </c>
      <c r="K12" s="28">
        <f>SUM(K8:K11)</f>
        <v>50000</v>
      </c>
      <c r="L12" s="45"/>
      <c r="M12" s="61"/>
      <c r="N12" s="1"/>
      <c r="O12" s="7"/>
      <c r="P12" s="45"/>
      <c r="Q12" s="61"/>
      <c r="S12" s="5"/>
      <c r="T12" s="61"/>
      <c r="U12" t="s">
        <v>96</v>
      </c>
      <c r="V12" t="s">
        <v>99</v>
      </c>
      <c r="X12" s="1">
        <f>K32</f>
        <v>0</v>
      </c>
      <c r="AD12" s="61"/>
      <c r="AE12" s="61"/>
      <c r="AF12" s="61"/>
      <c r="AK12" s="1"/>
    </row>
    <row r="13" spans="1:38" x14ac:dyDescent="0.25">
      <c r="A13" s="61"/>
      <c r="B13" s="19"/>
      <c r="C13" s="27"/>
      <c r="D13" s="48"/>
      <c r="E13" s="61"/>
      <c r="G13" s="7"/>
      <c r="H13" s="61"/>
      <c r="I13" s="61"/>
      <c r="J13" s="1">
        <f>J12-K12</f>
        <v>55000</v>
      </c>
      <c r="L13" s="45"/>
      <c r="M13" s="61"/>
      <c r="O13" s="5"/>
      <c r="P13" s="45"/>
      <c r="Q13" s="61"/>
      <c r="S13" s="5"/>
      <c r="T13" s="61"/>
      <c r="U13" t="s">
        <v>44</v>
      </c>
      <c r="V13" t="s">
        <v>100</v>
      </c>
      <c r="X13" s="12">
        <f>R34</f>
        <v>0</v>
      </c>
      <c r="Y13" s="12">
        <f>X10+X12-X11-X13</f>
        <v>0</v>
      </c>
      <c r="AD13" s="61"/>
      <c r="AE13" s="61"/>
      <c r="AF13" s="61"/>
      <c r="AG13" t="s">
        <v>96</v>
      </c>
      <c r="AH13" t="s">
        <v>97</v>
      </c>
      <c r="AJ13" s="1">
        <f>C34</f>
        <v>0</v>
      </c>
    </row>
    <row r="14" spans="1:38" x14ac:dyDescent="0.25">
      <c r="A14" s="61"/>
      <c r="B14" s="21">
        <f>SUM(B8:B13)</f>
        <v>0</v>
      </c>
      <c r="C14" s="22">
        <f>SUM(C8:C13)</f>
        <v>0</v>
      </c>
      <c r="D14" s="45"/>
      <c r="E14" s="61"/>
      <c r="G14" s="7"/>
      <c r="H14" s="61"/>
      <c r="I14" s="61"/>
      <c r="L14" s="45"/>
      <c r="M14" s="61"/>
      <c r="O14" s="5"/>
      <c r="P14" s="45"/>
      <c r="Q14" s="61"/>
      <c r="S14" s="5"/>
      <c r="T14" s="61"/>
      <c r="V14" t="s">
        <v>101</v>
      </c>
      <c r="Y14" s="1">
        <f>Y9+Y13</f>
        <v>40000</v>
      </c>
      <c r="AD14" s="61"/>
      <c r="AE14" s="61"/>
      <c r="AF14" s="61"/>
      <c r="AG14" t="s">
        <v>44</v>
      </c>
      <c r="AH14" t="s">
        <v>98</v>
      </c>
      <c r="AJ14" s="1">
        <f>F34</f>
        <v>0</v>
      </c>
    </row>
    <row r="15" spans="1:38" x14ac:dyDescent="0.25">
      <c r="A15" s="61" t="s">
        <v>89</v>
      </c>
      <c r="B15" s="1">
        <f>B14-C14</f>
        <v>0</v>
      </c>
      <c r="C15" s="5"/>
      <c r="D15" s="61"/>
      <c r="E15" s="61"/>
      <c r="F15" s="19"/>
      <c r="G15" s="20"/>
      <c r="H15" s="61"/>
      <c r="I15" s="61"/>
      <c r="L15" s="61"/>
      <c r="M15" s="61"/>
      <c r="P15" s="61"/>
      <c r="Q15" s="61"/>
      <c r="T15" s="61"/>
      <c r="V15" t="s">
        <v>102</v>
      </c>
      <c r="X15" s="1">
        <f>Y14*0.3</f>
        <v>12000</v>
      </c>
      <c r="AD15" s="61"/>
      <c r="AE15" s="61"/>
      <c r="AF15" s="61"/>
      <c r="AG15" t="s">
        <v>96</v>
      </c>
      <c r="AH15" t="s">
        <v>99</v>
      </c>
      <c r="AJ15" s="1">
        <f>K32</f>
        <v>0</v>
      </c>
    </row>
    <row r="16" spans="1:38" x14ac:dyDescent="0.25">
      <c r="A16" s="61"/>
      <c r="B16" s="1"/>
      <c r="C16" s="32"/>
      <c r="D16" s="61"/>
      <c r="E16" s="61"/>
      <c r="F16" s="21">
        <f>SUM(F8:F15)</f>
        <v>10191400</v>
      </c>
      <c r="G16" s="28">
        <f>SUM(G8:G15)</f>
        <v>4243600</v>
      </c>
      <c r="H16" s="61"/>
      <c r="I16" s="61"/>
      <c r="J16" s="65" t="s">
        <v>71</v>
      </c>
      <c r="K16" s="65"/>
      <c r="L16" s="61"/>
      <c r="M16" s="61"/>
      <c r="P16" s="61"/>
      <c r="Q16" s="61"/>
      <c r="T16" s="61"/>
      <c r="V16" t="s">
        <v>103</v>
      </c>
      <c r="X16" s="12">
        <f>Y14*0.1</f>
        <v>4000</v>
      </c>
      <c r="Y16" s="12">
        <f>X15+X16</f>
        <v>16000</v>
      </c>
      <c r="Z16" s="26"/>
      <c r="AD16" s="61"/>
      <c r="AE16" s="61"/>
      <c r="AF16" s="61"/>
      <c r="AG16" t="s">
        <v>44</v>
      </c>
      <c r="AH16" t="s">
        <v>100</v>
      </c>
      <c r="AJ16" s="12">
        <v>0</v>
      </c>
      <c r="AK16" s="12">
        <f>AJ13+AJ15-AJ14-AJ16</f>
        <v>0</v>
      </c>
    </row>
    <row r="17" spans="1:40" ht="15.75" thickBot="1" x14ac:dyDescent="0.3">
      <c r="A17" s="61"/>
      <c r="D17" s="61"/>
      <c r="E17" s="61" t="s">
        <v>89</v>
      </c>
      <c r="F17" s="1">
        <f>F16-G16</f>
        <v>5947800</v>
      </c>
      <c r="G17" s="53"/>
      <c r="H17" s="61"/>
      <c r="I17" s="61"/>
      <c r="J17" s="50"/>
      <c r="K17" s="52">
        <v>90000</v>
      </c>
      <c r="L17" s="61">
        <v>6</v>
      </c>
      <c r="M17" s="61"/>
      <c r="P17" s="61"/>
      <c r="Q17" s="61"/>
      <c r="T17" s="61"/>
      <c r="V17" t="s">
        <v>104</v>
      </c>
      <c r="Y17" s="57">
        <f>Y14-Y16</f>
        <v>24000</v>
      </c>
      <c r="AD17" s="61"/>
      <c r="AE17" s="61"/>
      <c r="AF17" s="61"/>
      <c r="AH17" t="s">
        <v>101</v>
      </c>
      <c r="AK17" s="1">
        <f>AK9+AK16</f>
        <v>40000</v>
      </c>
    </row>
    <row r="18" spans="1:40" ht="15.75" thickTop="1" x14ac:dyDescent="0.25">
      <c r="A18" s="61"/>
      <c r="B18" s="64" t="s">
        <v>138</v>
      </c>
      <c r="C18" s="64"/>
      <c r="D18" s="45"/>
      <c r="E18" s="61"/>
      <c r="F18" s="64" t="s">
        <v>136</v>
      </c>
      <c r="G18" s="64"/>
      <c r="H18" s="61"/>
      <c r="I18" s="61"/>
      <c r="K18" s="7"/>
      <c r="L18" s="45"/>
      <c r="M18" s="61"/>
      <c r="N18" s="64" t="s">
        <v>23</v>
      </c>
      <c r="O18" s="64"/>
      <c r="P18" s="45"/>
      <c r="Q18" s="61"/>
      <c r="R18" s="64" t="s">
        <v>112</v>
      </c>
      <c r="S18" s="64"/>
      <c r="T18" s="61"/>
      <c r="AD18" s="61"/>
      <c r="AE18" s="61"/>
      <c r="AF18" s="61"/>
      <c r="AH18" t="s">
        <v>102</v>
      </c>
      <c r="AJ18" s="1">
        <v>0</v>
      </c>
    </row>
    <row r="19" spans="1:40" s="26" customFormat="1" x14ac:dyDescent="0.25">
      <c r="A19" s="61">
        <v>4</v>
      </c>
      <c r="B19" s="50">
        <v>3500000</v>
      </c>
      <c r="C19" s="52"/>
      <c r="D19" s="45"/>
      <c r="E19" s="61">
        <v>3</v>
      </c>
      <c r="F19" s="50">
        <v>300000</v>
      </c>
      <c r="G19" s="51"/>
      <c r="H19" s="61"/>
      <c r="I19" s="61"/>
      <c r="J19"/>
      <c r="K19" s="7"/>
      <c r="L19" s="45"/>
      <c r="M19" s="61"/>
      <c r="N19" s="50"/>
      <c r="O19" s="52">
        <f>F8</f>
        <v>4000000</v>
      </c>
      <c r="P19" s="45">
        <v>1</v>
      </c>
      <c r="Q19" s="61">
        <v>7</v>
      </c>
      <c r="R19" s="50">
        <v>50000</v>
      </c>
      <c r="S19" s="52"/>
      <c r="T19" s="61"/>
      <c r="U19"/>
      <c r="V19"/>
      <c r="W19"/>
      <c r="X19"/>
      <c r="Y19"/>
      <c r="Z19"/>
      <c r="AD19" s="61"/>
      <c r="AE19" s="61"/>
      <c r="AF19" s="61"/>
      <c r="AG19"/>
      <c r="AH19" t="s">
        <v>103</v>
      </c>
      <c r="AI19"/>
      <c r="AJ19" s="12">
        <v>0</v>
      </c>
      <c r="AK19" s="12">
        <f>AJ18+AJ19</f>
        <v>0</v>
      </c>
    </row>
    <row r="20" spans="1:40" ht="15.75" thickBot="1" x14ac:dyDescent="0.3">
      <c r="A20" s="61"/>
      <c r="C20" s="7"/>
      <c r="D20" s="45"/>
      <c r="E20" s="61"/>
      <c r="G20" s="5"/>
      <c r="H20" s="61"/>
      <c r="I20" s="61"/>
      <c r="J20" s="1"/>
      <c r="K20" s="7"/>
      <c r="L20" s="45"/>
      <c r="M20" s="61"/>
      <c r="O20" s="5"/>
      <c r="P20" s="45"/>
      <c r="Q20" s="61"/>
      <c r="S20" s="7"/>
      <c r="T20" s="61"/>
      <c r="X20" s="61"/>
      <c r="Y20" s="61"/>
      <c r="Z20" s="61"/>
      <c r="AD20" s="61"/>
      <c r="AE20" s="61"/>
      <c r="AF20" s="61"/>
      <c r="AH20" t="s">
        <v>104</v>
      </c>
      <c r="AK20" s="57">
        <f>AK17-AK19</f>
        <v>40000</v>
      </c>
    </row>
    <row r="21" spans="1:40" ht="15.75" thickTop="1" x14ac:dyDescent="0.25">
      <c r="A21" s="61"/>
      <c r="B21" s="19"/>
      <c r="C21" s="27"/>
      <c r="D21" s="48"/>
      <c r="E21" s="61"/>
      <c r="F21" s="12"/>
      <c r="G21" s="27"/>
      <c r="H21" s="61"/>
      <c r="I21" s="61"/>
      <c r="J21" s="12"/>
      <c r="K21" s="27"/>
      <c r="L21" s="45"/>
      <c r="M21" s="61"/>
      <c r="O21" s="5"/>
      <c r="P21" s="45"/>
      <c r="Q21" s="61"/>
      <c r="R21" s="1"/>
      <c r="S21" s="7"/>
      <c r="T21" s="61"/>
      <c r="X21" s="60" t="s">
        <v>1</v>
      </c>
      <c r="Y21" s="60"/>
      <c r="Z21" s="60"/>
      <c r="AD21" s="61"/>
      <c r="AE21" s="61"/>
      <c r="AF21" s="61"/>
    </row>
    <row r="22" spans="1:40" x14ac:dyDescent="0.25">
      <c r="A22" s="61"/>
      <c r="C22" s="7"/>
      <c r="D22" s="45"/>
      <c r="E22" s="61"/>
      <c r="F22" s="1"/>
      <c r="G22" s="5"/>
      <c r="H22" s="61"/>
      <c r="I22" s="61"/>
      <c r="J22" s="1"/>
      <c r="K22" s="7">
        <f>SUM(K17:K21)</f>
        <v>90000</v>
      </c>
      <c r="L22" s="45"/>
      <c r="M22" s="61"/>
      <c r="O22" s="5"/>
      <c r="P22" s="45"/>
      <c r="Q22" s="61"/>
      <c r="R22" s="12"/>
      <c r="S22" s="20"/>
      <c r="T22" s="61"/>
      <c r="X22" s="61" t="s">
        <v>124</v>
      </c>
      <c r="Y22" s="61"/>
      <c r="Z22" s="61"/>
      <c r="AD22" s="61"/>
      <c r="AE22" s="61"/>
      <c r="AF22" s="61"/>
    </row>
    <row r="23" spans="1:40" x14ac:dyDescent="0.25">
      <c r="D23" s="61"/>
      <c r="E23" s="61"/>
      <c r="I23" s="61"/>
      <c r="J23" s="65" t="s">
        <v>114</v>
      </c>
      <c r="K23" s="65"/>
      <c r="N23" s="1"/>
      <c r="P23" s="61"/>
      <c r="Q23" s="61"/>
      <c r="R23" s="1">
        <f>SUM(R19:R22)</f>
        <v>50000</v>
      </c>
      <c r="W23" s="10" t="s">
        <v>36</v>
      </c>
      <c r="AA23" s="10" t="s">
        <v>37</v>
      </c>
      <c r="AJ23" s="61"/>
      <c r="AK23" s="61"/>
      <c r="AL23" s="61"/>
      <c r="AM23" s="61"/>
      <c r="AN23" s="61"/>
    </row>
    <row r="24" spans="1:40" x14ac:dyDescent="0.25">
      <c r="I24" s="61"/>
      <c r="J24" s="50"/>
      <c r="K24" s="51"/>
      <c r="W24" s="61" t="s">
        <v>38</v>
      </c>
      <c r="AA24" s="61" t="s">
        <v>39</v>
      </c>
      <c r="AJ24" s="60" t="s">
        <v>1</v>
      </c>
      <c r="AK24" s="60"/>
      <c r="AL24" s="60"/>
      <c r="AM24" s="60"/>
      <c r="AN24" s="60"/>
    </row>
    <row r="25" spans="1:40" x14ac:dyDescent="0.25">
      <c r="B25" s="64" t="s">
        <v>85</v>
      </c>
      <c r="C25" s="64"/>
      <c r="D25" s="45"/>
      <c r="E25" s="61"/>
      <c r="F25" s="64" t="s">
        <v>113</v>
      </c>
      <c r="G25" s="64"/>
      <c r="H25" s="61"/>
      <c r="I25" s="61"/>
      <c r="K25" s="5"/>
      <c r="L25" s="45"/>
      <c r="M25" s="61"/>
      <c r="N25" s="78" t="s">
        <v>115</v>
      </c>
      <c r="O25" s="78"/>
      <c r="P25" s="45"/>
      <c r="Q25" s="61"/>
      <c r="R25" s="64" t="s">
        <v>116</v>
      </c>
      <c r="S25" s="64"/>
      <c r="W25" t="s">
        <v>63</v>
      </c>
      <c r="X25" s="1">
        <f>B15</f>
        <v>0</v>
      </c>
      <c r="AA25" t="str">
        <f>J39</f>
        <v>Iva trasladado Cobrado</v>
      </c>
      <c r="AB25" s="1">
        <f>K40</f>
        <v>14400</v>
      </c>
      <c r="AJ25" s="61" t="s">
        <v>119</v>
      </c>
      <c r="AK25" s="61"/>
      <c r="AL25" s="61"/>
      <c r="AM25" s="61"/>
      <c r="AN25" s="61"/>
    </row>
    <row r="26" spans="1:40" x14ac:dyDescent="0.25">
      <c r="B26" s="50"/>
      <c r="C26" s="52"/>
      <c r="D26" s="45"/>
      <c r="E26" s="61"/>
      <c r="F26" s="50"/>
      <c r="G26" s="51"/>
      <c r="H26" s="61"/>
      <c r="I26" s="61"/>
      <c r="J26" s="78" t="s">
        <v>137</v>
      </c>
      <c r="K26" s="78"/>
      <c r="L26" s="45"/>
      <c r="M26" s="61"/>
      <c r="N26" s="50"/>
      <c r="O26" s="52">
        <f>100000*1.16</f>
        <v>115999.99999999999</v>
      </c>
      <c r="P26" s="45">
        <v>3</v>
      </c>
      <c r="Q26" s="61"/>
      <c r="R26" s="50"/>
      <c r="S26" s="52"/>
      <c r="T26" s="63"/>
      <c r="W26" t="s">
        <v>64</v>
      </c>
      <c r="X26" s="1">
        <f>F11</f>
        <v>1982600</v>
      </c>
      <c r="AA26" t="s">
        <v>66</v>
      </c>
      <c r="AB26" s="1">
        <f>S10</f>
        <v>0</v>
      </c>
      <c r="AD26" s="63"/>
      <c r="AE26" s="63"/>
      <c r="AI26" s="10" t="s">
        <v>36</v>
      </c>
      <c r="AM26" s="10" t="s">
        <v>37</v>
      </c>
    </row>
    <row r="27" spans="1:40" x14ac:dyDescent="0.25">
      <c r="B27" s="1"/>
      <c r="C27" s="7"/>
      <c r="D27" s="45"/>
      <c r="E27" s="61"/>
      <c r="G27" s="5"/>
      <c r="H27" s="61"/>
      <c r="I27" s="61"/>
      <c r="J27" s="50"/>
      <c r="K27" s="52">
        <f>200000*1.16</f>
        <v>231999.99999999997</v>
      </c>
      <c r="L27" s="45">
        <v>3</v>
      </c>
      <c r="M27" s="61"/>
      <c r="N27" s="19"/>
      <c r="O27" s="27"/>
      <c r="P27" s="45"/>
      <c r="Q27" s="61"/>
      <c r="S27" s="5"/>
      <c r="W27" t="s">
        <v>120</v>
      </c>
      <c r="X27" s="1">
        <f>J13</f>
        <v>55000</v>
      </c>
      <c r="AA27" t="str">
        <f>N25</f>
        <v>Documentos por pagar a CP</v>
      </c>
      <c r="AB27" s="1">
        <f>O29</f>
        <v>115999.99999999999</v>
      </c>
      <c r="AI27" s="61" t="s">
        <v>38</v>
      </c>
      <c r="AM27" s="61" t="s">
        <v>39</v>
      </c>
    </row>
    <row r="28" spans="1:40" x14ac:dyDescent="0.25">
      <c r="C28" s="7"/>
      <c r="D28" s="48"/>
      <c r="E28" s="61"/>
      <c r="F28" s="12"/>
      <c r="G28" s="27"/>
      <c r="H28" s="61"/>
      <c r="J28" s="19"/>
      <c r="K28" s="27">
        <v>1500000</v>
      </c>
      <c r="L28" s="45">
        <v>4</v>
      </c>
      <c r="M28" s="61"/>
      <c r="N28" s="21">
        <f>SUM(N26:N27)</f>
        <v>0</v>
      </c>
      <c r="O28" s="28">
        <f>SUM(O26:O27)</f>
        <v>115999.99999999999</v>
      </c>
      <c r="P28" s="45"/>
      <c r="Q28" s="61"/>
      <c r="S28" s="5"/>
      <c r="W28" s="58" t="str">
        <f>N33</f>
        <v>Clientes</v>
      </c>
      <c r="X28" s="1">
        <f>N37</f>
        <v>0</v>
      </c>
      <c r="AA28" t="s">
        <v>48</v>
      </c>
      <c r="AB28" s="1">
        <v>0</v>
      </c>
      <c r="AI28" t="str">
        <f>B7</f>
        <v>Caja</v>
      </c>
      <c r="AJ28" s="1">
        <f>B8</f>
        <v>0</v>
      </c>
      <c r="AM28" t="str">
        <f>N7</f>
        <v>Proveedores</v>
      </c>
      <c r="AN28" s="1">
        <f>O8</f>
        <v>0</v>
      </c>
    </row>
    <row r="29" spans="1:40" x14ac:dyDescent="0.25">
      <c r="B29" s="1"/>
      <c r="C29" s="5"/>
      <c r="D29" s="45"/>
      <c r="E29" s="61"/>
      <c r="F29" s="1">
        <f>SUM(F26:F28)</f>
        <v>0</v>
      </c>
      <c r="G29" s="5"/>
      <c r="H29" s="61"/>
      <c r="J29" s="21">
        <f>SUM(J27:J28)</f>
        <v>0</v>
      </c>
      <c r="K29" s="28">
        <f>SUM(K27:K28)</f>
        <v>1732000</v>
      </c>
      <c r="L29" s="45"/>
      <c r="M29" s="61"/>
      <c r="O29" s="7">
        <f>O28-N28</f>
        <v>115999.99999999999</v>
      </c>
      <c r="P29" s="45"/>
      <c r="Q29" s="61"/>
      <c r="S29" s="5"/>
      <c r="W29" s="58" t="str">
        <f>B39</f>
        <v>Iva Acreditable Pagado</v>
      </c>
      <c r="X29" s="1">
        <f>B40</f>
        <v>16800</v>
      </c>
      <c r="AA29" t="s">
        <v>50</v>
      </c>
      <c r="AB29" s="1">
        <f>X15</f>
        <v>12000</v>
      </c>
      <c r="AI29" t="str">
        <f>F7</f>
        <v>Bancos</v>
      </c>
      <c r="AJ29" s="1">
        <f>F8</f>
        <v>4000000</v>
      </c>
      <c r="AM29" t="s">
        <v>66</v>
      </c>
      <c r="AN29" s="1">
        <f>S8</f>
        <v>0</v>
      </c>
    </row>
    <row r="30" spans="1:40" x14ac:dyDescent="0.25">
      <c r="B30" s="1"/>
      <c r="C30" s="5"/>
      <c r="K30" s="7">
        <f>K29-J29</f>
        <v>1732000</v>
      </c>
      <c r="W30" s="58" t="str">
        <f>F39</f>
        <v>Iva Acreditable pend Pago</v>
      </c>
      <c r="X30" s="12">
        <f>F40</f>
        <v>48000</v>
      </c>
      <c r="Y30" s="1">
        <f>SUM(X25:X30)</f>
        <v>2102400</v>
      </c>
      <c r="AA30" t="s">
        <v>52</v>
      </c>
      <c r="AB30" s="12">
        <f>X16</f>
        <v>4000</v>
      </c>
      <c r="AC30" s="1">
        <f>SUM(AB25:AB30)</f>
        <v>146400</v>
      </c>
      <c r="AI30" t="s">
        <v>120</v>
      </c>
      <c r="AJ30" s="1">
        <f>J8</f>
        <v>105000</v>
      </c>
      <c r="AM30" t="str">
        <f>N25</f>
        <v>Documentos por pagar a CP</v>
      </c>
      <c r="AN30" s="1">
        <f>O26</f>
        <v>115999.99999999999</v>
      </c>
    </row>
    <row r="31" spans="1:40" x14ac:dyDescent="0.25">
      <c r="B31" s="12"/>
      <c r="C31" s="20"/>
      <c r="I31" s="61"/>
      <c r="J31" s="65" t="s">
        <v>117</v>
      </c>
      <c r="K31" s="65"/>
      <c r="W31" s="58"/>
      <c r="Y31" s="1"/>
      <c r="AA31" s="61" t="s">
        <v>53</v>
      </c>
      <c r="AC31" s="12">
        <f>K30</f>
        <v>1732000</v>
      </c>
      <c r="AI31" s="58" t="str">
        <f>N33</f>
        <v>Clientes</v>
      </c>
      <c r="AJ31" s="1">
        <f>N34</f>
        <v>0</v>
      </c>
      <c r="AM31" t="s">
        <v>48</v>
      </c>
      <c r="AN31" s="1">
        <v>0</v>
      </c>
    </row>
    <row r="32" spans="1:40" x14ac:dyDescent="0.25">
      <c r="B32" s="1">
        <f>SUM(B26:B31)</f>
        <v>0</v>
      </c>
      <c r="C32" s="5"/>
      <c r="I32" s="61"/>
      <c r="J32" s="50"/>
      <c r="K32" s="52"/>
      <c r="AA32" t="s">
        <v>139</v>
      </c>
      <c r="AC32" s="1">
        <f>AC30+AC31</f>
        <v>1878400</v>
      </c>
      <c r="AI32" s="58"/>
      <c r="AJ32" s="1"/>
      <c r="AN32" s="1"/>
    </row>
    <row r="33" spans="1:41" x14ac:dyDescent="0.25">
      <c r="B33" s="64" t="s">
        <v>97</v>
      </c>
      <c r="C33" s="64"/>
      <c r="D33" s="45"/>
      <c r="E33" s="61"/>
      <c r="F33" s="64" t="s">
        <v>98</v>
      </c>
      <c r="G33" s="64"/>
      <c r="H33" s="61"/>
      <c r="I33" s="61"/>
      <c r="K33" s="5"/>
      <c r="L33" s="45"/>
      <c r="M33" s="61"/>
      <c r="N33" s="64" t="s">
        <v>42</v>
      </c>
      <c r="O33" s="64"/>
      <c r="P33" s="45"/>
      <c r="Q33" s="61"/>
      <c r="R33" s="64" t="s">
        <v>122</v>
      </c>
      <c r="S33" s="64"/>
      <c r="W33" s="61" t="s">
        <v>54</v>
      </c>
      <c r="AA33" s="10" t="s">
        <v>55</v>
      </c>
      <c r="AI33" s="58" t="str">
        <f>J23</f>
        <v>Publicidad Pag X Adel</v>
      </c>
      <c r="AJ33" s="1">
        <f>J24</f>
        <v>0</v>
      </c>
      <c r="AM33" t="s">
        <v>50</v>
      </c>
      <c r="AN33" s="1">
        <f>AJ18</f>
        <v>0</v>
      </c>
    </row>
    <row r="34" spans="1:41" x14ac:dyDescent="0.25">
      <c r="B34" s="26"/>
      <c r="C34" s="52"/>
      <c r="D34" s="45"/>
      <c r="E34" s="61"/>
      <c r="F34" s="50"/>
      <c r="G34" s="51"/>
      <c r="H34" s="61"/>
      <c r="I34" s="61"/>
      <c r="K34" s="5"/>
      <c r="L34" s="45"/>
      <c r="M34" s="61"/>
      <c r="N34" s="50"/>
      <c r="O34" s="52"/>
      <c r="P34" s="45"/>
      <c r="Q34" s="61"/>
      <c r="R34" s="50"/>
      <c r="S34" s="52"/>
      <c r="T34" s="63"/>
      <c r="W34" t="str">
        <f>B18</f>
        <v>Edificios y Construcs</v>
      </c>
      <c r="X34" s="1">
        <f>B19</f>
        <v>3500000</v>
      </c>
      <c r="AA34" t="s">
        <v>57</v>
      </c>
      <c r="AB34" s="1">
        <f>O19</f>
        <v>4000000</v>
      </c>
      <c r="AD34" s="63"/>
      <c r="AE34" s="63"/>
      <c r="AI34" s="58" t="str">
        <f>R25</f>
        <v>Almacen Papelería</v>
      </c>
      <c r="AJ34" s="12">
        <f>R26</f>
        <v>0</v>
      </c>
      <c r="AK34" s="1">
        <f>SUM(AJ28:AJ34)</f>
        <v>4105000</v>
      </c>
      <c r="AM34" t="s">
        <v>52</v>
      </c>
      <c r="AN34" s="12">
        <f>AJ19</f>
        <v>0</v>
      </c>
      <c r="AO34" s="1">
        <f>SUM(AN28:AN34)</f>
        <v>115999.99999999999</v>
      </c>
    </row>
    <row r="35" spans="1:41" x14ac:dyDescent="0.25">
      <c r="C35" s="7"/>
      <c r="D35" s="45"/>
      <c r="E35" s="61"/>
      <c r="G35" s="5"/>
      <c r="H35" s="61"/>
      <c r="I35" s="61"/>
      <c r="J35" s="1"/>
      <c r="K35" s="5"/>
      <c r="L35" s="45"/>
      <c r="M35" s="61"/>
      <c r="N35" s="1"/>
      <c r="O35" s="5"/>
      <c r="P35" s="45"/>
      <c r="Q35" s="61"/>
      <c r="S35" s="5"/>
      <c r="W35" t="str">
        <f>F18</f>
        <v>Equipo de Reparto</v>
      </c>
      <c r="X35" s="12">
        <f>F19</f>
        <v>300000</v>
      </c>
      <c r="Y35" s="12">
        <f>X34+X35</f>
        <v>3800000</v>
      </c>
      <c r="AA35" t="s">
        <v>60</v>
      </c>
      <c r="AB35" s="12">
        <f>Y17</f>
        <v>24000</v>
      </c>
      <c r="AC35" s="12">
        <f>SUM(AB34:AB35)</f>
        <v>4024000</v>
      </c>
      <c r="AM35" s="61" t="s">
        <v>53</v>
      </c>
      <c r="AO35">
        <v>0</v>
      </c>
    </row>
    <row r="36" spans="1:41" x14ac:dyDescent="0.25">
      <c r="C36" s="7"/>
      <c r="D36" s="48"/>
      <c r="E36" s="61"/>
      <c r="F36" s="1"/>
      <c r="G36" s="7"/>
      <c r="H36" s="61"/>
      <c r="L36" s="45"/>
      <c r="M36" s="61"/>
      <c r="N36" s="12">
        <f>K20</f>
        <v>0</v>
      </c>
      <c r="O36" s="20"/>
      <c r="P36" s="45"/>
      <c r="Q36" s="61"/>
      <c r="S36" s="5"/>
      <c r="AI36" s="61" t="s">
        <v>54</v>
      </c>
      <c r="AM36" s="10" t="s">
        <v>55</v>
      </c>
    </row>
    <row r="37" spans="1:41" ht="15.75" thickBot="1" x14ac:dyDescent="0.3">
      <c r="C37" s="5"/>
      <c r="D37" s="45"/>
      <c r="E37" s="61"/>
      <c r="G37" s="5"/>
      <c r="H37" s="61"/>
      <c r="L37" s="45"/>
      <c r="M37" s="61"/>
      <c r="N37" s="1">
        <f>N34+N35+N36-O34</f>
        <v>0</v>
      </c>
      <c r="O37" s="5"/>
      <c r="P37" s="45"/>
      <c r="Q37" s="61"/>
      <c r="S37" s="5"/>
      <c r="W37" t="s">
        <v>61</v>
      </c>
      <c r="Y37" s="13">
        <f>Y30+Y35</f>
        <v>5902400</v>
      </c>
      <c r="AA37" t="s">
        <v>62</v>
      </c>
      <c r="AC37" s="13">
        <f>AC32+AC35</f>
        <v>5902400</v>
      </c>
      <c r="AI37" t="str">
        <f>B18</f>
        <v>Edificios y Construcs</v>
      </c>
      <c r="AJ37" s="1">
        <f>B19</f>
        <v>3500000</v>
      </c>
      <c r="AM37" t="s">
        <v>57</v>
      </c>
      <c r="AN37" s="1">
        <f>O19</f>
        <v>4000000</v>
      </c>
    </row>
    <row r="38" spans="1:41" ht="15.75" thickTop="1" x14ac:dyDescent="0.25">
      <c r="AI38" t="str">
        <f>F18</f>
        <v>Equipo de Reparto</v>
      </c>
      <c r="AJ38" s="12">
        <f>F19</f>
        <v>300000</v>
      </c>
      <c r="AK38" s="12">
        <f>AJ37+AJ38</f>
        <v>3800000</v>
      </c>
      <c r="AM38" t="s">
        <v>60</v>
      </c>
      <c r="AN38" s="12">
        <f>AK20</f>
        <v>40000</v>
      </c>
      <c r="AO38" s="12">
        <f>SUM(AN37:AN38)</f>
        <v>4040000</v>
      </c>
    </row>
    <row r="39" spans="1:41" ht="29.25" customHeight="1" x14ac:dyDescent="0.25">
      <c r="B39" s="64" t="s">
        <v>127</v>
      </c>
      <c r="C39" s="64"/>
      <c r="D39" s="45"/>
      <c r="E39" s="61"/>
      <c r="F39" s="78" t="s">
        <v>133</v>
      </c>
      <c r="G39" s="78"/>
      <c r="J39" s="64" t="s">
        <v>134</v>
      </c>
      <c r="K39" s="64"/>
      <c r="L39" s="45"/>
      <c r="N39" s="79" t="s">
        <v>135</v>
      </c>
      <c r="O39" s="79"/>
      <c r="AA39" s="1">
        <f>Y37-AC37</f>
        <v>0</v>
      </c>
    </row>
    <row r="40" spans="1:41" ht="15.75" thickBot="1" x14ac:dyDescent="0.3">
      <c r="A40">
        <v>2</v>
      </c>
      <c r="B40" s="50">
        <f>J8*0.16</f>
        <v>16800</v>
      </c>
      <c r="C40" s="52"/>
      <c r="D40" s="45"/>
      <c r="E40" s="61">
        <v>3</v>
      </c>
      <c r="F40" s="50">
        <f>F19*0.16</f>
        <v>48000</v>
      </c>
      <c r="G40" s="52"/>
      <c r="H40" s="61"/>
      <c r="I40" s="61"/>
      <c r="J40" s="50"/>
      <c r="K40" s="52">
        <f>K17*0.16</f>
        <v>14400</v>
      </c>
      <c r="L40" s="45">
        <v>6</v>
      </c>
      <c r="M40" s="61"/>
      <c r="N40" s="50"/>
      <c r="O40" s="52"/>
      <c r="AI40" t="s">
        <v>61</v>
      </c>
      <c r="AK40" s="13">
        <f>AK34+AK38</f>
        <v>7905000</v>
      </c>
      <c r="AM40" t="s">
        <v>62</v>
      </c>
      <c r="AO40" s="13">
        <f>AO34+AO38</f>
        <v>4156000</v>
      </c>
    </row>
    <row r="41" spans="1:41" ht="15.75" thickTop="1" x14ac:dyDescent="0.25">
      <c r="B41" s="1"/>
      <c r="C41" s="7"/>
      <c r="D41" s="45"/>
      <c r="E41" s="61"/>
      <c r="F41" s="1"/>
      <c r="G41" s="7"/>
      <c r="H41" s="61"/>
      <c r="I41" s="61"/>
      <c r="J41" s="1"/>
      <c r="K41" s="7"/>
      <c r="L41" s="45"/>
      <c r="M41" s="61"/>
      <c r="N41" s="1"/>
      <c r="O41" s="7"/>
    </row>
    <row r="42" spans="1:41" x14ac:dyDescent="0.25">
      <c r="B42" s="1"/>
      <c r="C42" s="7"/>
      <c r="D42" s="45"/>
      <c r="E42" s="61"/>
      <c r="F42" s="1"/>
      <c r="G42" s="7"/>
      <c r="H42" s="61"/>
      <c r="I42" s="61"/>
      <c r="J42" s="1"/>
      <c r="K42" s="7"/>
      <c r="L42" s="45"/>
      <c r="M42" s="61"/>
      <c r="N42" s="1"/>
      <c r="O42" s="7"/>
    </row>
    <row r="43" spans="1:41" x14ac:dyDescent="0.25">
      <c r="B43" s="1"/>
      <c r="C43" s="7"/>
      <c r="D43" s="45"/>
      <c r="E43" s="61"/>
      <c r="F43" s="1"/>
      <c r="G43" s="7"/>
      <c r="H43" s="61"/>
      <c r="I43" s="61"/>
      <c r="J43" s="1"/>
      <c r="K43" s="7"/>
      <c r="L43" s="45"/>
      <c r="M43" s="61"/>
      <c r="N43" s="1"/>
      <c r="O43" s="7"/>
    </row>
    <row r="44" spans="1:41" x14ac:dyDescent="0.25">
      <c r="B44" s="1"/>
      <c r="C44" s="7"/>
      <c r="D44" s="45"/>
      <c r="E44" s="61"/>
      <c r="F44" s="1"/>
      <c r="G44" s="7"/>
      <c r="H44" s="61"/>
      <c r="I44" s="61"/>
      <c r="J44" s="1"/>
      <c r="K44" s="7"/>
      <c r="L44" s="45"/>
      <c r="M44" s="61"/>
      <c r="N44" s="1"/>
      <c r="O44" s="7"/>
    </row>
    <row r="45" spans="1:41" x14ac:dyDescent="0.25">
      <c r="B45" s="19"/>
      <c r="C45" s="27"/>
      <c r="D45" s="48"/>
      <c r="E45" s="61"/>
      <c r="F45" s="19"/>
      <c r="G45" s="27"/>
      <c r="H45" s="61"/>
      <c r="I45" s="61"/>
      <c r="J45" s="19"/>
      <c r="K45" s="27"/>
      <c r="L45" s="45"/>
      <c r="M45" s="61"/>
      <c r="N45" s="19"/>
      <c r="O45" s="27"/>
    </row>
    <row r="46" spans="1:41" x14ac:dyDescent="0.25">
      <c r="C46" s="53"/>
      <c r="G46" s="53"/>
      <c r="K46" s="53"/>
      <c r="O46" s="53"/>
    </row>
  </sheetData>
  <mergeCells count="33">
    <mergeCell ref="J26:K26"/>
    <mergeCell ref="J31:K31"/>
    <mergeCell ref="B33:C33"/>
    <mergeCell ref="F33:G33"/>
    <mergeCell ref="N33:O33"/>
    <mergeCell ref="R33:S33"/>
    <mergeCell ref="B39:C39"/>
    <mergeCell ref="F39:G39"/>
    <mergeCell ref="J39:K39"/>
    <mergeCell ref="N39:O39"/>
    <mergeCell ref="B18:C18"/>
    <mergeCell ref="F18:G18"/>
    <mergeCell ref="N18:O18"/>
    <mergeCell ref="R18:S18"/>
    <mergeCell ref="J23:K23"/>
    <mergeCell ref="B25:C25"/>
    <mergeCell ref="F25:G25"/>
    <mergeCell ref="N25:O25"/>
    <mergeCell ref="R25:S25"/>
    <mergeCell ref="B7:C7"/>
    <mergeCell ref="F7:G7"/>
    <mergeCell ref="J7:K7"/>
    <mergeCell ref="N7:O7"/>
    <mergeCell ref="R7:S7"/>
    <mergeCell ref="J16:K16"/>
    <mergeCell ref="G1:H1"/>
    <mergeCell ref="K1:M1"/>
    <mergeCell ref="V1:Z1"/>
    <mergeCell ref="AH1:AL1"/>
    <mergeCell ref="G2:H2"/>
    <mergeCell ref="K2:M2"/>
    <mergeCell ref="V2:Z2"/>
    <mergeCell ref="AH2:AL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68EE-04D5-4696-B82F-C3BDD703516E}">
  <dimension ref="A1:E33"/>
  <sheetViews>
    <sheetView zoomScaleNormal="100" workbookViewId="0">
      <selection activeCell="C3" sqref="C3"/>
    </sheetView>
  </sheetViews>
  <sheetFormatPr defaultRowHeight="15" x14ac:dyDescent="0.25"/>
  <cols>
    <col min="2" max="2" width="32" bestFit="1" customWidth="1"/>
  </cols>
  <sheetData>
    <row r="1" spans="1:5" x14ac:dyDescent="0.25">
      <c r="C1" s="4" t="s">
        <v>34</v>
      </c>
      <c r="D1" s="4"/>
      <c r="E1" s="4"/>
    </row>
    <row r="2" spans="1:5" x14ac:dyDescent="0.25">
      <c r="C2" s="9" t="s">
        <v>1</v>
      </c>
      <c r="D2" s="9"/>
      <c r="E2" s="9"/>
    </row>
    <row r="3" spans="1:5" x14ac:dyDescent="0.25">
      <c r="C3" s="4" t="s">
        <v>35</v>
      </c>
      <c r="D3" s="4"/>
      <c r="E3" s="4"/>
    </row>
    <row r="4" spans="1:5" x14ac:dyDescent="0.25">
      <c r="B4" s="10" t="s">
        <v>36</v>
      </c>
    </row>
    <row r="5" spans="1:5" x14ac:dyDescent="0.25">
      <c r="B5" s="4" t="s">
        <v>38</v>
      </c>
    </row>
    <row r="6" spans="1:5" x14ac:dyDescent="0.25">
      <c r="B6" t="s">
        <v>40</v>
      </c>
      <c r="C6" s="1">
        <v>190000</v>
      </c>
    </row>
    <row r="7" spans="1:5" x14ac:dyDescent="0.25">
      <c r="B7" t="s">
        <v>42</v>
      </c>
      <c r="C7" s="1">
        <v>200000</v>
      </c>
    </row>
    <row r="8" spans="1:5" x14ac:dyDescent="0.25">
      <c r="A8" t="s">
        <v>44</v>
      </c>
      <c r="B8" t="s">
        <v>45</v>
      </c>
      <c r="C8" s="1">
        <v>0</v>
      </c>
    </row>
    <row r="9" spans="1:5" x14ac:dyDescent="0.25">
      <c r="B9" s="11" t="s">
        <v>47</v>
      </c>
      <c r="C9" s="1">
        <f>'[1]Estado Costo de Pr y Vts 1.4c'!E16</f>
        <v>20000</v>
      </c>
    </row>
    <row r="10" spans="1:5" x14ac:dyDescent="0.25">
      <c r="B10" s="11" t="s">
        <v>49</v>
      </c>
      <c r="C10" s="1">
        <f>'[1]Estado Costo de Pr y Vts 1.4c'!E13</f>
        <v>5000</v>
      </c>
    </row>
    <row r="11" spans="1:5" x14ac:dyDescent="0.25">
      <c r="B11" s="11" t="s">
        <v>51</v>
      </c>
      <c r="C11" s="12">
        <f>'[1]Estado Costo de Pr y Vts 1.4c'!E7</f>
        <v>5000</v>
      </c>
      <c r="D11" s="1">
        <f>SUM(C6:C11)</f>
        <v>420000</v>
      </c>
    </row>
    <row r="13" spans="1:5" x14ac:dyDescent="0.25">
      <c r="B13" s="4" t="s">
        <v>54</v>
      </c>
    </row>
    <row r="14" spans="1:5" x14ac:dyDescent="0.25">
      <c r="B14" t="s">
        <v>56</v>
      </c>
      <c r="C14" s="1">
        <v>900000</v>
      </c>
    </row>
    <row r="15" spans="1:5" x14ac:dyDescent="0.25">
      <c r="A15" t="s">
        <v>58</v>
      </c>
      <c r="B15" t="s">
        <v>59</v>
      </c>
      <c r="C15" s="12">
        <v>-20000</v>
      </c>
      <c r="D15" s="12">
        <f>C14+C15</f>
        <v>880000</v>
      </c>
    </row>
    <row r="17" spans="2:4" ht="15.75" thickBot="1" x14ac:dyDescent="0.3">
      <c r="B17" t="s">
        <v>61</v>
      </c>
      <c r="D17" s="13">
        <f>D11+D15</f>
        <v>1300000</v>
      </c>
    </row>
    <row r="18" spans="2:4" ht="15.75" thickTop="1" x14ac:dyDescent="0.25"/>
    <row r="19" spans="2:4" x14ac:dyDescent="0.25">
      <c r="B19" s="10" t="s">
        <v>37</v>
      </c>
    </row>
    <row r="20" spans="2:4" x14ac:dyDescent="0.25">
      <c r="B20" s="4" t="s">
        <v>39</v>
      </c>
    </row>
    <row r="21" spans="2:4" x14ac:dyDescent="0.25">
      <c r="B21" t="s">
        <v>41</v>
      </c>
      <c r="C21" s="1">
        <v>100000</v>
      </c>
    </row>
    <row r="22" spans="2:4" x14ac:dyDescent="0.25">
      <c r="B22" t="s">
        <v>43</v>
      </c>
      <c r="C22" s="1">
        <v>30000</v>
      </c>
    </row>
    <row r="23" spans="2:4" x14ac:dyDescent="0.25">
      <c r="B23" t="s">
        <v>46</v>
      </c>
      <c r="C23" s="1">
        <v>5000</v>
      </c>
    </row>
    <row r="24" spans="2:4" x14ac:dyDescent="0.25">
      <c r="B24" t="s">
        <v>48</v>
      </c>
      <c r="C24" s="1">
        <v>5000</v>
      </c>
    </row>
    <row r="25" spans="2:4" x14ac:dyDescent="0.25">
      <c r="B25" t="s">
        <v>50</v>
      </c>
      <c r="C25" s="1">
        <f>'[1]Estado Resultados Alcatraz 1.4c'!A32</f>
        <v>0</v>
      </c>
    </row>
    <row r="26" spans="2:4" x14ac:dyDescent="0.25">
      <c r="B26" t="s">
        <v>52</v>
      </c>
      <c r="C26" s="12">
        <f>'[1]Estado Resultados Alcatraz 1.4c'!A33</f>
        <v>0</v>
      </c>
      <c r="D26" s="1">
        <f>SUM(C21:C26)</f>
        <v>140000</v>
      </c>
    </row>
    <row r="27" spans="2:4" x14ac:dyDescent="0.25">
      <c r="B27" s="4" t="s">
        <v>53</v>
      </c>
      <c r="D27">
        <v>0</v>
      </c>
    </row>
    <row r="28" spans="2:4" x14ac:dyDescent="0.25">
      <c r="B28" s="10" t="s">
        <v>55</v>
      </c>
    </row>
    <row r="29" spans="2:4" x14ac:dyDescent="0.25">
      <c r="B29" t="s">
        <v>57</v>
      </c>
      <c r="C29" s="1">
        <v>525000</v>
      </c>
    </row>
    <row r="30" spans="2:4" x14ac:dyDescent="0.25">
      <c r="B30" t="s">
        <v>60</v>
      </c>
      <c r="C30" s="12">
        <f>'[1]Estado Resultados Alcatraz 1.4c'!B34</f>
        <v>0</v>
      </c>
      <c r="D30" s="12">
        <f>SUM(C29:C30)</f>
        <v>525000</v>
      </c>
    </row>
    <row r="32" spans="2:4" ht="15.75" thickBot="1" x14ac:dyDescent="0.3">
      <c r="B32" t="s">
        <v>62</v>
      </c>
      <c r="D32" s="13">
        <f>D26+D30</f>
        <v>665000</v>
      </c>
    </row>
    <row r="33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FE6E-AB5A-4CB2-9CEA-78EB3B19DB10}">
  <dimension ref="C5:H11"/>
  <sheetViews>
    <sheetView zoomScale="180" zoomScaleNormal="180" workbookViewId="0">
      <selection activeCell="C7" sqref="C7:H7"/>
    </sheetView>
  </sheetViews>
  <sheetFormatPr defaultRowHeight="15" x14ac:dyDescent="0.25"/>
  <cols>
    <col min="3" max="3" width="14.140625" bestFit="1" customWidth="1"/>
    <col min="4" max="4" width="16.140625" customWidth="1"/>
    <col min="6" max="6" width="22.85546875" bestFit="1" customWidth="1"/>
  </cols>
  <sheetData>
    <row r="5" spans="3:8" x14ac:dyDescent="0.25">
      <c r="C5" s="3" t="s">
        <v>6</v>
      </c>
      <c r="D5" s="3" t="s">
        <v>10</v>
      </c>
      <c r="E5" s="3"/>
      <c r="F5" s="3" t="s">
        <v>11</v>
      </c>
      <c r="G5" s="3"/>
      <c r="H5" s="3" t="s">
        <v>12</v>
      </c>
    </row>
    <row r="6" spans="3:8" x14ac:dyDescent="0.25">
      <c r="C6" s="3"/>
      <c r="D6" s="3"/>
      <c r="E6" s="3"/>
      <c r="F6" s="3"/>
      <c r="G6" s="3"/>
      <c r="H6" s="3"/>
    </row>
    <row r="7" spans="3:8" x14ac:dyDescent="0.25">
      <c r="C7" s="3" t="s">
        <v>7</v>
      </c>
      <c r="D7" s="3" t="s">
        <v>15</v>
      </c>
      <c r="E7" s="3"/>
      <c r="F7" s="3" t="s">
        <v>16</v>
      </c>
      <c r="G7" s="3"/>
      <c r="H7" s="3" t="s">
        <v>19</v>
      </c>
    </row>
    <row r="9" spans="3:8" x14ac:dyDescent="0.25">
      <c r="C9" t="s">
        <v>8</v>
      </c>
      <c r="D9" t="s">
        <v>13</v>
      </c>
      <c r="F9" t="s">
        <v>17</v>
      </c>
      <c r="H9" t="s">
        <v>18</v>
      </c>
    </row>
    <row r="11" spans="3:8" x14ac:dyDescent="0.25">
      <c r="C11" t="s">
        <v>9</v>
      </c>
      <c r="D11" t="s">
        <v>14</v>
      </c>
      <c r="F11" t="s">
        <v>16</v>
      </c>
      <c r="H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070A-E3CC-4EF7-927F-8330308D3B6E}">
  <dimension ref="B2:O19"/>
  <sheetViews>
    <sheetView zoomScale="160" zoomScaleNormal="160" workbookViewId="0">
      <selection activeCell="B13" sqref="B13:O13"/>
    </sheetView>
  </sheetViews>
  <sheetFormatPr defaultRowHeight="15" x14ac:dyDescent="0.25"/>
  <cols>
    <col min="1" max="1" width="6.42578125" customWidth="1"/>
    <col min="2" max="2" width="10.140625" customWidth="1"/>
    <col min="6" max="6" width="12" customWidth="1"/>
    <col min="7" max="7" width="10.85546875" customWidth="1"/>
    <col min="8" max="8" width="6.42578125" customWidth="1"/>
    <col min="9" max="9" width="5.5703125" customWidth="1"/>
  </cols>
  <sheetData>
    <row r="2" spans="2:15" x14ac:dyDescent="0.25">
      <c r="C2" s="66" t="s">
        <v>30</v>
      </c>
      <c r="D2" s="66"/>
      <c r="E2" s="15"/>
      <c r="F2" s="66" t="s">
        <v>32</v>
      </c>
      <c r="G2" s="66"/>
    </row>
    <row r="3" spans="2:15" x14ac:dyDescent="0.25">
      <c r="C3" s="68" t="s">
        <v>31</v>
      </c>
      <c r="D3" s="68"/>
      <c r="E3" s="15"/>
      <c r="F3" s="68" t="s">
        <v>33</v>
      </c>
      <c r="G3" s="68"/>
    </row>
    <row r="4" spans="2:15" x14ac:dyDescent="0.25">
      <c r="C4" s="62" t="s">
        <v>26</v>
      </c>
      <c r="D4" s="17" t="s">
        <v>27</v>
      </c>
      <c r="E4" s="15"/>
      <c r="F4" s="62" t="s">
        <v>27</v>
      </c>
      <c r="G4" s="17" t="s">
        <v>26</v>
      </c>
    </row>
    <row r="5" spans="2:15" x14ac:dyDescent="0.25">
      <c r="C5" s="15">
        <v>100</v>
      </c>
      <c r="D5" s="18">
        <v>10</v>
      </c>
      <c r="E5" s="15"/>
      <c r="F5" s="15">
        <v>50</v>
      </c>
      <c r="G5" s="18">
        <v>60</v>
      </c>
    </row>
    <row r="7" spans="2:15" x14ac:dyDescent="0.25">
      <c r="B7" s="69" t="s">
        <v>125</v>
      </c>
      <c r="C7" s="69"/>
      <c r="D7" s="69"/>
      <c r="E7" s="69"/>
      <c r="F7" s="69"/>
      <c r="G7" s="69"/>
      <c r="J7" s="69" t="s">
        <v>126</v>
      </c>
      <c r="K7" s="69"/>
      <c r="L7" s="69"/>
      <c r="M7" s="69"/>
      <c r="N7" s="69"/>
      <c r="O7" s="69"/>
    </row>
    <row r="8" spans="2:15" x14ac:dyDescent="0.25">
      <c r="B8" s="61"/>
      <c r="C8" s="61"/>
      <c r="D8" s="61"/>
      <c r="E8" s="61"/>
      <c r="F8" s="61"/>
      <c r="G8" s="61"/>
      <c r="J8" s="61"/>
      <c r="K8" s="61"/>
      <c r="L8" s="61"/>
      <c r="M8" s="61"/>
      <c r="N8" s="61"/>
      <c r="O8" s="61"/>
    </row>
    <row r="9" spans="2:15" x14ac:dyDescent="0.25">
      <c r="B9" s="69" t="s">
        <v>130</v>
      </c>
      <c r="C9" s="69"/>
      <c r="F9" s="69" t="s">
        <v>131</v>
      </c>
      <c r="G9" s="69"/>
      <c r="J9" s="69" t="s">
        <v>130</v>
      </c>
      <c r="K9" s="69"/>
      <c r="N9" s="69" t="s">
        <v>131</v>
      </c>
      <c r="O9" s="69"/>
    </row>
    <row r="10" spans="2:15" x14ac:dyDescent="0.25">
      <c r="B10" s="61"/>
      <c r="C10" s="61"/>
      <c r="F10" s="61"/>
      <c r="G10" s="61"/>
      <c r="J10" s="61"/>
      <c r="K10" s="61"/>
      <c r="N10" s="61"/>
      <c r="O10" s="61"/>
    </row>
    <row r="11" spans="2:15" x14ac:dyDescent="0.25">
      <c r="B11" s="77" t="s">
        <v>36</v>
      </c>
      <c r="C11" s="77"/>
      <c r="D11" s="77"/>
      <c r="E11" s="77"/>
      <c r="F11" s="77"/>
      <c r="G11" s="77"/>
      <c r="J11" s="75"/>
      <c r="K11" s="76" t="s">
        <v>37</v>
      </c>
      <c r="L11" s="76"/>
      <c r="M11" s="76"/>
      <c r="N11" s="76"/>
      <c r="O11" s="75"/>
    </row>
    <row r="13" spans="2:15" ht="23.25" customHeight="1" x14ac:dyDescent="0.25">
      <c r="B13" s="64" t="s">
        <v>127</v>
      </c>
      <c r="C13" s="64"/>
      <c r="D13" s="45"/>
      <c r="E13" s="61"/>
      <c r="F13" s="71" t="s">
        <v>128</v>
      </c>
      <c r="G13" s="71"/>
      <c r="J13" s="71" t="s">
        <v>129</v>
      </c>
      <c r="K13" s="71"/>
      <c r="L13" s="72"/>
      <c r="M13" s="73"/>
      <c r="N13" s="74" t="s">
        <v>132</v>
      </c>
      <c r="O13" s="74"/>
    </row>
    <row r="14" spans="2:15" x14ac:dyDescent="0.25">
      <c r="B14" s="25" t="s">
        <v>26</v>
      </c>
      <c r="C14" s="6" t="s">
        <v>27</v>
      </c>
      <c r="D14" s="45"/>
      <c r="E14" s="61"/>
      <c r="F14" s="25" t="s">
        <v>26</v>
      </c>
      <c r="G14" s="6" t="s">
        <v>27</v>
      </c>
      <c r="J14" s="25" t="s">
        <v>27</v>
      </c>
      <c r="K14" s="6" t="s">
        <v>26</v>
      </c>
      <c r="L14" s="45"/>
      <c r="M14" s="61"/>
      <c r="N14" s="25" t="s">
        <v>27</v>
      </c>
      <c r="O14" s="6" t="s">
        <v>26</v>
      </c>
    </row>
    <row r="15" spans="2:15" x14ac:dyDescent="0.25">
      <c r="B15" s="1"/>
      <c r="C15" s="5"/>
      <c r="D15" s="45"/>
      <c r="E15" s="61"/>
      <c r="F15" s="1"/>
      <c r="G15" s="7"/>
      <c r="J15" s="1"/>
      <c r="K15" s="5"/>
      <c r="L15" s="45"/>
      <c r="M15" s="61"/>
      <c r="N15" s="1"/>
      <c r="O15" s="7"/>
    </row>
    <row r="16" spans="2:15" x14ac:dyDescent="0.25">
      <c r="B16" s="19"/>
      <c r="C16" s="27"/>
      <c r="D16" s="48"/>
      <c r="E16" s="61"/>
      <c r="G16" s="7"/>
      <c r="J16" s="19"/>
      <c r="K16" s="27"/>
      <c r="L16" s="48"/>
      <c r="M16" s="61"/>
      <c r="O16" s="7"/>
    </row>
    <row r="17" spans="2:15" x14ac:dyDescent="0.25">
      <c r="B17" s="21"/>
      <c r="C17" s="22"/>
      <c r="D17" s="45"/>
      <c r="E17" s="61"/>
      <c r="G17" s="7"/>
      <c r="J17" s="21"/>
      <c r="K17" s="22"/>
      <c r="L17" s="45"/>
      <c r="M17" s="61"/>
      <c r="O17" s="7"/>
    </row>
    <row r="18" spans="2:15" x14ac:dyDescent="0.25">
      <c r="B18" s="1"/>
      <c r="C18" s="5"/>
      <c r="D18" s="61"/>
      <c r="E18" s="61"/>
      <c r="F18" s="19"/>
      <c r="G18" s="20"/>
      <c r="J18" s="1"/>
      <c r="K18" s="5"/>
      <c r="L18" s="61"/>
      <c r="M18" s="61"/>
      <c r="N18" s="19"/>
      <c r="O18" s="20"/>
    </row>
    <row r="19" spans="2:15" x14ac:dyDescent="0.25">
      <c r="B19" s="1"/>
      <c r="C19" s="32"/>
      <c r="D19" s="61"/>
      <c r="E19" s="61"/>
      <c r="F19" s="21"/>
      <c r="G19" s="28"/>
      <c r="J19" s="1"/>
      <c r="K19" s="32"/>
      <c r="L19" s="61"/>
      <c r="M19" s="61"/>
      <c r="N19" s="21"/>
      <c r="O19" s="28"/>
    </row>
  </sheetData>
  <mergeCells count="16">
    <mergeCell ref="J13:K13"/>
    <mergeCell ref="N13:O13"/>
    <mergeCell ref="B7:G7"/>
    <mergeCell ref="J7:O7"/>
    <mergeCell ref="B9:C9"/>
    <mergeCell ref="F9:G9"/>
    <mergeCell ref="J9:K9"/>
    <mergeCell ref="N9:O9"/>
    <mergeCell ref="K11:N11"/>
    <mergeCell ref="B11:G11"/>
    <mergeCell ref="C2:D2"/>
    <mergeCell ref="F2:G2"/>
    <mergeCell ref="C3:D3"/>
    <mergeCell ref="F3:G3"/>
    <mergeCell ref="B13:C13"/>
    <mergeCell ref="F13:G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33AE-7832-4D29-86BB-665A95F5A582}">
  <dimension ref="A1:AO41"/>
  <sheetViews>
    <sheetView topLeftCell="H4" zoomScale="130" zoomScaleNormal="130" workbookViewId="0">
      <selection activeCell="Y14" sqref="Y14"/>
    </sheetView>
  </sheetViews>
  <sheetFormatPr defaultRowHeight="15" x14ac:dyDescent="0.25"/>
  <cols>
    <col min="1" max="1" width="5.28515625" customWidth="1"/>
    <col min="2" max="2" width="9.5703125" customWidth="1"/>
    <col min="4" max="4" width="3.7109375" customWidth="1"/>
    <col min="5" max="5" width="4.140625" customWidth="1"/>
    <col min="8" max="8" width="7.5703125" customWidth="1"/>
    <col min="9" max="9" width="5.28515625" customWidth="1"/>
    <col min="10" max="10" width="9.85546875" customWidth="1"/>
    <col min="11" max="11" width="11.5703125" customWidth="1"/>
    <col min="12" max="12" width="4.5703125" customWidth="1"/>
    <col min="13" max="13" width="7" customWidth="1"/>
    <col min="16" max="16" width="3.5703125" customWidth="1"/>
    <col min="17" max="17" width="3" customWidth="1"/>
    <col min="18" max="18" width="9.85546875" customWidth="1"/>
    <col min="20" max="20" width="4.140625" customWidth="1"/>
    <col min="21" max="21" width="7.5703125" bestFit="1" customWidth="1"/>
    <col min="22" max="22" width="19.28515625" customWidth="1"/>
    <col min="23" max="23" width="14.140625" customWidth="1"/>
    <col min="24" max="24" width="13.7109375" customWidth="1"/>
    <col min="25" max="25" width="9.140625" bestFit="1" customWidth="1"/>
    <col min="26" max="26" width="4.140625" customWidth="1"/>
    <col min="27" max="27" width="19.42578125" bestFit="1" customWidth="1"/>
    <col min="28" max="28" width="8.42578125" customWidth="1"/>
    <col min="29" max="29" width="10.5703125" customWidth="1"/>
    <col min="30" max="31" width="4.140625" customWidth="1"/>
    <col min="33" max="33" width="7.5703125" bestFit="1" customWidth="1"/>
    <col min="35" max="35" width="20.140625" bestFit="1" customWidth="1"/>
    <col min="39" max="39" width="11.42578125" customWidth="1"/>
  </cols>
  <sheetData>
    <row r="1" spans="1:38" x14ac:dyDescent="0.25">
      <c r="G1" s="66" t="s">
        <v>30</v>
      </c>
      <c r="H1" s="66"/>
      <c r="I1" s="43"/>
      <c r="J1" s="15"/>
      <c r="K1" s="66" t="s">
        <v>32</v>
      </c>
      <c r="L1" s="66"/>
      <c r="M1" s="66"/>
      <c r="V1" s="67" t="s">
        <v>107</v>
      </c>
      <c r="W1" s="67"/>
      <c r="X1" s="67"/>
      <c r="Y1" s="67"/>
      <c r="Z1" s="67"/>
      <c r="AH1" s="67" t="s">
        <v>107</v>
      </c>
      <c r="AI1" s="67"/>
      <c r="AJ1" s="67"/>
      <c r="AK1" s="67"/>
      <c r="AL1" s="67"/>
    </row>
    <row r="2" spans="1:38" x14ac:dyDescent="0.25">
      <c r="G2" s="68" t="s">
        <v>31</v>
      </c>
      <c r="H2" s="68"/>
      <c r="I2" s="46"/>
      <c r="J2" s="15"/>
      <c r="K2" s="68" t="s">
        <v>33</v>
      </c>
      <c r="L2" s="68"/>
      <c r="M2" s="68"/>
      <c r="V2" s="69" t="s">
        <v>123</v>
      </c>
      <c r="W2" s="69"/>
      <c r="X2" s="69"/>
      <c r="Y2" s="69"/>
      <c r="Z2" s="69"/>
      <c r="AH2" s="69" t="s">
        <v>118</v>
      </c>
      <c r="AI2" s="69"/>
      <c r="AJ2" s="69"/>
      <c r="AK2" s="69"/>
      <c r="AL2" s="69"/>
    </row>
    <row r="3" spans="1:38" x14ac:dyDescent="0.25">
      <c r="G3" s="43" t="s">
        <v>26</v>
      </c>
      <c r="H3" s="17" t="s">
        <v>27</v>
      </c>
      <c r="I3" s="46"/>
      <c r="J3" s="15"/>
      <c r="K3" s="43" t="s">
        <v>27</v>
      </c>
      <c r="L3" s="43"/>
      <c r="M3" s="17" t="s">
        <v>26</v>
      </c>
      <c r="V3" t="s">
        <v>71</v>
      </c>
      <c r="Y3" s="1">
        <f>K22</f>
        <v>630000</v>
      </c>
      <c r="AH3" t="str">
        <f>J16</f>
        <v>Ventas</v>
      </c>
      <c r="AK3" s="1">
        <f>K17</f>
        <v>310000</v>
      </c>
    </row>
    <row r="4" spans="1:38" x14ac:dyDescent="0.25">
      <c r="B4" t="s">
        <v>82</v>
      </c>
      <c r="C4" t="s">
        <v>83</v>
      </c>
      <c r="G4" s="15"/>
      <c r="H4" s="18"/>
      <c r="I4" s="47"/>
      <c r="J4" s="15"/>
      <c r="K4" s="15"/>
      <c r="L4" s="15"/>
      <c r="M4" s="18"/>
      <c r="U4" t="s">
        <v>44</v>
      </c>
      <c r="V4" t="s">
        <v>90</v>
      </c>
      <c r="Y4" s="56">
        <f>R23</f>
        <v>293000</v>
      </c>
      <c r="AG4" t="s">
        <v>44</v>
      </c>
      <c r="AH4" t="s">
        <v>90</v>
      </c>
      <c r="AK4" s="56">
        <f>R19</f>
        <v>140000</v>
      </c>
    </row>
    <row r="5" spans="1:38" x14ac:dyDescent="0.25">
      <c r="B5" s="1">
        <f>B8+F8+J8+B19+F19+R19+B26+F26+J24+R26+F34+N34</f>
        <v>1260920</v>
      </c>
      <c r="C5" s="1">
        <f>O8+S8+K17+O19+O26+C34+K32</f>
        <v>1260920</v>
      </c>
      <c r="D5" s="1"/>
      <c r="V5" t="s">
        <v>91</v>
      </c>
      <c r="Y5" s="1">
        <f>Y3-Y4</f>
        <v>337000</v>
      </c>
      <c r="AH5" t="s">
        <v>91</v>
      </c>
      <c r="AK5" s="1">
        <f>AK3-AK4</f>
        <v>170000</v>
      </c>
    </row>
    <row r="6" spans="1:38" x14ac:dyDescent="0.25">
      <c r="U6" t="s">
        <v>44</v>
      </c>
      <c r="V6" t="s">
        <v>92</v>
      </c>
      <c r="AG6" t="s">
        <v>44</v>
      </c>
      <c r="AH6" t="s">
        <v>92</v>
      </c>
    </row>
    <row r="7" spans="1:38" x14ac:dyDescent="0.25">
      <c r="B7" s="64" t="s">
        <v>63</v>
      </c>
      <c r="C7" s="64"/>
      <c r="D7" s="45"/>
      <c r="E7" s="44"/>
      <c r="F7" s="64" t="s">
        <v>64</v>
      </c>
      <c r="G7" s="64"/>
      <c r="J7" s="64" t="s">
        <v>110</v>
      </c>
      <c r="K7" s="64"/>
      <c r="L7" s="45"/>
      <c r="N7" s="64" t="s">
        <v>41</v>
      </c>
      <c r="O7" s="64"/>
      <c r="P7" s="45"/>
      <c r="R7" s="64" t="s">
        <v>66</v>
      </c>
      <c r="S7" s="64"/>
      <c r="V7" t="s">
        <v>93</v>
      </c>
      <c r="X7" s="1">
        <f>B32</f>
        <v>229150</v>
      </c>
      <c r="AH7" t="s">
        <v>93</v>
      </c>
      <c r="AJ7" s="1">
        <f>B26</f>
        <v>124500</v>
      </c>
    </row>
    <row r="8" spans="1:38" x14ac:dyDescent="0.25">
      <c r="A8" s="44">
        <v>1</v>
      </c>
      <c r="B8" s="50">
        <v>302200</v>
      </c>
      <c r="C8" s="52">
        <v>10700</v>
      </c>
      <c r="D8" s="45">
        <v>6</v>
      </c>
      <c r="E8" s="44">
        <v>1</v>
      </c>
      <c r="F8" s="50">
        <v>59000</v>
      </c>
      <c r="G8" s="52">
        <f>B27</f>
        <v>28000</v>
      </c>
      <c r="H8" s="44">
        <v>8</v>
      </c>
      <c r="I8" s="44">
        <v>1</v>
      </c>
      <c r="J8" s="50">
        <v>136000</v>
      </c>
      <c r="K8" s="52">
        <f>R20</f>
        <v>45000</v>
      </c>
      <c r="L8" s="45" t="s">
        <v>121</v>
      </c>
      <c r="M8" s="44"/>
      <c r="N8" s="50"/>
      <c r="O8" s="52">
        <v>210000</v>
      </c>
      <c r="P8" s="48">
        <v>1</v>
      </c>
      <c r="Q8" s="44"/>
      <c r="R8" s="26"/>
      <c r="S8" s="52">
        <v>257200</v>
      </c>
      <c r="T8" s="49">
        <v>1</v>
      </c>
      <c r="V8" t="s">
        <v>94</v>
      </c>
      <c r="X8" s="12">
        <f>F29</f>
        <v>148700</v>
      </c>
      <c r="Y8" s="12">
        <f>X7+X8</f>
        <v>377850</v>
      </c>
      <c r="AD8" s="49"/>
      <c r="AE8" s="49"/>
      <c r="AF8" s="44"/>
      <c r="AH8" t="s">
        <v>94</v>
      </c>
      <c r="AJ8" s="12">
        <f>F26</f>
        <v>80700</v>
      </c>
      <c r="AK8" s="12">
        <f>AJ7+AJ8</f>
        <v>205200</v>
      </c>
    </row>
    <row r="9" spans="1:38" x14ac:dyDescent="0.25">
      <c r="A9" s="44">
        <v>2</v>
      </c>
      <c r="B9" s="1">
        <f>K18</f>
        <v>110000</v>
      </c>
      <c r="C9" s="7">
        <f>N26</f>
        <v>77520</v>
      </c>
      <c r="D9" s="45">
        <v>7</v>
      </c>
      <c r="E9" s="44">
        <v>9</v>
      </c>
      <c r="F9" s="12">
        <f>C13</f>
        <v>45000</v>
      </c>
      <c r="G9" s="27">
        <f>B30</f>
        <v>2300</v>
      </c>
      <c r="H9" s="44">
        <v>12</v>
      </c>
      <c r="I9" s="44">
        <v>3</v>
      </c>
      <c r="J9" s="1">
        <v>87000</v>
      </c>
      <c r="K9" s="7">
        <v>35000</v>
      </c>
      <c r="L9" s="45">
        <v>5</v>
      </c>
      <c r="M9" s="44"/>
      <c r="N9" s="12"/>
      <c r="O9" s="27">
        <v>87000</v>
      </c>
      <c r="P9" s="45">
        <v>3</v>
      </c>
      <c r="Q9" s="44"/>
      <c r="R9" s="19"/>
      <c r="S9" s="27">
        <f>F28+B31</f>
        <v>75000</v>
      </c>
      <c r="T9" s="44">
        <v>19</v>
      </c>
      <c r="V9" t="s">
        <v>95</v>
      </c>
      <c r="Y9" s="1">
        <f>Y5-Y8</f>
        <v>-40850</v>
      </c>
      <c r="AD9" s="44"/>
      <c r="AE9" s="44"/>
      <c r="AF9" s="44"/>
      <c r="AH9" t="s">
        <v>95</v>
      </c>
      <c r="AK9" s="1">
        <f>AK5-AK8</f>
        <v>-35200</v>
      </c>
    </row>
    <row r="10" spans="1:38" x14ac:dyDescent="0.25">
      <c r="A10" s="44">
        <v>17</v>
      </c>
      <c r="B10" s="1">
        <v>15000</v>
      </c>
      <c r="C10" s="7">
        <f>B29+F27</f>
        <v>67000</v>
      </c>
      <c r="D10" s="45">
        <v>11</v>
      </c>
      <c r="E10" s="44"/>
      <c r="F10" s="21">
        <f>SUM(F8:F9)</f>
        <v>104000</v>
      </c>
      <c r="G10" s="28">
        <f>SUM(G8:G9)</f>
        <v>30300</v>
      </c>
      <c r="H10" s="44"/>
      <c r="I10" s="44">
        <v>13</v>
      </c>
      <c r="J10" s="1">
        <v>140000</v>
      </c>
      <c r="K10" s="7">
        <f>R22</f>
        <v>73000</v>
      </c>
      <c r="L10" s="45">
        <v>15</v>
      </c>
      <c r="M10" s="44"/>
      <c r="N10" s="1"/>
      <c r="O10" s="7">
        <f>SUM(O8:O9)</f>
        <v>297000</v>
      </c>
      <c r="P10" s="45"/>
      <c r="Q10" s="44"/>
      <c r="S10" s="7">
        <f>SUM(S8:S9)</f>
        <v>332200</v>
      </c>
      <c r="T10" s="44"/>
      <c r="U10" t="s">
        <v>96</v>
      </c>
      <c r="V10" t="s">
        <v>97</v>
      </c>
      <c r="X10" s="1">
        <f>C34</f>
        <v>1200</v>
      </c>
      <c r="AD10" s="44"/>
      <c r="AE10" s="44"/>
      <c r="AF10" s="44"/>
      <c r="AK10" s="1"/>
    </row>
    <row r="11" spans="1:38" x14ac:dyDescent="0.25">
      <c r="A11" s="44"/>
      <c r="B11" s="1"/>
      <c r="C11" s="7">
        <f>R34</f>
        <v>5000</v>
      </c>
      <c r="D11" s="45">
        <v>18</v>
      </c>
      <c r="E11" s="44"/>
      <c r="F11" s="1">
        <f>F10-G10</f>
        <v>73700</v>
      </c>
      <c r="G11" s="7"/>
      <c r="H11" s="44"/>
      <c r="I11" s="44">
        <v>6</v>
      </c>
      <c r="J11" s="12">
        <f>C8</f>
        <v>10700</v>
      </c>
      <c r="K11" s="20"/>
      <c r="L11" s="45"/>
      <c r="M11" s="44"/>
      <c r="N11" s="1"/>
      <c r="O11" s="7"/>
      <c r="P11" s="45"/>
      <c r="Q11" s="44"/>
      <c r="S11" s="5"/>
      <c r="T11" s="44"/>
      <c r="U11" t="s">
        <v>44</v>
      </c>
      <c r="V11" t="s">
        <v>98</v>
      </c>
      <c r="X11" s="1">
        <f>F34</f>
        <v>1520</v>
      </c>
      <c r="AD11" s="44"/>
      <c r="AE11" s="44"/>
      <c r="AF11" s="44"/>
      <c r="AK11" s="1"/>
    </row>
    <row r="12" spans="1:38" x14ac:dyDescent="0.25">
      <c r="A12" s="44"/>
      <c r="B12" s="1"/>
      <c r="C12" s="7">
        <f>B28</f>
        <v>350</v>
      </c>
      <c r="D12" s="45">
        <v>10</v>
      </c>
      <c r="E12" s="44"/>
      <c r="F12" s="1"/>
      <c r="G12" s="7"/>
      <c r="H12" s="44"/>
      <c r="I12" s="44"/>
      <c r="J12" s="21">
        <f>SUM(J8:J11)</f>
        <v>373700</v>
      </c>
      <c r="K12" s="28">
        <f>SUM(K8:K11)</f>
        <v>153000</v>
      </c>
      <c r="L12" s="45"/>
      <c r="M12" s="44"/>
      <c r="N12" s="1"/>
      <c r="O12" s="7"/>
      <c r="P12" s="45"/>
      <c r="Q12" s="44"/>
      <c r="S12" s="5"/>
      <c r="T12" s="44"/>
      <c r="U12" t="s">
        <v>96</v>
      </c>
      <c r="V12" t="s">
        <v>99</v>
      </c>
      <c r="X12" s="1">
        <f>K32</f>
        <v>5000</v>
      </c>
      <c r="AD12" s="44"/>
      <c r="AE12" s="44"/>
      <c r="AF12" s="44"/>
      <c r="AK12" s="1"/>
    </row>
    <row r="13" spans="1:38" x14ac:dyDescent="0.25">
      <c r="A13" s="44"/>
      <c r="B13" s="19"/>
      <c r="C13" s="27">
        <v>45000</v>
      </c>
      <c r="D13" s="48">
        <v>9</v>
      </c>
      <c r="E13" s="44"/>
      <c r="G13" s="7"/>
      <c r="H13" s="44"/>
      <c r="I13" s="44"/>
      <c r="J13" s="1">
        <f>J12-K12</f>
        <v>220700</v>
      </c>
      <c r="L13" s="45"/>
      <c r="M13" s="44"/>
      <c r="O13" s="5"/>
      <c r="P13" s="45"/>
      <c r="Q13" s="44"/>
      <c r="S13" s="5"/>
      <c r="T13" s="44"/>
      <c r="U13" t="s">
        <v>44</v>
      </c>
      <c r="V13" t="s">
        <v>100</v>
      </c>
      <c r="X13" s="12">
        <f>R34</f>
        <v>5000</v>
      </c>
      <c r="Y13" s="12">
        <f>X10+X12-X11-X13</f>
        <v>-320</v>
      </c>
      <c r="AD13" s="44"/>
      <c r="AE13" s="44"/>
      <c r="AF13" s="44"/>
      <c r="AG13" t="s">
        <v>96</v>
      </c>
      <c r="AH13" t="s">
        <v>97</v>
      </c>
      <c r="AJ13" s="1">
        <f>C34</f>
        <v>1200</v>
      </c>
    </row>
    <row r="14" spans="1:38" x14ac:dyDescent="0.25">
      <c r="A14" s="44"/>
      <c r="B14" s="21">
        <f>SUM(B8:B13)</f>
        <v>427200</v>
      </c>
      <c r="C14" s="22">
        <f>SUM(C8:C13)</f>
        <v>205570</v>
      </c>
      <c r="D14" s="45"/>
      <c r="E14" s="44"/>
      <c r="G14" s="7"/>
      <c r="H14" s="44"/>
      <c r="I14" s="44"/>
      <c r="L14" s="45"/>
      <c r="M14" s="44"/>
      <c r="O14" s="5"/>
      <c r="P14" s="45"/>
      <c r="Q14" s="44"/>
      <c r="S14" s="5"/>
      <c r="T14" s="44"/>
      <c r="V14" t="s">
        <v>101</v>
      </c>
      <c r="Y14" s="1">
        <f>Y9+Y13</f>
        <v>-41170</v>
      </c>
      <c r="AD14" s="44"/>
      <c r="AE14" s="44"/>
      <c r="AF14" s="44"/>
      <c r="AG14" t="s">
        <v>44</v>
      </c>
      <c r="AH14" t="s">
        <v>98</v>
      </c>
      <c r="AJ14" s="1">
        <f>F34</f>
        <v>1520</v>
      </c>
    </row>
    <row r="15" spans="1:38" x14ac:dyDescent="0.25">
      <c r="A15" s="44" t="s">
        <v>89</v>
      </c>
      <c r="B15" s="1">
        <f>B14-C14</f>
        <v>221630</v>
      </c>
      <c r="C15" s="5"/>
      <c r="D15" s="44"/>
      <c r="E15" s="44"/>
      <c r="F15" s="19"/>
      <c r="G15" s="20"/>
      <c r="H15" s="44"/>
      <c r="I15" s="44"/>
      <c r="L15" s="44"/>
      <c r="M15" s="44"/>
      <c r="P15" s="44"/>
      <c r="Q15" s="44"/>
      <c r="T15" s="44"/>
      <c r="V15" t="s">
        <v>102</v>
      </c>
      <c r="X15" s="1">
        <v>0</v>
      </c>
      <c r="AD15" s="44"/>
      <c r="AE15" s="44"/>
      <c r="AF15" s="44"/>
      <c r="AG15" t="s">
        <v>96</v>
      </c>
      <c r="AH15" t="s">
        <v>99</v>
      </c>
      <c r="AJ15" s="1">
        <f>K32</f>
        <v>5000</v>
      </c>
    </row>
    <row r="16" spans="1:38" x14ac:dyDescent="0.25">
      <c r="A16" s="44"/>
      <c r="B16" s="1"/>
      <c r="C16" s="32"/>
      <c r="D16" s="44"/>
      <c r="E16" s="44"/>
      <c r="F16" s="21">
        <f>SUM(F8:F15)</f>
        <v>281700</v>
      </c>
      <c r="G16" s="28">
        <f>SUM(G8:G15)</f>
        <v>60600</v>
      </c>
      <c r="H16" s="44"/>
      <c r="I16" s="44"/>
      <c r="J16" s="65" t="s">
        <v>71</v>
      </c>
      <c r="K16" s="65"/>
      <c r="L16" s="44"/>
      <c r="M16" s="44"/>
      <c r="P16" s="44"/>
      <c r="Q16" s="44"/>
      <c r="T16" s="44"/>
      <c r="V16" t="s">
        <v>103</v>
      </c>
      <c r="X16" s="12">
        <v>0</v>
      </c>
      <c r="Y16" s="12">
        <f>X15+X16</f>
        <v>0</v>
      </c>
      <c r="Z16" s="26"/>
      <c r="AD16" s="44"/>
      <c r="AE16" s="44"/>
      <c r="AF16" s="44"/>
      <c r="AG16" t="s">
        <v>44</v>
      </c>
      <c r="AH16" t="s">
        <v>100</v>
      </c>
      <c r="AJ16" s="12">
        <v>0</v>
      </c>
      <c r="AK16" s="12">
        <f>AJ13+AJ15-AJ14-AJ16</f>
        <v>4680</v>
      </c>
    </row>
    <row r="17" spans="1:40" ht="15.75" thickBot="1" x14ac:dyDescent="0.3">
      <c r="A17" s="44"/>
      <c r="D17" s="44"/>
      <c r="E17" s="44" t="s">
        <v>89</v>
      </c>
      <c r="F17" s="1">
        <f>F16-G16</f>
        <v>221100</v>
      </c>
      <c r="G17" s="53"/>
      <c r="H17" s="44"/>
      <c r="I17" s="44"/>
      <c r="J17" s="50"/>
      <c r="K17" s="52">
        <v>310000</v>
      </c>
      <c r="L17" s="44"/>
      <c r="M17" s="44"/>
      <c r="P17" s="44"/>
      <c r="Q17" s="44"/>
      <c r="T17" s="44"/>
      <c r="V17" t="s">
        <v>104</v>
      </c>
      <c r="Y17" s="57">
        <f>Y14-Y16</f>
        <v>-41170</v>
      </c>
      <c r="AD17" s="44"/>
      <c r="AE17" s="44"/>
      <c r="AF17" s="44"/>
      <c r="AH17" t="s">
        <v>101</v>
      </c>
      <c r="AK17" s="1">
        <f>AK9+AK16</f>
        <v>-30520</v>
      </c>
    </row>
    <row r="18" spans="1:40" ht="15.75" thickTop="1" x14ac:dyDescent="0.25">
      <c r="A18" s="44"/>
      <c r="B18" s="64" t="s">
        <v>81</v>
      </c>
      <c r="C18" s="64"/>
      <c r="D18" s="45"/>
      <c r="E18" s="44"/>
      <c r="F18" s="64" t="s">
        <v>111</v>
      </c>
      <c r="G18" s="64"/>
      <c r="H18" s="44"/>
      <c r="I18" s="44"/>
      <c r="K18" s="7">
        <v>110000</v>
      </c>
      <c r="L18" s="45"/>
      <c r="M18" s="44"/>
      <c r="N18" s="64" t="s">
        <v>23</v>
      </c>
      <c r="O18" s="64"/>
      <c r="P18" s="45"/>
      <c r="Q18" s="44"/>
      <c r="R18" s="64" t="s">
        <v>112</v>
      </c>
      <c r="S18" s="64"/>
      <c r="T18" s="44"/>
      <c r="AD18" s="44"/>
      <c r="AE18" s="44"/>
      <c r="AF18" s="44"/>
      <c r="AH18" t="s">
        <v>102</v>
      </c>
      <c r="AJ18" s="1">
        <v>0</v>
      </c>
    </row>
    <row r="19" spans="1:40" s="26" customFormat="1" x14ac:dyDescent="0.25">
      <c r="A19" s="44">
        <v>1</v>
      </c>
      <c r="B19" s="50">
        <v>260000</v>
      </c>
      <c r="C19" s="52"/>
      <c r="D19" s="45"/>
      <c r="E19" s="44">
        <v>1</v>
      </c>
      <c r="F19" s="50">
        <v>100000</v>
      </c>
      <c r="G19" s="51"/>
      <c r="H19" s="44"/>
      <c r="I19" s="44"/>
      <c r="J19"/>
      <c r="K19" s="7">
        <v>90000</v>
      </c>
      <c r="L19" s="45">
        <v>1</v>
      </c>
      <c r="M19" s="44"/>
      <c r="N19" s="50"/>
      <c r="O19" s="52">
        <v>400000</v>
      </c>
      <c r="P19" s="45">
        <v>1</v>
      </c>
      <c r="Q19" s="44">
        <v>1</v>
      </c>
      <c r="R19" s="50">
        <v>140000</v>
      </c>
      <c r="S19" s="52"/>
      <c r="T19" s="44">
        <v>1</v>
      </c>
      <c r="U19"/>
      <c r="V19"/>
      <c r="W19"/>
      <c r="X19"/>
      <c r="Y19"/>
      <c r="Z19"/>
      <c r="AD19" s="44"/>
      <c r="AE19" s="44"/>
      <c r="AF19" s="44"/>
      <c r="AG19"/>
      <c r="AH19" t="s">
        <v>103</v>
      </c>
      <c r="AI19"/>
      <c r="AJ19" s="12">
        <v>0</v>
      </c>
      <c r="AK19" s="12">
        <f>AJ18+AJ19</f>
        <v>0</v>
      </c>
    </row>
    <row r="20" spans="1:40" ht="15.75" thickBot="1" x14ac:dyDescent="0.3">
      <c r="A20" s="44"/>
      <c r="C20" s="7"/>
      <c r="D20" s="45"/>
      <c r="E20" s="44"/>
      <c r="G20" s="5"/>
      <c r="H20" s="44"/>
      <c r="I20" s="44"/>
      <c r="J20" s="1"/>
      <c r="K20" s="7">
        <v>120000</v>
      </c>
      <c r="L20" s="45">
        <v>2</v>
      </c>
      <c r="M20" s="44"/>
      <c r="O20" s="5"/>
      <c r="P20" s="45"/>
      <c r="Q20" s="44" t="s">
        <v>121</v>
      </c>
      <c r="R20">
        <v>45000</v>
      </c>
      <c r="S20" s="7"/>
      <c r="T20" s="44"/>
      <c r="X20" s="44"/>
      <c r="Y20" s="44"/>
      <c r="Z20" s="44"/>
      <c r="AD20" s="44"/>
      <c r="AE20" s="44"/>
      <c r="AF20" s="44"/>
      <c r="AH20" t="s">
        <v>104</v>
      </c>
      <c r="AK20" s="57">
        <f>AK17-AK19</f>
        <v>-30520</v>
      </c>
    </row>
    <row r="21" spans="1:40" ht="15.75" thickTop="1" x14ac:dyDescent="0.25">
      <c r="A21" s="44"/>
      <c r="B21" s="19"/>
      <c r="C21" s="27"/>
      <c r="D21" s="48"/>
      <c r="E21" s="44"/>
      <c r="F21" s="12"/>
      <c r="G21" s="27"/>
      <c r="H21" s="44"/>
      <c r="I21" s="44"/>
      <c r="J21" s="12"/>
      <c r="K21" s="27"/>
      <c r="L21" s="45">
        <v>4</v>
      </c>
      <c r="M21" s="44"/>
      <c r="O21" s="5"/>
      <c r="P21" s="45"/>
      <c r="Q21" s="44">
        <v>5</v>
      </c>
      <c r="R21" s="1">
        <v>35000</v>
      </c>
      <c r="S21" s="7"/>
      <c r="T21" s="44"/>
      <c r="X21" s="59" t="s">
        <v>1</v>
      </c>
      <c r="Y21" s="59"/>
      <c r="Z21" s="59"/>
      <c r="AD21" s="44"/>
      <c r="AE21" s="44"/>
      <c r="AF21" s="44"/>
    </row>
    <row r="22" spans="1:40" x14ac:dyDescent="0.25">
      <c r="A22" s="44"/>
      <c r="C22" s="7"/>
      <c r="D22" s="45"/>
      <c r="E22" s="44"/>
      <c r="F22" s="1"/>
      <c r="G22" s="5"/>
      <c r="H22" s="44"/>
      <c r="I22" s="44"/>
      <c r="J22" s="1"/>
      <c r="K22" s="7">
        <f>SUM(K17:K21)</f>
        <v>630000</v>
      </c>
      <c r="L22" s="45">
        <v>14</v>
      </c>
      <c r="M22" s="44"/>
      <c r="O22" s="5"/>
      <c r="P22" s="45"/>
      <c r="Q22" s="44">
        <v>15</v>
      </c>
      <c r="R22" s="12">
        <v>73000</v>
      </c>
      <c r="S22" s="20"/>
      <c r="T22" s="44"/>
      <c r="X22" s="44" t="s">
        <v>124</v>
      </c>
      <c r="Y22" s="44"/>
      <c r="Z22" s="44"/>
      <c r="AD22" s="44"/>
      <c r="AE22" s="44"/>
      <c r="AF22" s="44"/>
    </row>
    <row r="23" spans="1:40" x14ac:dyDescent="0.25">
      <c r="D23" s="44"/>
      <c r="E23" s="44"/>
      <c r="I23" s="44"/>
      <c r="J23" s="65" t="s">
        <v>114</v>
      </c>
      <c r="K23" s="65"/>
      <c r="P23" s="44"/>
      <c r="Q23" s="44"/>
      <c r="R23" s="1">
        <f>SUM(R19:R22)</f>
        <v>293000</v>
      </c>
      <c r="W23" s="10" t="s">
        <v>36</v>
      </c>
      <c r="AA23" s="10" t="s">
        <v>37</v>
      </c>
      <c r="AJ23" s="44"/>
      <c r="AK23" s="44"/>
      <c r="AL23" s="44"/>
      <c r="AM23" s="44"/>
      <c r="AN23" s="44"/>
    </row>
    <row r="24" spans="1:40" x14ac:dyDescent="0.25">
      <c r="I24" s="44">
        <v>1</v>
      </c>
      <c r="J24" s="50">
        <v>7000</v>
      </c>
      <c r="K24" s="51"/>
      <c r="W24" s="44" t="s">
        <v>38</v>
      </c>
      <c r="AA24" s="44" t="s">
        <v>39</v>
      </c>
      <c r="AJ24" s="59" t="s">
        <v>1</v>
      </c>
      <c r="AK24" s="59"/>
      <c r="AL24" s="59"/>
      <c r="AM24" s="59"/>
      <c r="AN24" s="59"/>
    </row>
    <row r="25" spans="1:40" x14ac:dyDescent="0.25">
      <c r="B25" s="64" t="s">
        <v>85</v>
      </c>
      <c r="C25" s="64"/>
      <c r="D25" s="45"/>
      <c r="E25" s="44"/>
      <c r="F25" s="64" t="s">
        <v>113</v>
      </c>
      <c r="G25" s="64"/>
      <c r="H25" s="44"/>
      <c r="I25" s="44"/>
      <c r="K25" s="5"/>
      <c r="L25" s="45"/>
      <c r="M25" s="44"/>
      <c r="N25" s="64" t="s">
        <v>115</v>
      </c>
      <c r="O25" s="64"/>
      <c r="P25" s="45"/>
      <c r="Q25" s="44"/>
      <c r="R25" s="64" t="s">
        <v>116</v>
      </c>
      <c r="S25" s="64"/>
      <c r="W25" t="s">
        <v>63</v>
      </c>
      <c r="X25" s="1">
        <f>B15</f>
        <v>221630</v>
      </c>
      <c r="AA25" t="str">
        <f>N7</f>
        <v>Proveedores</v>
      </c>
      <c r="AB25" s="1">
        <f>O10</f>
        <v>297000</v>
      </c>
      <c r="AJ25" s="44" t="s">
        <v>119</v>
      </c>
      <c r="AK25" s="44"/>
      <c r="AL25" s="44"/>
      <c r="AM25" s="44"/>
      <c r="AN25" s="44"/>
    </row>
    <row r="26" spans="1:40" x14ac:dyDescent="0.25">
      <c r="A26">
        <v>1</v>
      </c>
      <c r="B26" s="50">
        <v>124500</v>
      </c>
      <c r="C26" s="52"/>
      <c r="D26" s="45"/>
      <c r="E26" s="44">
        <v>1</v>
      </c>
      <c r="F26" s="50">
        <v>80700</v>
      </c>
      <c r="G26" s="51"/>
      <c r="H26" s="44"/>
      <c r="I26" s="44"/>
      <c r="K26" s="5"/>
      <c r="L26" s="45"/>
      <c r="M26" s="44">
        <v>7</v>
      </c>
      <c r="N26" s="50">
        <f>O26</f>
        <v>77520</v>
      </c>
      <c r="O26" s="52">
        <v>77520</v>
      </c>
      <c r="P26" s="45">
        <v>1</v>
      </c>
      <c r="Q26" s="44">
        <v>1</v>
      </c>
      <c r="R26" s="50">
        <v>10000</v>
      </c>
      <c r="S26" s="52"/>
      <c r="T26" s="63"/>
      <c r="W26" t="s">
        <v>64</v>
      </c>
      <c r="X26" s="1">
        <f>F11</f>
        <v>73700</v>
      </c>
      <c r="AA26" t="s">
        <v>66</v>
      </c>
      <c r="AB26" s="1">
        <f>S10</f>
        <v>332200</v>
      </c>
      <c r="AD26" s="63"/>
      <c r="AE26" s="63"/>
      <c r="AI26" s="10" t="s">
        <v>36</v>
      </c>
      <c r="AM26" s="10" t="s">
        <v>37</v>
      </c>
    </row>
    <row r="27" spans="1:40" x14ac:dyDescent="0.25">
      <c r="A27">
        <v>8</v>
      </c>
      <c r="B27" s="1">
        <v>28000</v>
      </c>
      <c r="C27" s="7"/>
      <c r="D27" s="45"/>
      <c r="E27" s="44">
        <v>11</v>
      </c>
      <c r="F27">
        <v>32000</v>
      </c>
      <c r="G27" s="5"/>
      <c r="H27" s="44"/>
      <c r="I27" s="44"/>
      <c r="J27" s="1"/>
      <c r="K27" s="5"/>
      <c r="L27" s="45"/>
      <c r="M27" s="44"/>
      <c r="N27" s="19"/>
      <c r="O27" s="27">
        <f>J10</f>
        <v>140000</v>
      </c>
      <c r="P27" s="45">
        <v>13</v>
      </c>
      <c r="Q27" s="44"/>
      <c r="S27" s="5"/>
      <c r="W27" t="s">
        <v>120</v>
      </c>
      <c r="X27" s="1">
        <f>J13</f>
        <v>220700</v>
      </c>
      <c r="AA27" t="str">
        <f>N25</f>
        <v>Documentos por pagar a CP</v>
      </c>
      <c r="AB27" s="1">
        <f>O29</f>
        <v>140000</v>
      </c>
      <c r="AI27" s="44" t="s">
        <v>38</v>
      </c>
      <c r="AM27" s="44" t="s">
        <v>39</v>
      </c>
    </row>
    <row r="28" spans="1:40" x14ac:dyDescent="0.25">
      <c r="A28">
        <v>10</v>
      </c>
      <c r="B28">
        <v>350</v>
      </c>
      <c r="C28" s="7"/>
      <c r="D28" s="48"/>
      <c r="E28" s="44"/>
      <c r="F28" s="12">
        <v>36000</v>
      </c>
      <c r="G28" s="27"/>
      <c r="H28" s="44"/>
      <c r="L28" s="45"/>
      <c r="M28" s="44"/>
      <c r="N28" s="21">
        <f>SUM(N26:N27)</f>
        <v>77520</v>
      </c>
      <c r="O28" s="28">
        <f>SUM(O26:O27)</f>
        <v>217520</v>
      </c>
      <c r="P28" s="45"/>
      <c r="Q28" s="44"/>
      <c r="S28" s="5"/>
      <c r="W28" s="58" t="str">
        <f>N33</f>
        <v>Clientes</v>
      </c>
      <c r="X28" s="1">
        <f>N37</f>
        <v>235000</v>
      </c>
      <c r="AA28" t="s">
        <v>48</v>
      </c>
      <c r="AB28" s="1">
        <v>0</v>
      </c>
      <c r="AI28" t="str">
        <f>B7</f>
        <v>Caja</v>
      </c>
      <c r="AJ28" s="1">
        <f>B8</f>
        <v>302200</v>
      </c>
      <c r="AM28" t="str">
        <f>N7</f>
        <v>Proveedores</v>
      </c>
      <c r="AN28" s="1">
        <f>O8</f>
        <v>210000</v>
      </c>
    </row>
    <row r="29" spans="1:40" x14ac:dyDescent="0.25">
      <c r="A29">
        <v>11</v>
      </c>
      <c r="B29" s="1">
        <v>35000</v>
      </c>
      <c r="C29" s="5"/>
      <c r="D29" s="45"/>
      <c r="E29" s="44"/>
      <c r="F29" s="1">
        <f>SUM(F26:F28)</f>
        <v>148700</v>
      </c>
      <c r="G29" s="5"/>
      <c r="H29" s="44"/>
      <c r="L29" s="45"/>
      <c r="M29" s="44"/>
      <c r="O29" s="7">
        <f>O28-N28</f>
        <v>140000</v>
      </c>
      <c r="P29" s="45"/>
      <c r="Q29" s="44"/>
      <c r="S29" s="5"/>
      <c r="W29" s="58" t="str">
        <f>R25</f>
        <v>Almacen Papelería</v>
      </c>
      <c r="X29" s="1">
        <f>R26</f>
        <v>10000</v>
      </c>
      <c r="AA29" t="s">
        <v>50</v>
      </c>
      <c r="AB29" s="1">
        <f>X15</f>
        <v>0</v>
      </c>
      <c r="AI29" t="str">
        <f>F7</f>
        <v>Bancos</v>
      </c>
      <c r="AJ29" s="1">
        <f>F8</f>
        <v>59000</v>
      </c>
      <c r="AM29" t="s">
        <v>66</v>
      </c>
      <c r="AN29" s="1">
        <f>S8</f>
        <v>257200</v>
      </c>
    </row>
    <row r="30" spans="1:40" x14ac:dyDescent="0.25">
      <c r="A30">
        <v>12</v>
      </c>
      <c r="B30" s="1">
        <v>2300</v>
      </c>
      <c r="C30" s="5"/>
      <c r="W30" s="58" t="str">
        <f>J23</f>
        <v>Publicidad Pag X Adel</v>
      </c>
      <c r="X30" s="12">
        <f>J24</f>
        <v>7000</v>
      </c>
      <c r="Y30" s="1">
        <f>SUM(X25:X30)</f>
        <v>768030</v>
      </c>
      <c r="AA30" t="s">
        <v>52</v>
      </c>
      <c r="AB30" s="12">
        <f>X16</f>
        <v>0</v>
      </c>
      <c r="AC30" s="1">
        <f>SUM(AB25:AB30)</f>
        <v>769200</v>
      </c>
      <c r="AI30" t="s">
        <v>120</v>
      </c>
      <c r="AJ30" s="1">
        <f>J8</f>
        <v>136000</v>
      </c>
      <c r="AM30" t="str">
        <f>N25</f>
        <v>Documentos por pagar a CP</v>
      </c>
      <c r="AN30" s="1">
        <f>O26</f>
        <v>77520</v>
      </c>
    </row>
    <row r="31" spans="1:40" x14ac:dyDescent="0.25">
      <c r="A31">
        <v>19</v>
      </c>
      <c r="B31" s="12">
        <v>39000</v>
      </c>
      <c r="C31" s="20"/>
      <c r="I31" s="44"/>
      <c r="J31" s="65" t="s">
        <v>117</v>
      </c>
      <c r="K31" s="65"/>
      <c r="W31" s="58"/>
      <c r="Y31" s="1"/>
      <c r="AA31" s="44" t="s">
        <v>53</v>
      </c>
      <c r="AC31">
        <v>0</v>
      </c>
      <c r="AI31" s="58" t="str">
        <f>N33</f>
        <v>Clientes</v>
      </c>
      <c r="AJ31" s="1">
        <f>N34</f>
        <v>40000</v>
      </c>
      <c r="AM31" t="s">
        <v>48</v>
      </c>
      <c r="AN31" s="1">
        <v>0</v>
      </c>
    </row>
    <row r="32" spans="1:40" x14ac:dyDescent="0.25">
      <c r="B32" s="1">
        <f>SUM(B26:B31)</f>
        <v>229150</v>
      </c>
      <c r="C32" s="5"/>
      <c r="I32" s="44"/>
      <c r="J32" s="50"/>
      <c r="K32" s="52">
        <v>5000</v>
      </c>
      <c r="AA32" s="10" t="s">
        <v>55</v>
      </c>
      <c r="AI32" s="58"/>
      <c r="AJ32" s="1"/>
      <c r="AN32" s="1"/>
    </row>
    <row r="33" spans="2:41" x14ac:dyDescent="0.25">
      <c r="B33" s="64" t="s">
        <v>97</v>
      </c>
      <c r="C33" s="64"/>
      <c r="D33" s="45"/>
      <c r="E33" s="44"/>
      <c r="F33" s="64" t="s">
        <v>98</v>
      </c>
      <c r="G33" s="64"/>
      <c r="H33" s="44"/>
      <c r="I33" s="44"/>
      <c r="K33" s="5"/>
      <c r="L33" s="45"/>
      <c r="M33" s="44"/>
      <c r="N33" s="64" t="s">
        <v>42</v>
      </c>
      <c r="O33" s="64"/>
      <c r="P33" s="45"/>
      <c r="Q33" s="44"/>
      <c r="R33" s="64" t="s">
        <v>122</v>
      </c>
      <c r="S33" s="64"/>
      <c r="W33" s="44" t="s">
        <v>54</v>
      </c>
      <c r="AA33" t="s">
        <v>57</v>
      </c>
      <c r="AB33" s="1">
        <f>O19</f>
        <v>400000</v>
      </c>
      <c r="AI33" s="58" t="str">
        <f>J23</f>
        <v>Publicidad Pag X Adel</v>
      </c>
      <c r="AJ33" s="1">
        <f>J24</f>
        <v>7000</v>
      </c>
      <c r="AM33" t="s">
        <v>50</v>
      </c>
      <c r="AN33" s="1">
        <f>AJ18</f>
        <v>0</v>
      </c>
    </row>
    <row r="34" spans="2:41" x14ac:dyDescent="0.25">
      <c r="B34" s="26"/>
      <c r="C34" s="52">
        <v>1200</v>
      </c>
      <c r="D34" s="45">
        <v>1</v>
      </c>
      <c r="E34" s="44">
        <v>1</v>
      </c>
      <c r="F34" s="50">
        <v>1520</v>
      </c>
      <c r="G34" s="51"/>
      <c r="H34" s="44"/>
      <c r="I34" s="44"/>
      <c r="K34" s="5"/>
      <c r="L34" s="45">
        <v>1</v>
      </c>
      <c r="M34" s="44">
        <v>1</v>
      </c>
      <c r="N34" s="50">
        <v>40000</v>
      </c>
      <c r="O34" s="52">
        <f>15000</f>
        <v>15000</v>
      </c>
      <c r="P34" s="45">
        <v>17</v>
      </c>
      <c r="Q34" s="44">
        <v>18</v>
      </c>
      <c r="R34" s="50">
        <v>5000</v>
      </c>
      <c r="S34" s="52"/>
      <c r="T34" s="63"/>
      <c r="W34" t="str">
        <f>B18</f>
        <v>Equipo de Oficina</v>
      </c>
      <c r="X34" s="1">
        <f>B19</f>
        <v>260000</v>
      </c>
      <c r="AD34" s="63"/>
      <c r="AE34" s="63"/>
      <c r="AI34" s="58" t="str">
        <f>R25</f>
        <v>Almacen Papelería</v>
      </c>
      <c r="AJ34" s="12">
        <f>R26</f>
        <v>10000</v>
      </c>
      <c r="AK34" s="1">
        <f>SUM(AJ28:AJ34)</f>
        <v>554200</v>
      </c>
      <c r="AM34" t="s">
        <v>52</v>
      </c>
      <c r="AN34" s="12">
        <f>AJ19</f>
        <v>0</v>
      </c>
      <c r="AO34" s="1">
        <f>SUM(AN28:AN34)</f>
        <v>544720</v>
      </c>
    </row>
    <row r="35" spans="2:41" x14ac:dyDescent="0.25">
      <c r="C35" s="7"/>
      <c r="D35" s="45"/>
      <c r="E35" s="44"/>
      <c r="G35" s="5"/>
      <c r="H35" s="44"/>
      <c r="I35" s="44"/>
      <c r="J35" s="1"/>
      <c r="K35" s="5"/>
      <c r="L35" s="45"/>
      <c r="M35" s="44">
        <v>4</v>
      </c>
      <c r="N35" s="1">
        <v>90000</v>
      </c>
      <c r="O35" s="5"/>
      <c r="P35" s="45"/>
      <c r="Q35" s="44"/>
      <c r="S35" s="5"/>
      <c r="W35" t="str">
        <f>F18</f>
        <v>Equipo de Tienda</v>
      </c>
      <c r="X35" s="12">
        <f>F19</f>
        <v>100000</v>
      </c>
      <c r="Y35" s="12">
        <f>X34+X35</f>
        <v>360000</v>
      </c>
      <c r="AA35" t="s">
        <v>60</v>
      </c>
      <c r="AB35" s="12">
        <f>Y17</f>
        <v>-41170</v>
      </c>
      <c r="AC35" s="12">
        <f>SUM(AB33:AB35)</f>
        <v>358830</v>
      </c>
      <c r="AM35" s="44" t="s">
        <v>53</v>
      </c>
      <c r="AO35">
        <v>0</v>
      </c>
    </row>
    <row r="36" spans="2:41" x14ac:dyDescent="0.25">
      <c r="C36" s="7"/>
      <c r="D36" s="48"/>
      <c r="E36" s="44"/>
      <c r="F36" s="1"/>
      <c r="G36" s="7"/>
      <c r="H36" s="44"/>
      <c r="L36" s="45"/>
      <c r="M36" s="44">
        <v>14</v>
      </c>
      <c r="N36" s="12">
        <f>K20</f>
        <v>120000</v>
      </c>
      <c r="O36" s="20"/>
      <c r="P36" s="45"/>
      <c r="Q36" s="44"/>
      <c r="S36" s="5"/>
      <c r="AI36" s="44" t="s">
        <v>54</v>
      </c>
      <c r="AM36" s="10" t="s">
        <v>55</v>
      </c>
    </row>
    <row r="37" spans="2:41" ht="15.75" thickBot="1" x14ac:dyDescent="0.3">
      <c r="C37" s="5"/>
      <c r="D37" s="45"/>
      <c r="E37" s="44"/>
      <c r="G37" s="5"/>
      <c r="H37" s="44"/>
      <c r="L37" s="45"/>
      <c r="M37" s="44"/>
      <c r="N37" s="1">
        <f>N34+N35+N36-O34</f>
        <v>235000</v>
      </c>
      <c r="O37" s="5"/>
      <c r="P37" s="45"/>
      <c r="Q37" s="44"/>
      <c r="S37" s="5"/>
      <c r="W37" t="s">
        <v>61</v>
      </c>
      <c r="Y37" s="13">
        <f>Y30+Y35</f>
        <v>1128030</v>
      </c>
      <c r="AA37" t="s">
        <v>62</v>
      </c>
      <c r="AC37" s="13">
        <f>AC30+AC35</f>
        <v>1128030</v>
      </c>
      <c r="AI37" t="str">
        <f>B18</f>
        <v>Equipo de Oficina</v>
      </c>
      <c r="AJ37" s="1">
        <f>B19</f>
        <v>260000</v>
      </c>
      <c r="AM37" t="s">
        <v>57</v>
      </c>
      <c r="AN37" s="1">
        <f>O19</f>
        <v>400000</v>
      </c>
    </row>
    <row r="38" spans="2:41" ht="15.75" thickTop="1" x14ac:dyDescent="0.25">
      <c r="AI38" t="str">
        <f>F18</f>
        <v>Equipo de Tienda</v>
      </c>
      <c r="AJ38" s="12">
        <f>F19</f>
        <v>100000</v>
      </c>
      <c r="AK38" s="12">
        <f>AJ37+AJ38</f>
        <v>360000</v>
      </c>
      <c r="AM38" t="s">
        <v>60</v>
      </c>
      <c r="AN38" s="12">
        <f>AK20</f>
        <v>-30520</v>
      </c>
      <c r="AO38" s="12">
        <f>SUM(AN37:AN38)</f>
        <v>369480</v>
      </c>
    </row>
    <row r="40" spans="2:41" ht="15.75" thickBot="1" x14ac:dyDescent="0.3">
      <c r="AI40" t="s">
        <v>61</v>
      </c>
      <c r="AK40" s="13">
        <f>AK34+AK38</f>
        <v>914200</v>
      </c>
      <c r="AM40" t="s">
        <v>62</v>
      </c>
      <c r="AO40" s="13">
        <f>AO34+AO38</f>
        <v>914200</v>
      </c>
    </row>
    <row r="41" spans="2:41" ht="15.75" thickTop="1" x14ac:dyDescent="0.25"/>
  </sheetData>
  <mergeCells count="28">
    <mergeCell ref="G1:H1"/>
    <mergeCell ref="K1:M1"/>
    <mergeCell ref="AH1:AL1"/>
    <mergeCell ref="G2:H2"/>
    <mergeCell ref="K2:M2"/>
    <mergeCell ref="AH2:AL2"/>
    <mergeCell ref="V1:Z1"/>
    <mergeCell ref="V2:Z2"/>
    <mergeCell ref="B18:C18"/>
    <mergeCell ref="F18:G18"/>
    <mergeCell ref="J16:K16"/>
    <mergeCell ref="N18:O18"/>
    <mergeCell ref="R18:S18"/>
    <mergeCell ref="B7:C7"/>
    <mergeCell ref="F7:G7"/>
    <mergeCell ref="J7:K7"/>
    <mergeCell ref="N7:O7"/>
    <mergeCell ref="R7:S7"/>
    <mergeCell ref="B33:C33"/>
    <mergeCell ref="F33:G33"/>
    <mergeCell ref="J31:K31"/>
    <mergeCell ref="N33:O33"/>
    <mergeCell ref="R33:S33"/>
    <mergeCell ref="B25:C25"/>
    <mergeCell ref="F25:G25"/>
    <mergeCell ref="J23:K23"/>
    <mergeCell ref="N25:O25"/>
    <mergeCell ref="R25:S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C919-E6D1-47D3-B482-81835C34426D}">
  <dimension ref="A1:AD37"/>
  <sheetViews>
    <sheetView zoomScale="140" zoomScaleNormal="140" workbookViewId="0">
      <selection activeCell="B7" sqref="B7:G13"/>
    </sheetView>
  </sheetViews>
  <sheetFormatPr defaultRowHeight="15" x14ac:dyDescent="0.25"/>
  <cols>
    <col min="1" max="1" width="5.28515625" customWidth="1"/>
    <col min="2" max="2" width="9.5703125" customWidth="1"/>
    <col min="4" max="4" width="3.7109375" customWidth="1"/>
    <col min="5" max="5" width="4.140625" customWidth="1"/>
    <col min="8" max="8" width="7.5703125" customWidth="1"/>
    <col min="9" max="9" width="5.28515625" customWidth="1"/>
    <col min="10" max="10" width="9.85546875" customWidth="1"/>
    <col min="11" max="11" width="11.5703125" customWidth="1"/>
    <col min="12" max="12" width="4.5703125" customWidth="1"/>
    <col min="13" max="13" width="7" customWidth="1"/>
    <col min="16" max="16" width="3.5703125" customWidth="1"/>
    <col min="17" max="17" width="3" customWidth="1"/>
    <col min="18" max="18" width="9.85546875" customWidth="1"/>
    <col min="20" max="20" width="4.140625" customWidth="1"/>
    <col min="22" max="22" width="7.5703125" bestFit="1" customWidth="1"/>
    <col min="24" max="24" width="20.140625" bestFit="1" customWidth="1"/>
    <col min="28" max="28" width="11.42578125" customWidth="1"/>
  </cols>
  <sheetData>
    <row r="1" spans="1:27" x14ac:dyDescent="0.25">
      <c r="G1" s="66" t="s">
        <v>30</v>
      </c>
      <c r="H1" s="66"/>
      <c r="I1" s="42"/>
      <c r="J1" s="15"/>
      <c r="K1" s="66" t="s">
        <v>32</v>
      </c>
      <c r="L1" s="66"/>
      <c r="M1" s="66"/>
      <c r="W1" s="67" t="s">
        <v>107</v>
      </c>
      <c r="X1" s="67"/>
      <c r="Y1" s="67"/>
      <c r="Z1" s="67"/>
      <c r="AA1" s="67"/>
    </row>
    <row r="2" spans="1:27" x14ac:dyDescent="0.25">
      <c r="G2" s="68" t="s">
        <v>31</v>
      </c>
      <c r="H2" s="68"/>
      <c r="I2" s="46"/>
      <c r="J2" s="15"/>
      <c r="K2" s="68" t="s">
        <v>33</v>
      </c>
      <c r="L2" s="68"/>
      <c r="M2" s="68"/>
      <c r="W2" s="69" t="s">
        <v>108</v>
      </c>
      <c r="X2" s="69"/>
      <c r="Y2" s="69"/>
      <c r="Z2" s="69"/>
      <c r="AA2" s="69"/>
    </row>
    <row r="3" spans="1:27" x14ac:dyDescent="0.25">
      <c r="G3" s="42" t="s">
        <v>26</v>
      </c>
      <c r="H3" s="17" t="s">
        <v>27</v>
      </c>
      <c r="I3" s="46"/>
      <c r="J3" s="15"/>
      <c r="K3" s="42" t="s">
        <v>27</v>
      </c>
      <c r="L3" s="42"/>
      <c r="M3" s="17" t="s">
        <v>26</v>
      </c>
      <c r="W3" t="s">
        <v>105</v>
      </c>
      <c r="Z3" s="1">
        <f>C19</f>
        <v>31000</v>
      </c>
    </row>
    <row r="4" spans="1:27" x14ac:dyDescent="0.25">
      <c r="B4" t="s">
        <v>82</v>
      </c>
      <c r="C4" t="s">
        <v>83</v>
      </c>
      <c r="G4" s="15"/>
      <c r="H4" s="18"/>
      <c r="I4" s="47"/>
      <c r="J4" s="15"/>
      <c r="K4" s="15"/>
      <c r="L4" s="15"/>
      <c r="M4" s="18"/>
      <c r="V4" t="s">
        <v>44</v>
      </c>
      <c r="W4" t="s">
        <v>90</v>
      </c>
      <c r="Z4" s="56">
        <v>0</v>
      </c>
    </row>
    <row r="5" spans="1:27" x14ac:dyDescent="0.25">
      <c r="B5" s="1">
        <f>B8+F8+J8</f>
        <v>100000</v>
      </c>
      <c r="C5" s="1">
        <f>O8+S8</f>
        <v>100000</v>
      </c>
      <c r="D5" s="1"/>
      <c r="W5" t="s">
        <v>91</v>
      </c>
      <c r="Z5" s="1">
        <f>Z3-Z4</f>
        <v>31000</v>
      </c>
    </row>
    <row r="6" spans="1:27" x14ac:dyDescent="0.25">
      <c r="V6" t="s">
        <v>44</v>
      </c>
      <c r="W6" t="s">
        <v>92</v>
      </c>
    </row>
    <row r="7" spans="1:27" x14ac:dyDescent="0.25">
      <c r="B7" s="64" t="s">
        <v>63</v>
      </c>
      <c r="C7" s="64"/>
      <c r="D7" s="45"/>
      <c r="E7" s="41"/>
      <c r="F7" s="64" t="s">
        <v>64</v>
      </c>
      <c r="G7" s="64"/>
      <c r="J7" s="64" t="s">
        <v>81</v>
      </c>
      <c r="K7" s="64"/>
      <c r="L7" s="45"/>
      <c r="N7" s="64" t="s">
        <v>66</v>
      </c>
      <c r="O7" s="64"/>
      <c r="P7" s="45"/>
      <c r="R7" s="64" t="s">
        <v>23</v>
      </c>
      <c r="S7" s="64"/>
      <c r="W7" t="s">
        <v>93</v>
      </c>
      <c r="Y7" s="1">
        <f>F19</f>
        <v>9125</v>
      </c>
    </row>
    <row r="8" spans="1:27" x14ac:dyDescent="0.25">
      <c r="A8" s="41">
        <v>1</v>
      </c>
      <c r="B8" s="50">
        <v>5000</v>
      </c>
      <c r="C8" s="51">
        <v>400</v>
      </c>
      <c r="D8" s="45">
        <v>7</v>
      </c>
      <c r="E8" s="41">
        <v>1</v>
      </c>
      <c r="F8" s="50">
        <v>25000</v>
      </c>
      <c r="G8" s="52">
        <v>3000</v>
      </c>
      <c r="H8" s="41">
        <v>3</v>
      </c>
      <c r="I8" s="41">
        <v>1</v>
      </c>
      <c r="J8" s="50">
        <v>70000</v>
      </c>
      <c r="K8" s="51"/>
      <c r="L8" s="45"/>
      <c r="M8" s="41">
        <v>6</v>
      </c>
      <c r="N8" s="54">
        <v>5000</v>
      </c>
      <c r="O8" s="55">
        <v>25000</v>
      </c>
      <c r="P8" s="48">
        <v>1</v>
      </c>
      <c r="Q8" s="41"/>
      <c r="R8" s="26"/>
      <c r="S8" s="52">
        <v>75000</v>
      </c>
      <c r="T8" s="49">
        <v>1</v>
      </c>
      <c r="U8" s="41"/>
      <c r="W8" t="s">
        <v>94</v>
      </c>
      <c r="Y8" s="12">
        <f>J21</f>
        <v>4525</v>
      </c>
      <c r="Z8" s="12">
        <f>Y7+Y8</f>
        <v>13650</v>
      </c>
    </row>
    <row r="9" spans="1:27" x14ac:dyDescent="0.25">
      <c r="A9" s="41">
        <v>2</v>
      </c>
      <c r="B9" s="1">
        <v>10000</v>
      </c>
      <c r="C9" s="5">
        <v>250</v>
      </c>
      <c r="D9" s="45">
        <v>9</v>
      </c>
      <c r="E9" s="41">
        <v>10</v>
      </c>
      <c r="F9" s="1">
        <v>5000</v>
      </c>
      <c r="G9" s="7">
        <v>1000</v>
      </c>
      <c r="H9" s="41">
        <v>4</v>
      </c>
      <c r="I9" s="41"/>
      <c r="K9" s="5"/>
      <c r="L9" s="45"/>
      <c r="M9" s="41"/>
      <c r="O9" s="7">
        <f>O8-N8</f>
        <v>20000</v>
      </c>
      <c r="P9" s="45" t="s">
        <v>89</v>
      </c>
      <c r="Q9" s="41"/>
      <c r="S9" s="5"/>
      <c r="T9" s="41"/>
      <c r="U9" s="41"/>
      <c r="W9" t="s">
        <v>95</v>
      </c>
      <c r="Z9" s="1">
        <f>Z5-Z8</f>
        <v>17350</v>
      </c>
    </row>
    <row r="10" spans="1:27" x14ac:dyDescent="0.25">
      <c r="A10" s="41"/>
      <c r="B10" s="19"/>
      <c r="C10" s="27">
        <v>5000</v>
      </c>
      <c r="D10" s="48">
        <v>10</v>
      </c>
      <c r="E10" s="41"/>
      <c r="G10" s="7">
        <v>5000</v>
      </c>
      <c r="H10" s="41">
        <v>6</v>
      </c>
      <c r="I10" s="41"/>
      <c r="K10" s="5"/>
      <c r="L10" s="45"/>
      <c r="M10" s="41"/>
      <c r="O10" s="5"/>
      <c r="P10" s="45"/>
      <c r="Q10" s="41"/>
      <c r="S10" s="5"/>
      <c r="T10" s="41"/>
      <c r="U10" s="41"/>
      <c r="V10" t="s">
        <v>96</v>
      </c>
      <c r="W10" t="s">
        <v>97</v>
      </c>
      <c r="Y10" s="1">
        <f>C23</f>
        <v>90</v>
      </c>
    </row>
    <row r="11" spans="1:27" x14ac:dyDescent="0.25">
      <c r="A11" s="41"/>
      <c r="B11" s="21">
        <f>SUM(B8:B10)</f>
        <v>15000</v>
      </c>
      <c r="C11" s="22">
        <f>SUM(C8:C10)</f>
        <v>5650</v>
      </c>
      <c r="D11" s="45"/>
      <c r="E11" s="41"/>
      <c r="G11" s="7">
        <f>F18+J19</f>
        <v>9000</v>
      </c>
      <c r="H11" s="41">
        <v>11</v>
      </c>
      <c r="I11" s="41"/>
      <c r="K11" s="5"/>
      <c r="L11" s="45"/>
      <c r="M11" s="41"/>
      <c r="O11" s="5"/>
      <c r="P11" s="45"/>
      <c r="Q11" s="41"/>
      <c r="S11" s="5"/>
      <c r="T11" s="41"/>
      <c r="U11" s="41"/>
      <c r="V11" t="s">
        <v>44</v>
      </c>
      <c r="W11" t="s">
        <v>98</v>
      </c>
      <c r="Y11" s="1">
        <v>0</v>
      </c>
    </row>
    <row r="12" spans="1:27" x14ac:dyDescent="0.25">
      <c r="A12" s="41" t="s">
        <v>89</v>
      </c>
      <c r="B12" s="1">
        <f>B11-C11</f>
        <v>9350</v>
      </c>
      <c r="C12" s="5"/>
      <c r="D12" s="41"/>
      <c r="E12" s="41"/>
      <c r="F12" s="19"/>
      <c r="G12" s="20">
        <v>4500</v>
      </c>
      <c r="H12" s="41">
        <v>13</v>
      </c>
      <c r="I12" s="41"/>
      <c r="L12" s="41"/>
      <c r="M12" s="41"/>
      <c r="P12" s="41"/>
      <c r="Q12" s="41"/>
      <c r="T12" s="41"/>
      <c r="U12" s="41"/>
      <c r="V12" t="s">
        <v>96</v>
      </c>
      <c r="W12" t="s">
        <v>99</v>
      </c>
      <c r="Y12" s="1">
        <v>0</v>
      </c>
    </row>
    <row r="13" spans="1:27" x14ac:dyDescent="0.25">
      <c r="A13" s="41"/>
      <c r="B13" s="1"/>
      <c r="C13" s="32"/>
      <c r="D13" s="41"/>
      <c r="E13" s="41"/>
      <c r="F13" s="21">
        <f>SUM(F8:F12)</f>
        <v>30000</v>
      </c>
      <c r="G13" s="28">
        <f>SUM(G8:G12)</f>
        <v>22500</v>
      </c>
      <c r="H13" s="41"/>
      <c r="I13" s="41"/>
      <c r="L13" s="41"/>
      <c r="M13" s="41"/>
      <c r="P13" s="41"/>
      <c r="Q13" s="41"/>
      <c r="T13" s="41"/>
      <c r="U13" s="41"/>
      <c r="V13" t="s">
        <v>44</v>
      </c>
      <c r="W13" t="s">
        <v>100</v>
      </c>
      <c r="Y13" s="12">
        <v>0</v>
      </c>
      <c r="Z13" s="12">
        <f>Y10+Y12-Y11-Y13</f>
        <v>90</v>
      </c>
    </row>
    <row r="14" spans="1:27" x14ac:dyDescent="0.25">
      <c r="A14" s="41"/>
      <c r="D14" s="41"/>
      <c r="E14" s="41" t="s">
        <v>89</v>
      </c>
      <c r="F14" s="1">
        <f>F13-G13</f>
        <v>7500</v>
      </c>
      <c r="G14" s="53"/>
      <c r="H14" s="41"/>
      <c r="I14" s="41"/>
      <c r="L14" s="41"/>
      <c r="M14" s="41"/>
      <c r="P14" s="41"/>
      <c r="Q14" s="41"/>
      <c r="T14" s="41"/>
      <c r="U14" s="41"/>
      <c r="W14" t="s">
        <v>101</v>
      </c>
      <c r="Z14" s="1">
        <f>Z9+Z13</f>
        <v>17440</v>
      </c>
    </row>
    <row r="15" spans="1:27" x14ac:dyDescent="0.25">
      <c r="A15" s="41"/>
      <c r="B15" s="64" t="s">
        <v>84</v>
      </c>
      <c r="C15" s="64"/>
      <c r="D15" s="45"/>
      <c r="E15" s="41"/>
      <c r="F15" s="64" t="s">
        <v>85</v>
      </c>
      <c r="G15" s="64"/>
      <c r="H15" s="41"/>
      <c r="I15" s="41"/>
      <c r="J15" s="65" t="s">
        <v>86</v>
      </c>
      <c r="K15" s="65"/>
      <c r="L15" s="45"/>
      <c r="M15" s="41"/>
      <c r="N15" s="64" t="s">
        <v>42</v>
      </c>
      <c r="O15" s="64"/>
      <c r="P15" s="45"/>
      <c r="Q15" s="41"/>
      <c r="R15" s="64" t="s">
        <v>87</v>
      </c>
      <c r="S15" s="64"/>
      <c r="T15" s="41"/>
      <c r="U15" s="41"/>
      <c r="W15" t="s">
        <v>102</v>
      </c>
      <c r="Y15" s="1">
        <f>Z14*0.3</f>
        <v>5232</v>
      </c>
    </row>
    <row r="16" spans="1:27" s="26" customFormat="1" x14ac:dyDescent="0.25">
      <c r="A16" s="41"/>
      <c r="C16" s="52">
        <v>10000</v>
      </c>
      <c r="D16" s="45">
        <v>2</v>
      </c>
      <c r="E16" s="41">
        <v>3</v>
      </c>
      <c r="F16" s="50">
        <v>3000</v>
      </c>
      <c r="G16" s="51"/>
      <c r="H16" s="41"/>
      <c r="I16" s="41">
        <v>4</v>
      </c>
      <c r="J16" s="50">
        <v>1000</v>
      </c>
      <c r="K16" s="51"/>
      <c r="L16" s="45"/>
      <c r="M16" s="41">
        <v>5</v>
      </c>
      <c r="N16" s="50">
        <v>12000</v>
      </c>
      <c r="O16" s="51"/>
      <c r="P16" s="45"/>
      <c r="Q16" s="41">
        <v>8</v>
      </c>
      <c r="R16" s="50">
        <v>9000</v>
      </c>
      <c r="S16" s="51"/>
      <c r="T16" s="41"/>
      <c r="U16" s="41"/>
      <c r="V16"/>
      <c r="W16" t="s">
        <v>103</v>
      </c>
      <c r="X16"/>
      <c r="Y16" s="12">
        <f>Z14*0.1</f>
        <v>1744</v>
      </c>
      <c r="Z16" s="12">
        <f>Y15+Y16</f>
        <v>6976</v>
      </c>
    </row>
    <row r="17" spans="1:30" ht="15.75" thickBot="1" x14ac:dyDescent="0.3">
      <c r="A17" s="41"/>
      <c r="C17" s="7">
        <v>12000</v>
      </c>
      <c r="D17" s="45">
        <v>5</v>
      </c>
      <c r="E17" s="41">
        <v>9</v>
      </c>
      <c r="F17">
        <v>125</v>
      </c>
      <c r="G17" s="5"/>
      <c r="H17" s="41"/>
      <c r="I17" s="41">
        <v>7</v>
      </c>
      <c r="J17">
        <v>400</v>
      </c>
      <c r="K17" s="5"/>
      <c r="L17" s="45"/>
      <c r="M17" s="41"/>
      <c r="O17" s="5"/>
      <c r="P17" s="45"/>
      <c r="Q17" s="41">
        <v>12</v>
      </c>
      <c r="R17" s="19">
        <v>90</v>
      </c>
      <c r="S17" s="20"/>
      <c r="T17" s="41"/>
      <c r="U17" s="41"/>
      <c r="W17" t="s">
        <v>104</v>
      </c>
      <c r="Z17" s="57">
        <f>Z14-Z16</f>
        <v>10464</v>
      </c>
    </row>
    <row r="18" spans="1:30" ht="15.75" thickTop="1" x14ac:dyDescent="0.25">
      <c r="A18" s="41"/>
      <c r="B18" s="19"/>
      <c r="C18" s="27">
        <v>9000</v>
      </c>
      <c r="D18" s="48">
        <v>8</v>
      </c>
      <c r="E18" s="41">
        <v>11</v>
      </c>
      <c r="F18" s="12">
        <v>6000</v>
      </c>
      <c r="G18" s="27"/>
      <c r="H18" s="41"/>
      <c r="I18" s="41">
        <v>9</v>
      </c>
      <c r="J18">
        <v>125</v>
      </c>
      <c r="K18" s="5"/>
      <c r="L18" s="45"/>
      <c r="M18" s="41"/>
      <c r="O18" s="5"/>
      <c r="P18" s="45"/>
      <c r="Q18" s="41" t="s">
        <v>89</v>
      </c>
      <c r="R18" s="1">
        <f>SUM(R16:R17)</f>
        <v>9090</v>
      </c>
      <c r="S18" s="5"/>
      <c r="T18" s="41"/>
      <c r="U18" s="41"/>
    </row>
    <row r="19" spans="1:30" x14ac:dyDescent="0.25">
      <c r="A19" s="41"/>
      <c r="C19" s="7">
        <f>SUM(C16:C18)</f>
        <v>31000</v>
      </c>
      <c r="D19" s="45" t="s">
        <v>89</v>
      </c>
      <c r="E19" s="41" t="s">
        <v>89</v>
      </c>
      <c r="F19" s="1">
        <f>SUM(F16:F18)</f>
        <v>9125</v>
      </c>
      <c r="G19" s="5"/>
      <c r="H19" s="41"/>
      <c r="I19" s="41">
        <v>11</v>
      </c>
      <c r="J19" s="1">
        <v>3000</v>
      </c>
      <c r="K19" s="5"/>
      <c r="L19" s="45"/>
      <c r="M19" s="41"/>
      <c r="O19" s="5"/>
      <c r="P19" s="45"/>
      <c r="Q19" s="41"/>
      <c r="S19" s="5"/>
      <c r="T19" s="41"/>
      <c r="U19" s="41"/>
    </row>
    <row r="20" spans="1:30" x14ac:dyDescent="0.25">
      <c r="D20" s="41"/>
      <c r="E20" s="41"/>
      <c r="I20" s="41"/>
      <c r="J20" s="12">
        <v>0</v>
      </c>
      <c r="K20" s="27"/>
      <c r="P20" s="41"/>
      <c r="Q20" s="41"/>
      <c r="Y20" s="41"/>
      <c r="Z20" s="41"/>
      <c r="AA20" s="41"/>
      <c r="AB20" s="41"/>
      <c r="AC20" s="41"/>
    </row>
    <row r="21" spans="1:30" x14ac:dyDescent="0.25">
      <c r="I21" s="41" t="s">
        <v>89</v>
      </c>
      <c r="J21" s="1">
        <f>SUM(J16:J20)</f>
        <v>4525</v>
      </c>
      <c r="K21" s="5"/>
      <c r="Y21" s="9" t="s">
        <v>1</v>
      </c>
      <c r="Z21" s="9"/>
      <c r="AA21" s="9"/>
      <c r="AB21" s="9"/>
      <c r="AC21" s="9"/>
    </row>
    <row r="22" spans="1:30" x14ac:dyDescent="0.25">
      <c r="B22" s="64" t="s">
        <v>88</v>
      </c>
      <c r="C22" s="64"/>
      <c r="D22" s="45"/>
      <c r="E22" s="41"/>
      <c r="F22" s="64" t="s">
        <v>109</v>
      </c>
      <c r="G22" s="64"/>
      <c r="H22" s="41"/>
      <c r="I22" s="41"/>
      <c r="J22" s="65"/>
      <c r="K22" s="65"/>
      <c r="L22" s="45"/>
      <c r="M22" s="41"/>
      <c r="N22" s="64"/>
      <c r="O22" s="64"/>
      <c r="P22" s="45"/>
      <c r="Q22" s="41"/>
      <c r="R22" s="64"/>
      <c r="S22" s="64"/>
      <c r="Y22" s="41" t="s">
        <v>106</v>
      </c>
      <c r="Z22" s="41"/>
      <c r="AA22" s="41"/>
      <c r="AB22" s="41"/>
      <c r="AC22" s="41"/>
    </row>
    <row r="23" spans="1:30" x14ac:dyDescent="0.25">
      <c r="B23" s="26"/>
      <c r="C23" s="52">
        <v>90</v>
      </c>
      <c r="D23" s="45">
        <v>12</v>
      </c>
      <c r="E23" s="41">
        <v>13</v>
      </c>
      <c r="F23" s="50">
        <v>4500</v>
      </c>
      <c r="G23" s="51"/>
      <c r="H23" s="41"/>
      <c r="I23" s="41"/>
      <c r="J23" s="50"/>
      <c r="K23" s="51"/>
      <c r="L23" s="45"/>
      <c r="M23" s="41"/>
      <c r="N23" s="50"/>
      <c r="O23" s="51"/>
      <c r="P23" s="45"/>
      <c r="Q23" s="41"/>
      <c r="R23" s="50"/>
      <c r="S23" s="51"/>
      <c r="X23" s="10" t="s">
        <v>36</v>
      </c>
      <c r="AB23" s="10" t="s">
        <v>37</v>
      </c>
    </row>
    <row r="24" spans="1:30" x14ac:dyDescent="0.25">
      <c r="C24" s="7"/>
      <c r="D24" s="45"/>
      <c r="E24" s="41"/>
      <c r="G24" s="5"/>
      <c r="H24" s="41"/>
      <c r="I24" s="41"/>
      <c r="K24" s="5"/>
      <c r="L24" s="45"/>
      <c r="M24" s="41"/>
      <c r="O24" s="5"/>
      <c r="P24" s="45"/>
      <c r="Q24" s="41"/>
      <c r="S24" s="5"/>
      <c r="X24" s="41" t="s">
        <v>38</v>
      </c>
      <c r="AB24" s="41" t="s">
        <v>39</v>
      </c>
    </row>
    <row r="25" spans="1:30" x14ac:dyDescent="0.25">
      <c r="C25" s="7"/>
      <c r="D25" s="48"/>
      <c r="E25" s="41"/>
      <c r="F25" s="1"/>
      <c r="G25" s="7"/>
      <c r="H25" s="41"/>
      <c r="I25" s="41"/>
      <c r="K25" s="5"/>
      <c r="L25" s="45"/>
      <c r="M25" s="41"/>
      <c r="O25" s="5"/>
      <c r="P25" s="45"/>
      <c r="Q25" s="41"/>
      <c r="S25" s="5"/>
      <c r="X25" t="str">
        <f>B7</f>
        <v>Caja</v>
      </c>
      <c r="Y25" s="1">
        <f>B12</f>
        <v>9350</v>
      </c>
      <c r="AB25" t="str">
        <f>N7</f>
        <v>Acreedores</v>
      </c>
      <c r="AC25" s="1">
        <f>O9</f>
        <v>20000</v>
      </c>
    </row>
    <row r="26" spans="1:30" x14ac:dyDescent="0.25">
      <c r="C26" s="5"/>
      <c r="D26" s="45"/>
      <c r="E26" s="41"/>
      <c r="G26" s="5"/>
      <c r="H26" s="41"/>
      <c r="I26" s="41"/>
      <c r="J26" s="1"/>
      <c r="K26" s="5"/>
      <c r="L26" s="45"/>
      <c r="M26" s="41"/>
      <c r="O26" s="5"/>
      <c r="P26" s="45"/>
      <c r="Q26" s="41"/>
      <c r="S26" s="5"/>
      <c r="X26" t="str">
        <f>F7</f>
        <v>Bancos</v>
      </c>
      <c r="Y26" s="1">
        <f>F14</f>
        <v>7500</v>
      </c>
      <c r="AB26" t="s">
        <v>43</v>
      </c>
      <c r="AC26" s="1">
        <v>0</v>
      </c>
    </row>
    <row r="27" spans="1:30" x14ac:dyDescent="0.25">
      <c r="X27" t="str">
        <f>N15</f>
        <v>Clientes</v>
      </c>
      <c r="Y27" s="1">
        <f>N16</f>
        <v>12000</v>
      </c>
      <c r="AB27" t="s">
        <v>46</v>
      </c>
      <c r="AC27" s="1">
        <v>0</v>
      </c>
    </row>
    <row r="28" spans="1:30" x14ac:dyDescent="0.25">
      <c r="X28" s="58" t="str">
        <f>R15</f>
        <v>Documentos x Cobrar</v>
      </c>
      <c r="Y28" s="1">
        <f>R18</f>
        <v>9090</v>
      </c>
      <c r="AB28" t="s">
        <v>48</v>
      </c>
      <c r="AC28" s="1">
        <v>0</v>
      </c>
    </row>
    <row r="29" spans="1:30" x14ac:dyDescent="0.25">
      <c r="X29" s="58" t="str">
        <f>F22</f>
        <v>Rentas Pags x Ant</v>
      </c>
      <c r="Y29" s="1">
        <f>F23</f>
        <v>4500</v>
      </c>
      <c r="AB29" t="s">
        <v>50</v>
      </c>
      <c r="AC29" s="1">
        <f>Y15</f>
        <v>5232</v>
      </c>
    </row>
    <row r="30" spans="1:30" x14ac:dyDescent="0.25">
      <c r="X30" s="58" t="s">
        <v>51</v>
      </c>
      <c r="Y30" s="12">
        <f>'[1]Estado Costo de Pr y Vts 1.4c'!AA26</f>
        <v>0</v>
      </c>
      <c r="Z30" s="1">
        <f>SUM(Y25:Y30)</f>
        <v>42440</v>
      </c>
      <c r="AB30" t="s">
        <v>52</v>
      </c>
      <c r="AC30" s="12">
        <f>Y16</f>
        <v>1744</v>
      </c>
      <c r="AD30" s="1">
        <f>SUM(AC25:AC30)</f>
        <v>26976</v>
      </c>
    </row>
    <row r="31" spans="1:30" x14ac:dyDescent="0.25">
      <c r="AB31" s="41" t="s">
        <v>53</v>
      </c>
      <c r="AD31">
        <v>0</v>
      </c>
    </row>
    <row r="32" spans="1:30" x14ac:dyDescent="0.25">
      <c r="X32" s="41" t="s">
        <v>54</v>
      </c>
      <c r="AB32" s="10" t="s">
        <v>55</v>
      </c>
    </row>
    <row r="33" spans="24:30" x14ac:dyDescent="0.25">
      <c r="X33" t="str">
        <f>J7</f>
        <v>Equipo de Oficina</v>
      </c>
      <c r="Y33" s="1">
        <f>J8</f>
        <v>70000</v>
      </c>
      <c r="AB33" t="s">
        <v>57</v>
      </c>
      <c r="AC33" s="1">
        <f>S8</f>
        <v>75000</v>
      </c>
    </row>
    <row r="34" spans="24:30" x14ac:dyDescent="0.25">
      <c r="Y34" s="12"/>
      <c r="Z34" s="12">
        <f>Y33+Y34</f>
        <v>70000</v>
      </c>
      <c r="AB34" t="s">
        <v>60</v>
      </c>
      <c r="AC34" s="12">
        <f>Z17</f>
        <v>10464</v>
      </c>
      <c r="AD34" s="12">
        <f>SUM(AC33:AC34)</f>
        <v>85464</v>
      </c>
    </row>
    <row r="36" spans="24:30" ht="15.75" thickBot="1" x14ac:dyDescent="0.3">
      <c r="X36" t="s">
        <v>61</v>
      </c>
      <c r="Z36" s="13">
        <f>Z30+Z34</f>
        <v>112440</v>
      </c>
      <c r="AB36" t="s">
        <v>62</v>
      </c>
      <c r="AD36" s="13">
        <f>AD30+AD34</f>
        <v>112440</v>
      </c>
    </row>
    <row r="37" spans="24:30" ht="15.75" thickTop="1" x14ac:dyDescent="0.25"/>
  </sheetData>
  <mergeCells count="21">
    <mergeCell ref="N22:O22"/>
    <mergeCell ref="R22:S22"/>
    <mergeCell ref="W1:AA1"/>
    <mergeCell ref="W2:AA2"/>
    <mergeCell ref="G1:H1"/>
    <mergeCell ref="K1:M1"/>
    <mergeCell ref="G2:H2"/>
    <mergeCell ref="K2:M2"/>
    <mergeCell ref="N7:O7"/>
    <mergeCell ref="R7:S7"/>
    <mergeCell ref="N15:O15"/>
    <mergeCell ref="R15:S15"/>
    <mergeCell ref="B22:C22"/>
    <mergeCell ref="F22:G22"/>
    <mergeCell ref="J22:K22"/>
    <mergeCell ref="B7:C7"/>
    <mergeCell ref="F7:G7"/>
    <mergeCell ref="J7:K7"/>
    <mergeCell ref="B15:C15"/>
    <mergeCell ref="F15:G15"/>
    <mergeCell ref="J15:K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E130-8812-473C-A94E-644553AFE8DE}">
  <dimension ref="B2:S29"/>
  <sheetViews>
    <sheetView zoomScale="160" zoomScaleNormal="160" workbookViewId="0">
      <selection activeCell="K29" sqref="K29"/>
    </sheetView>
  </sheetViews>
  <sheetFormatPr defaultRowHeight="15" x14ac:dyDescent="0.25"/>
  <cols>
    <col min="1" max="1" width="2.85546875" customWidth="1"/>
    <col min="4" max="4" width="4.42578125" customWidth="1"/>
    <col min="5" max="5" width="2.42578125" bestFit="1" customWidth="1"/>
    <col min="6" max="6" width="11.140625" customWidth="1"/>
    <col min="9" max="9" width="12.28515625" customWidth="1"/>
  </cols>
  <sheetData>
    <row r="2" spans="2:19" x14ac:dyDescent="0.25">
      <c r="F2" s="66" t="s">
        <v>30</v>
      </c>
      <c r="G2" s="66"/>
      <c r="H2" s="15"/>
      <c r="I2" s="66" t="s">
        <v>32</v>
      </c>
      <c r="J2" s="66"/>
    </row>
    <row r="3" spans="2:19" x14ac:dyDescent="0.25">
      <c r="F3" s="68" t="s">
        <v>31</v>
      </c>
      <c r="G3" s="68"/>
      <c r="H3" s="15"/>
      <c r="I3" s="68" t="s">
        <v>33</v>
      </c>
      <c r="J3" s="68"/>
    </row>
    <row r="4" spans="2:19" x14ac:dyDescent="0.25">
      <c r="F4" s="16" t="s">
        <v>26</v>
      </c>
      <c r="G4" s="17" t="s">
        <v>27</v>
      </c>
      <c r="H4" s="15"/>
      <c r="I4" s="16" t="s">
        <v>27</v>
      </c>
      <c r="J4" s="17" t="s">
        <v>26</v>
      </c>
    </row>
    <row r="5" spans="2:19" x14ac:dyDescent="0.25">
      <c r="F5" s="15"/>
      <c r="G5" s="18"/>
      <c r="H5" s="15"/>
      <c r="I5" s="15"/>
      <c r="J5" s="18"/>
    </row>
    <row r="6" spans="2:19" x14ac:dyDescent="0.25">
      <c r="G6" s="5"/>
      <c r="J6" s="5"/>
    </row>
    <row r="7" spans="2:19" x14ac:dyDescent="0.25">
      <c r="B7" s="69"/>
      <c r="C7" s="69"/>
      <c r="F7" s="69"/>
      <c r="G7" s="69"/>
    </row>
    <row r="8" spans="2:19" x14ac:dyDescent="0.25">
      <c r="B8" s="64" t="s">
        <v>63</v>
      </c>
      <c r="C8" s="64"/>
      <c r="D8" s="14"/>
      <c r="E8" s="14"/>
      <c r="F8" s="64" t="s">
        <v>72</v>
      </c>
      <c r="G8" s="64"/>
      <c r="H8" s="14"/>
      <c r="I8" s="14"/>
      <c r="J8" s="64" t="s">
        <v>73</v>
      </c>
      <c r="K8" s="64"/>
      <c r="L8" s="14"/>
      <c r="M8" s="14"/>
      <c r="N8" s="70" t="s">
        <v>41</v>
      </c>
      <c r="O8" s="70"/>
      <c r="P8" s="14"/>
      <c r="Q8" s="14"/>
      <c r="R8" s="70"/>
      <c r="S8" s="70"/>
    </row>
    <row r="9" spans="2:19" x14ac:dyDescent="0.25">
      <c r="B9" s="1">
        <v>10</v>
      </c>
      <c r="C9" s="24">
        <v>2</v>
      </c>
      <c r="D9" s="25"/>
      <c r="E9" s="26"/>
      <c r="F9" s="1"/>
      <c r="G9" s="24">
        <v>10</v>
      </c>
      <c r="H9" s="25"/>
      <c r="I9" s="26"/>
      <c r="J9" s="1">
        <v>2</v>
      </c>
      <c r="K9" s="24"/>
      <c r="L9" s="25"/>
      <c r="M9" s="26"/>
      <c r="N9" s="1">
        <v>1</v>
      </c>
      <c r="O9" s="24">
        <v>2</v>
      </c>
      <c r="P9" s="25"/>
      <c r="Q9" s="26"/>
      <c r="R9" s="1"/>
      <c r="S9" s="24"/>
    </row>
    <row r="10" spans="2:19" x14ac:dyDescent="0.25">
      <c r="B10" s="19">
        <v>5</v>
      </c>
      <c r="C10" s="20">
        <v>1</v>
      </c>
      <c r="D10" s="14"/>
      <c r="E10" s="14"/>
      <c r="F10" s="19"/>
      <c r="G10" s="20">
        <v>5</v>
      </c>
      <c r="H10" s="14"/>
      <c r="I10" s="14"/>
      <c r="J10" s="19">
        <v>2</v>
      </c>
      <c r="K10" s="20"/>
      <c r="L10" s="14"/>
      <c r="M10" s="14"/>
      <c r="N10" s="12">
        <v>1</v>
      </c>
      <c r="O10" s="20"/>
      <c r="P10" s="14"/>
      <c r="Q10" s="14"/>
      <c r="R10" s="12"/>
      <c r="S10" s="27"/>
    </row>
    <row r="11" spans="2:19" x14ac:dyDescent="0.25">
      <c r="B11" s="1">
        <f>B9+B10-C9-C10</f>
        <v>12</v>
      </c>
      <c r="D11" s="14"/>
      <c r="E11" s="14"/>
      <c r="G11" s="1">
        <f>G9+G10</f>
        <v>15</v>
      </c>
      <c r="H11" s="14"/>
      <c r="I11" s="14"/>
      <c r="J11" s="1">
        <f>SUM(J9:J10)</f>
        <v>4</v>
      </c>
      <c r="L11" s="14"/>
      <c r="M11" s="14"/>
      <c r="O11" s="1">
        <f>O9-N9-N10</f>
        <v>0</v>
      </c>
      <c r="P11" s="14"/>
      <c r="Q11" s="14"/>
    </row>
    <row r="13" spans="2:19" x14ac:dyDescent="0.25">
      <c r="B13" s="69"/>
      <c r="C13" s="69"/>
      <c r="F13" s="69"/>
      <c r="G13" s="69"/>
    </row>
    <row r="14" spans="2:19" x14ac:dyDescent="0.25">
      <c r="B14" s="64"/>
      <c r="C14" s="64"/>
      <c r="D14" s="14"/>
      <c r="E14" s="14"/>
      <c r="F14" s="64"/>
      <c r="G14" s="64"/>
      <c r="H14" s="14"/>
      <c r="I14" s="14"/>
      <c r="J14" s="64"/>
      <c r="K14" s="64"/>
      <c r="N14" s="64" t="s">
        <v>74</v>
      </c>
      <c r="O14" s="64"/>
    </row>
    <row r="15" spans="2:19" x14ac:dyDescent="0.25">
      <c r="B15" s="1"/>
      <c r="C15" s="24"/>
      <c r="D15" s="25"/>
      <c r="E15" s="26"/>
      <c r="F15" s="21"/>
      <c r="G15" s="28"/>
      <c r="H15" s="25"/>
      <c r="I15" s="26"/>
      <c r="J15" s="1"/>
      <c r="K15" s="24"/>
      <c r="N15" s="1"/>
      <c r="O15" s="24">
        <v>1</v>
      </c>
    </row>
    <row r="16" spans="2:19" ht="15.75" thickBot="1" x14ac:dyDescent="0.3">
      <c r="C16" s="5"/>
      <c r="D16" s="14"/>
      <c r="E16" s="14"/>
      <c r="F16" s="1"/>
      <c r="G16" s="7"/>
      <c r="H16" s="14"/>
      <c r="I16" s="14"/>
      <c r="K16" s="5"/>
      <c r="O16" s="5"/>
    </row>
    <row r="17" spans="2:11" ht="15.75" thickBot="1" x14ac:dyDescent="0.3">
      <c r="F17" s="38"/>
      <c r="G17" s="39" t="s">
        <v>75</v>
      </c>
      <c r="H17" s="40" t="s">
        <v>76</v>
      </c>
    </row>
    <row r="18" spans="2:11" x14ac:dyDescent="0.25">
      <c r="F18" s="29" t="str">
        <f>B8</f>
        <v>Caja</v>
      </c>
      <c r="G18" s="30">
        <f>B11</f>
        <v>12</v>
      </c>
      <c r="H18" s="31"/>
    </row>
    <row r="19" spans="2:11" x14ac:dyDescent="0.25">
      <c r="F19" s="29" t="s">
        <v>77</v>
      </c>
      <c r="G19" s="30">
        <f>J11</f>
        <v>4</v>
      </c>
      <c r="H19" s="31"/>
    </row>
    <row r="20" spans="2:11" x14ac:dyDescent="0.25">
      <c r="F20" s="29" t="s">
        <v>41</v>
      </c>
      <c r="G20" s="32"/>
      <c r="H20" s="33">
        <f>O11</f>
        <v>0</v>
      </c>
    </row>
    <row r="21" spans="2:11" x14ac:dyDescent="0.25">
      <c r="F21" s="29" t="s">
        <v>78</v>
      </c>
      <c r="G21" s="32"/>
      <c r="H21" s="33">
        <f>O15</f>
        <v>1</v>
      </c>
    </row>
    <row r="22" spans="2:11" x14ac:dyDescent="0.25">
      <c r="F22" s="29" t="s">
        <v>79</v>
      </c>
      <c r="G22" s="12"/>
      <c r="H22" s="34">
        <f>G11</f>
        <v>15</v>
      </c>
    </row>
    <row r="23" spans="2:11" ht="15.75" thickBot="1" x14ac:dyDescent="0.3">
      <c r="F23" s="35" t="s">
        <v>80</v>
      </c>
      <c r="G23" s="36">
        <f>SUM(G18:G22)</f>
        <v>16</v>
      </c>
      <c r="H23" s="37">
        <f>SUM(H20:H22)</f>
        <v>16</v>
      </c>
    </row>
    <row r="27" spans="2:11" x14ac:dyDescent="0.25">
      <c r="B27" s="64" t="s">
        <v>64</v>
      </c>
      <c r="C27" s="64"/>
      <c r="D27" s="23"/>
      <c r="E27" s="23"/>
      <c r="F27" s="64" t="s">
        <v>66</v>
      </c>
      <c r="G27" s="64"/>
      <c r="H27" s="23"/>
      <c r="I27" s="23"/>
      <c r="J27" s="64" t="s">
        <v>72</v>
      </c>
      <c r="K27" s="64"/>
    </row>
    <row r="28" spans="2:11" x14ac:dyDescent="0.25">
      <c r="B28" s="1">
        <v>100000</v>
      </c>
      <c r="C28" s="24"/>
      <c r="D28" s="25"/>
      <c r="E28" s="26"/>
      <c r="F28" s="21"/>
      <c r="G28" s="28">
        <v>100000</v>
      </c>
      <c r="H28" s="25"/>
      <c r="I28" s="26"/>
      <c r="J28" s="1"/>
      <c r="K28" s="24">
        <v>200000</v>
      </c>
    </row>
    <row r="29" spans="2:11" x14ac:dyDescent="0.25">
      <c r="B29" s="1">
        <v>200000</v>
      </c>
      <c r="C29" s="5"/>
      <c r="D29" s="23"/>
      <c r="E29" s="23"/>
      <c r="F29" s="1"/>
      <c r="G29" s="7"/>
      <c r="H29" s="23"/>
      <c r="I29" s="23"/>
      <c r="K29" s="5"/>
    </row>
  </sheetData>
  <mergeCells count="20">
    <mergeCell ref="B27:C27"/>
    <mergeCell ref="F27:G27"/>
    <mergeCell ref="J27:K27"/>
    <mergeCell ref="R8:S8"/>
    <mergeCell ref="B13:C13"/>
    <mergeCell ref="F13:G13"/>
    <mergeCell ref="B14:C14"/>
    <mergeCell ref="F14:G14"/>
    <mergeCell ref="J14:K14"/>
    <mergeCell ref="N14:O14"/>
    <mergeCell ref="B8:C8"/>
    <mergeCell ref="F8:G8"/>
    <mergeCell ref="J8:K8"/>
    <mergeCell ref="N8:O8"/>
    <mergeCell ref="F2:G2"/>
    <mergeCell ref="I2:J2"/>
    <mergeCell ref="F3:G3"/>
    <mergeCell ref="I3:J3"/>
    <mergeCell ref="B7:C7"/>
    <mergeCell ref="F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C5C5-CFE2-4648-82EC-AFDB1A947612}">
  <dimension ref="B2:S16"/>
  <sheetViews>
    <sheetView zoomScale="160" zoomScaleNormal="160" workbookViewId="0">
      <selection activeCell="J15" sqref="J15"/>
    </sheetView>
  </sheetViews>
  <sheetFormatPr defaultRowHeight="15" x14ac:dyDescent="0.25"/>
  <cols>
    <col min="1" max="1" width="2.85546875" customWidth="1"/>
    <col min="4" max="4" width="4.42578125" customWidth="1"/>
    <col min="5" max="5" width="2.42578125" bestFit="1" customWidth="1"/>
    <col min="9" max="9" width="12.28515625" customWidth="1"/>
  </cols>
  <sheetData>
    <row r="2" spans="2:19" x14ac:dyDescent="0.25">
      <c r="F2" s="66" t="s">
        <v>30</v>
      </c>
      <c r="G2" s="66"/>
      <c r="H2" s="15"/>
      <c r="I2" s="66" t="s">
        <v>32</v>
      </c>
      <c r="J2" s="66"/>
    </row>
    <row r="3" spans="2:19" x14ac:dyDescent="0.25">
      <c r="F3" s="68" t="s">
        <v>31</v>
      </c>
      <c r="G3" s="68"/>
      <c r="H3" s="15"/>
      <c r="I3" s="68" t="s">
        <v>33</v>
      </c>
      <c r="J3" s="68"/>
    </row>
    <row r="4" spans="2:19" x14ac:dyDescent="0.25">
      <c r="F4" s="16" t="s">
        <v>26</v>
      </c>
      <c r="G4" s="17" t="s">
        <v>27</v>
      </c>
      <c r="H4" s="15"/>
      <c r="I4" s="16" t="s">
        <v>27</v>
      </c>
      <c r="J4" s="17" t="s">
        <v>26</v>
      </c>
    </row>
    <row r="5" spans="2:19" x14ac:dyDescent="0.25">
      <c r="F5" s="15"/>
      <c r="G5" s="18"/>
      <c r="H5" s="15"/>
      <c r="I5" s="15"/>
      <c r="J5" s="18"/>
    </row>
    <row r="6" spans="2:19" x14ac:dyDescent="0.25">
      <c r="G6" s="5"/>
      <c r="J6" s="5"/>
    </row>
    <row r="7" spans="2:19" x14ac:dyDescent="0.25">
      <c r="B7" s="69" t="s">
        <v>21</v>
      </c>
      <c r="C7" s="69"/>
      <c r="F7" s="69" t="s">
        <v>22</v>
      </c>
      <c r="G7" s="69"/>
      <c r="J7" t="s">
        <v>21</v>
      </c>
    </row>
    <row r="8" spans="2:19" x14ac:dyDescent="0.25">
      <c r="B8" s="64" t="s">
        <v>69</v>
      </c>
      <c r="C8" s="64"/>
      <c r="D8" s="14"/>
      <c r="E8" s="14"/>
      <c r="F8" s="64" t="s">
        <v>41</v>
      </c>
      <c r="G8" s="64"/>
      <c r="H8" s="14"/>
      <c r="I8" s="14"/>
      <c r="J8" s="64" t="s">
        <v>63</v>
      </c>
      <c r="K8" s="64"/>
      <c r="L8" s="14"/>
      <c r="M8" s="14"/>
      <c r="N8" s="70"/>
      <c r="O8" s="70"/>
      <c r="P8" s="14"/>
      <c r="Q8" s="14"/>
      <c r="R8" s="70"/>
      <c r="S8" s="70"/>
    </row>
    <row r="9" spans="2:19" x14ac:dyDescent="0.25">
      <c r="B9" s="1">
        <v>5000</v>
      </c>
      <c r="C9" s="24"/>
      <c r="D9" s="25"/>
      <c r="E9" s="26"/>
      <c r="F9" s="21">
        <f>K9</f>
        <v>1000</v>
      </c>
      <c r="G9" s="28">
        <f>B9</f>
        <v>5000</v>
      </c>
      <c r="H9" s="25"/>
      <c r="I9" s="26"/>
      <c r="J9" s="1"/>
      <c r="K9" s="24">
        <v>1000</v>
      </c>
      <c r="L9" s="25"/>
      <c r="M9" s="26"/>
      <c r="N9" s="1"/>
      <c r="O9" s="24"/>
      <c r="P9" s="25"/>
      <c r="Q9" s="26"/>
      <c r="R9" s="1"/>
      <c r="S9" s="24"/>
    </row>
    <row r="10" spans="2:19" x14ac:dyDescent="0.25">
      <c r="B10" s="19"/>
      <c r="C10" s="20"/>
      <c r="D10" s="14"/>
      <c r="E10" s="14"/>
      <c r="F10" s="1"/>
      <c r="G10" s="7">
        <f>G9-F9</f>
        <v>4000</v>
      </c>
      <c r="H10" s="14"/>
      <c r="I10" s="14"/>
      <c r="K10" s="5"/>
      <c r="L10" s="14"/>
      <c r="M10" s="14"/>
      <c r="N10" s="1"/>
      <c r="O10" s="5"/>
      <c r="P10" s="14"/>
      <c r="Q10" s="14"/>
      <c r="R10" s="12"/>
      <c r="S10" s="27"/>
    </row>
    <row r="11" spans="2:19" x14ac:dyDescent="0.25">
      <c r="B11" s="1">
        <f>SUM(B9:B10)</f>
        <v>5000</v>
      </c>
      <c r="D11" s="14"/>
      <c r="E11" s="14"/>
      <c r="H11" s="14"/>
      <c r="I11" s="14"/>
      <c r="L11" s="14"/>
      <c r="M11" s="14"/>
      <c r="P11" s="14"/>
      <c r="Q11" s="14"/>
    </row>
    <row r="13" spans="2:19" x14ac:dyDescent="0.25">
      <c r="B13" s="69"/>
      <c r="C13" s="69"/>
      <c r="F13" s="69"/>
      <c r="G13" s="69"/>
    </row>
    <row r="14" spans="2:19" x14ac:dyDescent="0.25">
      <c r="B14" s="64" t="s">
        <v>70</v>
      </c>
      <c r="C14" s="64"/>
      <c r="D14" s="14"/>
      <c r="E14" s="14"/>
      <c r="F14" s="64" t="s">
        <v>66</v>
      </c>
      <c r="G14" s="64"/>
      <c r="H14" s="14"/>
      <c r="I14" s="14"/>
      <c r="J14" s="64" t="s">
        <v>42</v>
      </c>
      <c r="K14" s="64"/>
      <c r="N14" s="64" t="s">
        <v>71</v>
      </c>
      <c r="O14" s="64"/>
    </row>
    <row r="15" spans="2:19" x14ac:dyDescent="0.25">
      <c r="B15" s="1">
        <v>30000</v>
      </c>
      <c r="C15" s="24"/>
      <c r="D15" s="25"/>
      <c r="E15" s="26"/>
      <c r="F15" s="21"/>
      <c r="G15" s="28">
        <v>30000</v>
      </c>
      <c r="H15" s="25"/>
      <c r="I15" s="26"/>
      <c r="J15" s="1">
        <v>2000</v>
      </c>
      <c r="K15" s="24"/>
      <c r="N15" s="1"/>
      <c r="O15" s="24">
        <v>2000</v>
      </c>
    </row>
    <row r="16" spans="2:19" x14ac:dyDescent="0.25">
      <c r="C16" s="5"/>
      <c r="D16" s="14"/>
      <c r="E16" s="14"/>
      <c r="F16" s="1"/>
      <c r="G16" s="7"/>
      <c r="H16" s="14"/>
      <c r="I16" s="14"/>
      <c r="K16" s="5"/>
      <c r="O16" s="5"/>
    </row>
  </sheetData>
  <mergeCells count="17">
    <mergeCell ref="R8:S8"/>
    <mergeCell ref="B7:C7"/>
    <mergeCell ref="F7:G7"/>
    <mergeCell ref="B14:C14"/>
    <mergeCell ref="F14:G14"/>
    <mergeCell ref="J14:K14"/>
    <mergeCell ref="N14:O14"/>
    <mergeCell ref="N8:O8"/>
    <mergeCell ref="F2:G2"/>
    <mergeCell ref="I2:J2"/>
    <mergeCell ref="F3:G3"/>
    <mergeCell ref="I3:J3"/>
    <mergeCell ref="B13:C13"/>
    <mergeCell ref="F13:G13"/>
    <mergeCell ref="B8:C8"/>
    <mergeCell ref="F8:G8"/>
    <mergeCell ref="J8:K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D05F-A25F-429A-954C-E9A87506C16E}">
  <dimension ref="B2:O20"/>
  <sheetViews>
    <sheetView topLeftCell="E1" zoomScale="160" zoomScaleNormal="160" workbookViewId="0">
      <selection activeCell="E2" sqref="E2:I5"/>
    </sheetView>
  </sheetViews>
  <sheetFormatPr defaultRowHeight="15" x14ac:dyDescent="0.25"/>
  <cols>
    <col min="8" max="8" width="12.85546875" customWidth="1"/>
    <col min="9" max="9" width="16.7109375" customWidth="1"/>
  </cols>
  <sheetData>
    <row r="2" spans="2:15" x14ac:dyDescent="0.25">
      <c r="E2" s="66" t="s">
        <v>30</v>
      </c>
      <c r="F2" s="66"/>
      <c r="G2" s="15"/>
      <c r="H2" s="66" t="s">
        <v>32</v>
      </c>
      <c r="I2" s="66"/>
    </row>
    <row r="3" spans="2:15" x14ac:dyDescent="0.25">
      <c r="E3" s="68" t="s">
        <v>31</v>
      </c>
      <c r="F3" s="68"/>
      <c r="G3" s="15"/>
      <c r="H3" s="68" t="s">
        <v>33</v>
      </c>
      <c r="I3" s="68"/>
    </row>
    <row r="4" spans="2:15" x14ac:dyDescent="0.25">
      <c r="E4" s="16" t="s">
        <v>26</v>
      </c>
      <c r="F4" s="17" t="s">
        <v>27</v>
      </c>
      <c r="G4" s="15"/>
      <c r="H4" s="16" t="s">
        <v>27</v>
      </c>
      <c r="I4" s="17" t="s">
        <v>26</v>
      </c>
    </row>
    <row r="5" spans="2:15" x14ac:dyDescent="0.25">
      <c r="E5" s="15">
        <v>100</v>
      </c>
      <c r="F5" s="18">
        <v>10</v>
      </c>
      <c r="G5" s="15"/>
      <c r="H5" s="15">
        <v>50</v>
      </c>
      <c r="I5" s="18">
        <v>60</v>
      </c>
    </row>
    <row r="6" spans="2:15" x14ac:dyDescent="0.25">
      <c r="F6" s="5"/>
      <c r="I6" s="5"/>
    </row>
    <row r="8" spans="2:15" x14ac:dyDescent="0.25">
      <c r="C8" s="69"/>
      <c r="D8" s="69"/>
      <c r="F8" s="69"/>
      <c r="G8" s="69"/>
      <c r="J8" s="69"/>
      <c r="K8" s="69"/>
      <c r="M8" s="69"/>
      <c r="N8" s="69"/>
    </row>
    <row r="9" spans="2:15" x14ac:dyDescent="0.25">
      <c r="C9" s="64" t="s">
        <v>63</v>
      </c>
      <c r="D9" s="64"/>
      <c r="F9" s="64" t="s">
        <v>64</v>
      </c>
      <c r="G9" s="64"/>
      <c r="J9" s="64" t="s">
        <v>65</v>
      </c>
      <c r="K9" s="64"/>
      <c r="M9" s="64" t="s">
        <v>42</v>
      </c>
      <c r="N9" s="64"/>
    </row>
    <row r="10" spans="2:15" x14ac:dyDescent="0.25">
      <c r="C10" s="8"/>
      <c r="D10" s="6"/>
      <c r="F10" s="8">
        <v>10000</v>
      </c>
      <c r="G10" s="6"/>
      <c r="J10" s="8">
        <v>1000</v>
      </c>
      <c r="K10" s="6"/>
      <c r="M10" s="8"/>
      <c r="N10" s="6"/>
    </row>
    <row r="11" spans="2:15" x14ac:dyDescent="0.25">
      <c r="C11" s="19"/>
      <c r="D11" s="20"/>
      <c r="G11" s="5"/>
      <c r="K11" s="5"/>
      <c r="N11" s="5"/>
    </row>
    <row r="12" spans="2:15" x14ac:dyDescent="0.25">
      <c r="C12" s="21"/>
      <c r="D12" s="22"/>
      <c r="G12" s="5"/>
      <c r="J12" s="1"/>
      <c r="K12" s="5"/>
      <c r="N12" s="5"/>
    </row>
    <row r="13" spans="2:15" x14ac:dyDescent="0.25">
      <c r="C13" s="1"/>
      <c r="D13" s="5"/>
      <c r="G13" s="5"/>
      <c r="K13" s="5"/>
      <c r="N13" s="5"/>
    </row>
    <row r="15" spans="2:15" x14ac:dyDescent="0.25">
      <c r="B15" s="69"/>
      <c r="C15" s="69"/>
      <c r="E15" s="69"/>
      <c r="F15" s="69"/>
      <c r="H15" s="69"/>
      <c r="I15" s="69"/>
      <c r="K15" s="69"/>
      <c r="L15" s="69"/>
      <c r="N15" s="69"/>
      <c r="O15" s="69"/>
    </row>
    <row r="16" spans="2:15" x14ac:dyDescent="0.25">
      <c r="B16" s="64" t="s">
        <v>41</v>
      </c>
      <c r="C16" s="64"/>
      <c r="E16" s="64" t="s">
        <v>66</v>
      </c>
      <c r="F16" s="64"/>
      <c r="H16" s="64" t="s">
        <v>67</v>
      </c>
      <c r="I16" s="64"/>
      <c r="K16" s="64" t="s">
        <v>68</v>
      </c>
      <c r="L16" s="64"/>
      <c r="N16" s="64" t="s">
        <v>23</v>
      </c>
      <c r="O16" s="64"/>
    </row>
    <row r="17" spans="2:15" x14ac:dyDescent="0.25">
      <c r="B17" s="8">
        <v>1200</v>
      </c>
      <c r="C17" s="6">
        <v>1200</v>
      </c>
      <c r="D17" s="8"/>
      <c r="E17" s="8"/>
      <c r="F17" s="6"/>
      <c r="G17" s="8"/>
      <c r="H17" s="8"/>
      <c r="I17" s="6"/>
      <c r="J17" s="8"/>
      <c r="K17" s="8"/>
      <c r="L17" s="6"/>
      <c r="N17" s="8"/>
      <c r="O17" s="6"/>
    </row>
    <row r="18" spans="2:15" x14ac:dyDescent="0.25">
      <c r="B18" s="19"/>
      <c r="C18" s="20"/>
      <c r="F18" s="5"/>
      <c r="I18" s="5"/>
      <c r="L18" s="5"/>
      <c r="O18" s="5"/>
    </row>
    <row r="19" spans="2:15" x14ac:dyDescent="0.25">
      <c r="B19" s="21"/>
      <c r="C19" s="22"/>
      <c r="F19" s="7"/>
      <c r="I19" s="5"/>
      <c r="L19" s="5"/>
      <c r="O19" s="5"/>
    </row>
    <row r="20" spans="2:15" x14ac:dyDescent="0.25">
      <c r="C20" s="7"/>
      <c r="F20" s="5"/>
      <c r="I20" s="5"/>
      <c r="L20" s="5"/>
      <c r="O20" s="5"/>
    </row>
  </sheetData>
  <mergeCells count="22">
    <mergeCell ref="J8:K8"/>
    <mergeCell ref="M8:N8"/>
    <mergeCell ref="C9:D9"/>
    <mergeCell ref="F9:G9"/>
    <mergeCell ref="J9:K9"/>
    <mergeCell ref="M9:N9"/>
    <mergeCell ref="E2:F2"/>
    <mergeCell ref="H2:I2"/>
    <mergeCell ref="E3:F3"/>
    <mergeCell ref="H3:I3"/>
    <mergeCell ref="C8:D8"/>
    <mergeCell ref="F8:G8"/>
    <mergeCell ref="B15:C15"/>
    <mergeCell ref="E15:F15"/>
    <mergeCell ref="H15:I15"/>
    <mergeCell ref="K15:L15"/>
    <mergeCell ref="N15:O15"/>
    <mergeCell ref="B16:C16"/>
    <mergeCell ref="E16:F16"/>
    <mergeCell ref="H16:I16"/>
    <mergeCell ref="K16:L16"/>
    <mergeCell ref="N16:O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E144-4467-4ED2-B9FE-42E7396E3138}">
  <dimension ref="A2:N36"/>
  <sheetViews>
    <sheetView topLeftCell="B1" zoomScale="190" zoomScaleNormal="190" workbookViewId="0">
      <selection activeCell="F4" sqref="F4:H4"/>
    </sheetView>
  </sheetViews>
  <sheetFormatPr defaultRowHeight="15" x14ac:dyDescent="0.25"/>
  <cols>
    <col min="3" max="3" width="6.85546875" customWidth="1"/>
    <col min="4" max="4" width="10.140625" customWidth="1"/>
    <col min="5" max="5" width="13.5703125" customWidth="1"/>
    <col min="7" max="7" width="12.140625" customWidth="1"/>
    <col min="8" max="8" width="11.140625" customWidth="1"/>
    <col min="12" max="12" width="5" customWidth="1"/>
  </cols>
  <sheetData>
    <row r="2" spans="1:14" x14ac:dyDescent="0.25">
      <c r="B2" s="69" t="s">
        <v>2</v>
      </c>
      <c r="C2" s="69"/>
      <c r="D2" s="69"/>
      <c r="E2" s="69"/>
      <c r="F2" s="69"/>
      <c r="G2" s="69"/>
    </row>
    <row r="4" spans="1:14" x14ac:dyDescent="0.25">
      <c r="B4" t="s">
        <v>0</v>
      </c>
      <c r="F4" t="s">
        <v>3</v>
      </c>
    </row>
    <row r="6" spans="1:14" x14ac:dyDescent="0.25">
      <c r="B6" t="s">
        <v>1</v>
      </c>
      <c r="F6" t="s">
        <v>4</v>
      </c>
    </row>
    <row r="8" spans="1:14" x14ac:dyDescent="0.25">
      <c r="F8" s="1">
        <v>30000</v>
      </c>
      <c r="G8" t="s">
        <v>5</v>
      </c>
      <c r="H8" s="1">
        <v>10000</v>
      </c>
      <c r="I8" s="1">
        <v>20000</v>
      </c>
    </row>
    <row r="10" spans="1:14" x14ac:dyDescent="0.25">
      <c r="H10">
        <v>0</v>
      </c>
      <c r="I10" s="1">
        <v>30000</v>
      </c>
    </row>
    <row r="11" spans="1:14" x14ac:dyDescent="0.25">
      <c r="H11" s="1">
        <v>5000</v>
      </c>
      <c r="I11" s="1">
        <v>25000</v>
      </c>
    </row>
    <row r="14" spans="1:14" x14ac:dyDescent="0.25">
      <c r="A14" s="69" t="s">
        <v>28</v>
      </c>
      <c r="B14" s="69"/>
      <c r="D14" s="69" t="s">
        <v>29</v>
      </c>
      <c r="E14" s="69"/>
      <c r="G14" s="69" t="s">
        <v>29</v>
      </c>
      <c r="H14" s="69"/>
      <c r="J14" s="69" t="s">
        <v>29</v>
      </c>
      <c r="K14" s="69"/>
      <c r="M14" s="69" t="s">
        <v>28</v>
      </c>
      <c r="N14" s="69"/>
    </row>
    <row r="15" spans="1:14" x14ac:dyDescent="0.25">
      <c r="A15" s="64" t="s">
        <v>21</v>
      </c>
      <c r="B15" s="64"/>
      <c r="D15" s="64" t="s">
        <v>22</v>
      </c>
      <c r="E15" s="64"/>
      <c r="G15" s="64" t="s">
        <v>23</v>
      </c>
      <c r="H15" s="64"/>
      <c r="J15" s="64" t="s">
        <v>24</v>
      </c>
      <c r="K15" s="64"/>
      <c r="M15" s="64" t="s">
        <v>25</v>
      </c>
      <c r="N15" s="64"/>
    </row>
    <row r="16" spans="1:14" x14ac:dyDescent="0.25">
      <c r="A16" s="2" t="s">
        <v>26</v>
      </c>
      <c r="B16" s="6" t="s">
        <v>27</v>
      </c>
      <c r="C16" s="2"/>
      <c r="D16" s="2" t="s">
        <v>27</v>
      </c>
      <c r="E16" s="6" t="s">
        <v>26</v>
      </c>
      <c r="F16" s="2"/>
      <c r="G16" s="2" t="s">
        <v>27</v>
      </c>
      <c r="H16" s="6" t="s">
        <v>26</v>
      </c>
      <c r="I16" s="2"/>
      <c r="J16" s="2" t="s">
        <v>27</v>
      </c>
      <c r="K16" s="6" t="s">
        <v>26</v>
      </c>
      <c r="M16" s="2" t="s">
        <v>26</v>
      </c>
      <c r="N16" s="6" t="s">
        <v>27</v>
      </c>
    </row>
    <row r="17" spans="1:14" x14ac:dyDescent="0.25">
      <c r="B17" s="5"/>
      <c r="E17" s="5"/>
      <c r="H17" s="5"/>
      <c r="K17" s="5"/>
      <c r="N17" s="5"/>
    </row>
    <row r="18" spans="1:14" x14ac:dyDescent="0.25">
      <c r="A18" s="1"/>
      <c r="B18" s="5"/>
      <c r="E18" s="7"/>
      <c r="H18" s="5"/>
      <c r="K18" s="5"/>
      <c r="N18" s="5"/>
    </row>
    <row r="19" spans="1:14" x14ac:dyDescent="0.25">
      <c r="B19" s="5"/>
      <c r="E19" s="5"/>
      <c r="H19" s="5"/>
      <c r="K19" s="5"/>
      <c r="N19" s="5"/>
    </row>
    <row r="22" spans="1:14" x14ac:dyDescent="0.25">
      <c r="D22" s="69" t="s">
        <v>30</v>
      </c>
      <c r="E22" s="69"/>
      <c r="G22" s="69" t="s">
        <v>32</v>
      </c>
      <c r="H22" s="69"/>
    </row>
    <row r="23" spans="1:14" x14ac:dyDescent="0.25">
      <c r="D23" s="64" t="s">
        <v>31</v>
      </c>
      <c r="E23" s="64"/>
      <c r="G23" s="64" t="s">
        <v>33</v>
      </c>
      <c r="H23" s="64"/>
    </row>
    <row r="24" spans="1:14" x14ac:dyDescent="0.25">
      <c r="D24" s="2" t="s">
        <v>26</v>
      </c>
      <c r="E24" s="6" t="s">
        <v>27</v>
      </c>
      <c r="G24" s="2" t="s">
        <v>27</v>
      </c>
      <c r="H24" s="6" t="s">
        <v>26</v>
      </c>
    </row>
    <row r="25" spans="1:14" x14ac:dyDescent="0.25">
      <c r="E25" s="5"/>
      <c r="H25" s="5"/>
    </row>
    <row r="26" spans="1:14" x14ac:dyDescent="0.25">
      <c r="D26" s="1">
        <v>700</v>
      </c>
      <c r="E26" s="5"/>
      <c r="H26" s="5">
        <v>700</v>
      </c>
    </row>
    <row r="27" spans="1:14" x14ac:dyDescent="0.25">
      <c r="E27" s="5"/>
      <c r="H27" s="5"/>
    </row>
    <row r="31" spans="1:14" x14ac:dyDescent="0.25">
      <c r="B31" s="69" t="s">
        <v>30</v>
      </c>
      <c r="C31" s="69"/>
      <c r="E31" s="69" t="s">
        <v>32</v>
      </c>
      <c r="F31" s="69"/>
      <c r="I31" s="69" t="s">
        <v>30</v>
      </c>
      <c r="J31" s="69"/>
      <c r="L31" s="69" t="s">
        <v>32</v>
      </c>
      <c r="M31" s="69"/>
    </row>
    <row r="32" spans="1:14" x14ac:dyDescent="0.25">
      <c r="B32" s="64" t="s">
        <v>31</v>
      </c>
      <c r="C32" s="64"/>
      <c r="E32" s="64" t="s">
        <v>33</v>
      </c>
      <c r="F32" s="64"/>
      <c r="I32" s="64" t="s">
        <v>31</v>
      </c>
      <c r="J32" s="64"/>
      <c r="L32" s="64" t="s">
        <v>33</v>
      </c>
      <c r="M32" s="64"/>
    </row>
    <row r="33" spans="2:13" x14ac:dyDescent="0.25">
      <c r="B33" s="8" t="s">
        <v>26</v>
      </c>
      <c r="C33" s="6" t="s">
        <v>27</v>
      </c>
      <c r="E33" s="8" t="s">
        <v>27</v>
      </c>
      <c r="F33" s="6" t="s">
        <v>26</v>
      </c>
      <c r="I33" s="8" t="s">
        <v>26</v>
      </c>
      <c r="J33" s="6" t="s">
        <v>27</v>
      </c>
      <c r="L33" s="8" t="s">
        <v>27</v>
      </c>
      <c r="M33" s="6" t="s">
        <v>26</v>
      </c>
    </row>
    <row r="34" spans="2:13" x14ac:dyDescent="0.25">
      <c r="C34" s="5"/>
      <c r="F34" s="5"/>
      <c r="J34" s="5"/>
      <c r="M34" s="5"/>
    </row>
    <row r="35" spans="2:13" x14ac:dyDescent="0.25">
      <c r="B35" s="1">
        <v>700</v>
      </c>
      <c r="C35" s="5"/>
      <c r="E35">
        <v>300</v>
      </c>
      <c r="F35" s="5"/>
      <c r="I35" s="1"/>
      <c r="J35" s="5"/>
      <c r="M35" s="5">
        <v>1000</v>
      </c>
    </row>
    <row r="36" spans="2:13" x14ac:dyDescent="0.25">
      <c r="C36" s="5"/>
      <c r="F36" s="5"/>
      <c r="J36" s="5"/>
      <c r="M36" s="5"/>
    </row>
  </sheetData>
  <mergeCells count="23">
    <mergeCell ref="B32:C32"/>
    <mergeCell ref="E32:F32"/>
    <mergeCell ref="I31:J31"/>
    <mergeCell ref="L31:M31"/>
    <mergeCell ref="I32:J32"/>
    <mergeCell ref="L32:M32"/>
    <mergeCell ref="D23:E23"/>
    <mergeCell ref="G22:H22"/>
    <mergeCell ref="G23:H23"/>
    <mergeCell ref="M15:N15"/>
    <mergeCell ref="B31:C31"/>
    <mergeCell ref="E31:F31"/>
    <mergeCell ref="M14:N14"/>
    <mergeCell ref="D14:E14"/>
    <mergeCell ref="G14:H14"/>
    <mergeCell ref="J14:K14"/>
    <mergeCell ref="D22:E22"/>
    <mergeCell ref="B2:G2"/>
    <mergeCell ref="A15:B15"/>
    <mergeCell ref="D15:E15"/>
    <mergeCell ref="G15:H15"/>
    <mergeCell ref="J15:K15"/>
    <mergeCell ref="A14:B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8878-15FF-4242-8306-8B14AA0C930A}">
  <dimension ref="A1:H18"/>
  <sheetViews>
    <sheetView zoomScale="160" zoomScaleNormal="160" workbookViewId="0">
      <selection activeCell="G15" sqref="G15"/>
    </sheetView>
  </sheetViews>
  <sheetFormatPr defaultRowHeight="15" x14ac:dyDescent="0.25"/>
  <cols>
    <col min="2" max="2" width="32" bestFit="1" customWidth="1"/>
    <col min="4" max="4" width="9.5703125" bestFit="1" customWidth="1"/>
    <col min="6" max="6" width="24.42578125" bestFit="1" customWidth="1"/>
    <col min="8" max="8" width="9.5703125" bestFit="1" customWidth="1"/>
  </cols>
  <sheetData>
    <row r="1" spans="1:8" x14ac:dyDescent="0.25">
      <c r="C1" s="4" t="s">
        <v>34</v>
      </c>
      <c r="D1" s="4"/>
      <c r="E1" s="4"/>
      <c r="F1" s="4"/>
      <c r="G1" s="4"/>
    </row>
    <row r="2" spans="1:8" x14ac:dyDescent="0.25">
      <c r="C2" s="9" t="s">
        <v>1</v>
      </c>
      <c r="D2" s="9"/>
      <c r="E2" s="9"/>
      <c r="F2" s="9"/>
      <c r="G2" s="9"/>
    </row>
    <row r="3" spans="1:8" x14ac:dyDescent="0.25">
      <c r="C3" s="4" t="s">
        <v>35</v>
      </c>
      <c r="D3" s="4"/>
      <c r="E3" s="4"/>
      <c r="F3" s="4"/>
      <c r="G3" s="4"/>
    </row>
    <row r="4" spans="1:8" x14ac:dyDescent="0.25">
      <c r="B4" s="10" t="s">
        <v>36</v>
      </c>
      <c r="F4" s="10" t="s">
        <v>37</v>
      </c>
    </row>
    <row r="5" spans="1:8" x14ac:dyDescent="0.25">
      <c r="B5" s="4" t="s">
        <v>38</v>
      </c>
      <c r="F5" s="4" t="s">
        <v>39</v>
      </c>
    </row>
    <row r="6" spans="1:8" x14ac:dyDescent="0.25">
      <c r="B6" t="s">
        <v>40</v>
      </c>
      <c r="C6" s="1">
        <v>190000</v>
      </c>
      <c r="F6" t="s">
        <v>41</v>
      </c>
      <c r="G6" s="1">
        <v>100000</v>
      </c>
    </row>
    <row r="7" spans="1:8" x14ac:dyDescent="0.25">
      <c r="B7" t="s">
        <v>42</v>
      </c>
      <c r="C7" s="1">
        <v>200000</v>
      </c>
      <c r="F7" t="s">
        <v>43</v>
      </c>
      <c r="G7" s="1">
        <v>30000</v>
      </c>
    </row>
    <row r="8" spans="1:8" x14ac:dyDescent="0.25">
      <c r="A8" t="s">
        <v>44</v>
      </c>
      <c r="B8" t="s">
        <v>45</v>
      </c>
      <c r="C8" s="1">
        <v>0</v>
      </c>
      <c r="F8" t="s">
        <v>46</v>
      </c>
      <c r="G8" s="1">
        <v>5000</v>
      </c>
    </row>
    <row r="9" spans="1:8" x14ac:dyDescent="0.25">
      <c r="B9" s="11" t="s">
        <v>47</v>
      </c>
      <c r="C9" s="1">
        <f>'[1]Estado Costo de Pr y Vts 1.4c'!E16</f>
        <v>20000</v>
      </c>
      <c r="F9" t="s">
        <v>48</v>
      </c>
      <c r="G9" s="1">
        <v>5000</v>
      </c>
    </row>
    <row r="10" spans="1:8" x14ac:dyDescent="0.25">
      <c r="B10" s="11" t="s">
        <v>49</v>
      </c>
      <c r="C10" s="1">
        <f>'[1]Estado Costo de Pr y Vts 1.4c'!E13</f>
        <v>5000</v>
      </c>
      <c r="F10" t="s">
        <v>50</v>
      </c>
      <c r="G10" s="1">
        <f>'[1]Estado Resultados Alcatraz 1.4c'!E17</f>
        <v>190500</v>
      </c>
    </row>
    <row r="11" spans="1:8" x14ac:dyDescent="0.25">
      <c r="B11" s="11" t="s">
        <v>51</v>
      </c>
      <c r="C11" s="12">
        <f>'[1]Estado Costo de Pr y Vts 1.4c'!E7</f>
        <v>5000</v>
      </c>
      <c r="D11" s="1">
        <f>SUM(C6:C11)</f>
        <v>420000</v>
      </c>
      <c r="F11" t="s">
        <v>52</v>
      </c>
      <c r="G11" s="12">
        <f>'[1]Estado Resultados Alcatraz 1.4c'!E18</f>
        <v>63500</v>
      </c>
      <c r="H11" s="1">
        <f>SUM(G6:G11)</f>
        <v>394000</v>
      </c>
    </row>
    <row r="12" spans="1:8" x14ac:dyDescent="0.25">
      <c r="F12" s="4" t="s">
        <v>53</v>
      </c>
      <c r="H12">
        <v>0</v>
      </c>
    </row>
    <row r="13" spans="1:8" x14ac:dyDescent="0.25">
      <c r="B13" s="4" t="s">
        <v>54</v>
      </c>
      <c r="F13" s="10" t="s">
        <v>55</v>
      </c>
    </row>
    <row r="14" spans="1:8" x14ac:dyDescent="0.25">
      <c r="B14" t="s">
        <v>56</v>
      </c>
      <c r="C14" s="1">
        <v>900000</v>
      </c>
      <c r="F14" t="s">
        <v>57</v>
      </c>
      <c r="G14" s="1">
        <v>525000</v>
      </c>
    </row>
    <row r="15" spans="1:8" x14ac:dyDescent="0.25">
      <c r="A15" t="s">
        <v>58</v>
      </c>
      <c r="B15" t="s">
        <v>59</v>
      </c>
      <c r="C15" s="12">
        <v>-20000</v>
      </c>
      <c r="D15" s="12">
        <f>C14+C15</f>
        <v>880000</v>
      </c>
      <c r="F15" t="s">
        <v>60</v>
      </c>
      <c r="G15" s="12">
        <f>'[1]Estado Resultados Alcatraz 1.4c'!F19</f>
        <v>381000</v>
      </c>
      <c r="H15" s="12">
        <f>SUM(G14:G15)</f>
        <v>906000</v>
      </c>
    </row>
    <row r="17" spans="2:8" ht="15.75" thickBot="1" x14ac:dyDescent="0.3">
      <c r="B17" t="s">
        <v>61</v>
      </c>
      <c r="D17" s="13">
        <f>D11+D15</f>
        <v>1300000</v>
      </c>
      <c r="F17" t="s">
        <v>62</v>
      </c>
      <c r="H17" s="13">
        <f>H11+H15</f>
        <v>1300000</v>
      </c>
    </row>
    <row r="18" spans="2: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Capitulo 4.2i Hielo 18 Sep</vt:lpstr>
      <vt:lpstr>Operaciones con IVA 18 sep</vt:lpstr>
      <vt:lpstr>Capitulo 4 (2)</vt:lpstr>
      <vt:lpstr>Capitulo 4</vt:lpstr>
      <vt:lpstr>Ej 3.1 r</vt:lpstr>
      <vt:lpstr>Pag 96 libro</vt:lpstr>
      <vt:lpstr>Registro</vt:lpstr>
      <vt:lpstr>Cuentas</vt:lpstr>
      <vt:lpstr>Balance Cuenta</vt:lpstr>
      <vt:lpstr>Balance Reporte</vt:lpstr>
      <vt:lpstr>Conta Financiera vs 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Erasmo Canto Valencia</dc:creator>
  <cp:lastModifiedBy>Jose Erasmo Canto Valencia</cp:lastModifiedBy>
  <dcterms:created xsi:type="dcterms:W3CDTF">2023-08-09T16:59:04Z</dcterms:created>
  <dcterms:modified xsi:type="dcterms:W3CDTF">2023-09-18T18:09:49Z</dcterms:modified>
</cp:coreProperties>
</file>